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trlProps/ctrlProp8.xml" ContentType="application/vnd.ms-excel.controlproperti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roxana/Desktop/"/>
    </mc:Choice>
  </mc:AlternateContent>
  <xr:revisionPtr revIDLastSave="0" documentId="13_ncr:1_{08F18C1C-B61B-704B-8ED2-4E7411BE3DC6}" xr6:coauthVersionLast="47" xr6:coauthVersionMax="47" xr10:uidLastSave="{00000000-0000-0000-0000-000000000000}"/>
  <bookViews>
    <workbookView xWindow="60" yWindow="500" windowWidth="28800" windowHeight="16260" firstSheet="1" activeTab="20" xr2:uid="{00000000-000D-0000-FFFF-FFFF00000000}"/>
  </bookViews>
  <sheets>
    <sheet name="Dictionary" sheetId="14" r:id="rId1"/>
    <sheet name="RM Data" sheetId="1" r:id="rId2"/>
    <sheet name="XLSTAT_20221115_230757_1_HID" sheetId="19" state="hidden" r:id="rId3"/>
    <sheet name="XLSTAT_20221115_225450_1_HID" sheetId="16" state="hidden" r:id="rId4"/>
    <sheet name="NE Data" sheetId="2" r:id="rId5"/>
    <sheet name="1)RM" sheetId="15" r:id="rId6"/>
    <sheet name="1)NE" sheetId="18" r:id="rId7"/>
    <sheet name="Merged Dataset" sheetId="20" r:id="rId8"/>
    <sheet name="XLSTAT_20221117_160948_1_HID" sheetId="58" state="hidden" r:id="rId9"/>
    <sheet name="XLSTAT_20221116_170625_1_HID" sheetId="44" state="hidden" r:id="rId10"/>
    <sheet name="XLSTAT_20221116_170503_1_HID" sheetId="42" state="hidden" r:id="rId11"/>
    <sheet name="XLSTAT_20221116_170203_1_HID" sheetId="40" state="hidden" r:id="rId12"/>
    <sheet name="XLSTAT_20221115_232209_1_HID" sheetId="24" state="hidden" r:id="rId13"/>
    <sheet name="2)" sheetId="21" r:id="rId14"/>
    <sheet name="3)-1" sheetId="39" r:id="rId15"/>
    <sheet name="3)-2" sheetId="41" r:id="rId16"/>
    <sheet name="3)-3" sheetId="43" r:id="rId17"/>
    <sheet name="3)-4" sheetId="23" r:id="rId18"/>
    <sheet name="4)" sheetId="55" r:id="rId19"/>
    <sheet name="5)Model" sheetId="57" r:id="rId20"/>
    <sheet name="5)" sheetId="59" r:id="rId21"/>
    <sheet name="XLSTAT_20221116_214617_1_HID" sheetId="50" state="hidden" r:id="rId22"/>
    <sheet name="XLSTAT_20221115_231340_1_HID" sheetId="22" state="hidden" r:id="rId23"/>
  </sheets>
  <externalReferences>
    <externalReference r:id="rId24"/>
  </externalReferences>
  <definedNames>
    <definedName name="_xlnm._FilterDatabase" localSheetId="18" hidden="1">'4)'!$A$4:$J$304</definedName>
    <definedName name="_xlnm._FilterDatabase" localSheetId="20" hidden="1">'5)'!$A$4:$I$304</definedName>
    <definedName name="tab20221115_225450_RunProcREG_69_1" localSheetId="5" hidden="1">'1)RM'!$B$99:$C$209</definedName>
    <definedName name="tab20221115_225450_RunProcREG_69_2" localSheetId="5" hidden="1">'1)RM'!$D$99:$D$209</definedName>
    <definedName name="tab20221115_225450_RunProcREG_69_3" localSheetId="5" hidden="1">'1)RM'!$E$99:$E$209</definedName>
    <definedName name="tab20221115_225450_RunProcREG_69_4" localSheetId="5" hidden="1">'1)RM'!$F$99:$G$209</definedName>
    <definedName name="tab20221115_225450_RunProcREG_69_5" localSheetId="5" hidden="1">'1)RM'!$H$99:$M$209</definedName>
    <definedName name="tab20221115_225450_RunProcREG_78_1" localSheetId="5" hidden="1">'1)RM'!$B$49:$G$52</definedName>
    <definedName name="tab20221115_225450_RunProcREG_85_1" localSheetId="5" hidden="1">'1)RM'!$B$21:$F$25</definedName>
    <definedName name="tab20221115_225450_RunProcREG_89_1" localSheetId="5" hidden="1">'1)RM'!$B$58:$H$62</definedName>
    <definedName name="tab20221115_225450_RunProcREG_91_1" localSheetId="5" hidden="1">'1)RM'!$B$32:$C$44</definedName>
    <definedName name="tab20221115_230757_RunProcREG_69_1" localSheetId="6" hidden="1">'1)NE'!$B$99:$C$209</definedName>
    <definedName name="tab20221115_230757_RunProcREG_69_2" localSheetId="6" hidden="1">'1)NE'!$D$99:$D$209</definedName>
    <definedName name="tab20221115_230757_RunProcREG_69_3" localSheetId="6" hidden="1">'1)NE'!$E$99:$E$209</definedName>
    <definedName name="tab20221115_230757_RunProcREG_69_4" localSheetId="6" hidden="1">'1)NE'!$F$99:$G$209</definedName>
    <definedName name="tab20221115_230757_RunProcREG_69_5" localSheetId="6" hidden="1">'1)NE'!$H$99:$M$209</definedName>
    <definedName name="tab20221115_230757_RunProcREG_78_1" localSheetId="6" hidden="1">'1)NE'!$B$49:$G$52</definedName>
    <definedName name="tab20221115_230757_RunProcREG_85_1" localSheetId="6" hidden="1">'1)NE'!$B$21:$F$25</definedName>
    <definedName name="tab20221115_230757_RunProcREG_89_1" localSheetId="6" hidden="1">'1)NE'!$B$58:$H$62</definedName>
    <definedName name="tab20221115_230757_RunProcREG_91_1" localSheetId="6" hidden="1">'1)NE'!$B$32:$C$44</definedName>
    <definedName name="tab20221115_231340_RunProcREG_69_1" localSheetId="13" hidden="1">'2)'!$B$99:$C$319</definedName>
    <definedName name="tab20221115_231340_RunProcREG_69_2" localSheetId="13" hidden="1">'2)'!$D$99:$D$319</definedName>
    <definedName name="tab20221115_231340_RunProcREG_69_3" localSheetId="13" hidden="1">'2)'!$E$99:$E$319</definedName>
    <definedName name="tab20221115_231340_RunProcREG_69_4" localSheetId="13" hidden="1">'2)'!$F$99:$G$319</definedName>
    <definedName name="tab20221115_231340_RunProcREG_69_5" localSheetId="13" hidden="1">'2)'!$H$99:$M$319</definedName>
    <definedName name="tab20221115_231340_RunProcREG_78_1" localSheetId="13" hidden="1">'2)'!$B$49:$G$52</definedName>
    <definedName name="tab20221115_231340_RunProcREG_85_1" localSheetId="13" hidden="1">'2)'!$B$21:$F$25</definedName>
    <definedName name="tab20221115_231340_RunProcREG_89_1" localSheetId="13" hidden="1">'2)'!$B$58:$H$62</definedName>
    <definedName name="tab20221115_231340_RunProcREG_91_1" localSheetId="13" hidden="1">'2)'!$B$32:$C$44</definedName>
    <definedName name="tab20221115_232209_RunProcREG_69_1" localSheetId="17" hidden="1">'3)-4'!$B$115:$C$335</definedName>
    <definedName name="tab20221115_232209_RunProcREG_69_2" localSheetId="17" hidden="1">'3)-4'!$D$115:$D$335</definedName>
    <definedName name="tab20221115_232209_RunProcREG_69_3" localSheetId="17" hidden="1">'3)-4'!$E$115:$E$335</definedName>
    <definedName name="tab20221115_232209_RunProcREG_69_4" localSheetId="17" hidden="1">'3)-4'!$F$115:$G$335</definedName>
    <definedName name="tab20221115_232209_RunProcREG_69_5" localSheetId="17" hidden="1">'3)-4'!$H$115:$M$335</definedName>
    <definedName name="tab20221115_232209_RunProcREG_78_1" localSheetId="17" hidden="1">'3)-4'!$B$57:$G$60</definedName>
    <definedName name="tab20221115_232209_RunProcREG_85_1" localSheetId="17" hidden="1">'3)-4'!$B$25:$J$33</definedName>
    <definedName name="tab20221115_232209_RunProcREG_89_1" localSheetId="17" hidden="1">'3)-4'!$B$66:$H$74</definedName>
    <definedName name="tab20221115_232209_RunProcREG_91_1" localSheetId="17" hidden="1">'3)-4'!$B$40:$C$52</definedName>
    <definedName name="tab20221116_170203_RunProcREG_69_1" localSheetId="14" hidden="1">'3)-1'!$B$103:$C$323</definedName>
    <definedName name="tab20221116_170203_RunProcREG_69_2" localSheetId="14" hidden="1">'3)-1'!$D$103:$D$323</definedName>
    <definedName name="tab20221116_170203_RunProcREG_69_3" localSheetId="14" hidden="1">'3)-1'!$E$103:$E$323</definedName>
    <definedName name="tab20221116_170203_RunProcREG_69_4" localSheetId="14" hidden="1">'3)-1'!$F$103:$G$323</definedName>
    <definedName name="tab20221116_170203_RunProcREG_69_5" localSheetId="14" hidden="1">'3)-1'!$H$103:$M$323</definedName>
    <definedName name="tab20221116_170203_RunProcREG_78_1" localSheetId="14" hidden="1">'3)-1'!$B$51:$G$54</definedName>
    <definedName name="tab20221116_170203_RunProcREG_85_1" localSheetId="14" hidden="1">'3)-1'!$B$22:$G$27</definedName>
    <definedName name="tab20221116_170203_RunProcREG_89_1" localSheetId="14" hidden="1">'3)-1'!$B$60:$H$65</definedName>
    <definedName name="tab20221116_170203_RunProcREG_91_1" localSheetId="14" hidden="1">'3)-1'!$B$34:$C$46</definedName>
    <definedName name="tab20221116_170503_RunProcREG_69_1" localSheetId="15" hidden="1">'3)-2'!$B$107:$C$327</definedName>
    <definedName name="tab20221116_170503_RunProcREG_69_2" localSheetId="15" hidden="1">'3)-2'!$D$107:$D$327</definedName>
    <definedName name="tab20221116_170503_RunProcREG_69_3" localSheetId="15" hidden="1">'3)-2'!$E$107:$E$327</definedName>
    <definedName name="tab20221116_170503_RunProcREG_69_4" localSheetId="15" hidden="1">'3)-2'!$F$107:$G$327</definedName>
    <definedName name="tab20221116_170503_RunProcREG_69_5" localSheetId="15" hidden="1">'3)-2'!$H$107:$M$327</definedName>
    <definedName name="tab20221116_170503_RunProcREG_78_1" localSheetId="15" hidden="1">'3)-2'!$B$53:$G$56</definedName>
    <definedName name="tab20221116_170503_RunProcREG_85_1" localSheetId="15" hidden="1">'3)-2'!$B$23:$H$29</definedName>
    <definedName name="tab20221116_170503_RunProcREG_89_1" localSheetId="15" hidden="1">'3)-2'!$B$62:$H$68</definedName>
    <definedName name="tab20221116_170503_RunProcREG_91_1" localSheetId="15" hidden="1">'3)-2'!$B$36:$C$48</definedName>
    <definedName name="tab20221116_170625_RunProcREG_69_1" localSheetId="16" hidden="1">'3)-3'!$B$111:$C$331</definedName>
    <definedName name="tab20221116_170625_RunProcREG_69_2" localSheetId="16" hidden="1">'3)-3'!$D$111:$D$331</definedName>
    <definedName name="tab20221116_170625_RunProcREG_69_3" localSheetId="16" hidden="1">'3)-3'!$E$111:$E$331</definedName>
    <definedName name="tab20221116_170625_RunProcREG_69_4" localSheetId="16" hidden="1">'3)-3'!$F$111:$G$331</definedName>
    <definedName name="tab20221116_170625_RunProcREG_69_5" localSheetId="16" hidden="1">'3)-3'!$H$111:$M$331</definedName>
    <definedName name="tab20221116_170625_RunProcREG_78_1" localSheetId="16" hidden="1">'3)-3'!$B$55:$G$58</definedName>
    <definedName name="tab20221116_170625_RunProcREG_85_1" localSheetId="16" hidden="1">'3)-3'!$B$24:$I$31</definedName>
    <definedName name="tab20221116_170625_RunProcREG_89_1" localSheetId="16" hidden="1">'3)-3'!$B$64:$H$71</definedName>
    <definedName name="tab20221116_170625_RunProcREG_91_1" localSheetId="16" hidden="1">'3)-3'!$B$38:$C$50</definedName>
    <definedName name="tab20221117_160948_RunProcREG_69_1" localSheetId="19" hidden="1">'5)Model'!$B$103:$C$323</definedName>
    <definedName name="tab20221117_160948_RunProcREG_69_2" localSheetId="19" hidden="1">'5)Model'!$D$103:$D$323</definedName>
    <definedName name="tab20221117_160948_RunProcREG_69_3" localSheetId="19" hidden="1">'5)Model'!$E$103:$E$323</definedName>
    <definedName name="tab20221117_160948_RunProcREG_69_4" localSheetId="19" hidden="1">'5)Model'!$F$103:$G$323</definedName>
    <definedName name="tab20221117_160948_RunProcREG_69_5" localSheetId="19" hidden="1">'5)Model'!$H$103:$M$323</definedName>
    <definedName name="tab20221117_160948_RunProcREG_78_1" localSheetId="19" hidden="1">'5)Model'!$B$51:$G$54</definedName>
    <definedName name="tab20221117_160948_RunProcREG_85_1" localSheetId="19" hidden="1">'5)Model'!$B$22:$G$27</definedName>
    <definedName name="tab20221117_160948_RunProcREG_89_1" localSheetId="19" hidden="1">'5)Model'!$B$60:$H$65</definedName>
    <definedName name="tab20221117_160948_RunProcREG_91_1" localSheetId="19" hidden="1">'5)Model'!$B$34:$C$46</definedName>
    <definedName name="xdata1" localSheetId="3" hidden="1">XLSTAT_20221115_225450_1_HID!$C$1:$C$70</definedName>
    <definedName name="xdata1" localSheetId="2" hidden="1">XLSTAT_20221115_230757_1_HID!$C$1:$C$70</definedName>
    <definedName name="xdata1" localSheetId="22" hidden="1">XLSTAT_20221115_231340_1_HID!$C$1:$C$70</definedName>
    <definedName name="xdata1" localSheetId="12" hidden="1">XLSTAT_20221115_232209_1_HID!$C$1:$C$70</definedName>
    <definedName name="xdata1" localSheetId="11" hidden="1">XLSTAT_20221116_170203_1_HID!$C$1:$C$70</definedName>
    <definedName name="xdata1" localSheetId="10" hidden="1">XLSTAT_20221116_170503_1_HID!$C$1:$C$70</definedName>
    <definedName name="xdata1" localSheetId="9" hidden="1">XLSTAT_20221116_170625_1_HID!$C$1:$C$70</definedName>
    <definedName name="xdata1" localSheetId="21" hidden="1">XLSTAT_20221116_214617_1_HID!$C$1:$C$70</definedName>
    <definedName name="xdata1" localSheetId="8" hidden="1">XLSTAT_20221117_160948_1_HID!$C$1:$C$70</definedName>
    <definedName name="xdata1" hidden="1">125.555884556961+(ROW(OFFSET(#REF!,0,0,70,1))-1)*5.32050700924782</definedName>
    <definedName name="xdata2" localSheetId="3" hidden="1">XLSTAT_20221115_225450_1_HID!$G$1:$G$70</definedName>
    <definedName name="xdata2" localSheetId="2" hidden="1">XLSTAT_20221115_230757_1_HID!$G$1:$G$70</definedName>
    <definedName name="xdata2" localSheetId="22" hidden="1">XLSTAT_20221115_231340_1_HID!$G$1:$G$70</definedName>
    <definedName name="xdata2" localSheetId="12" hidden="1">XLSTAT_20221115_232209_1_HID!$G$1:$G$70</definedName>
    <definedName name="xdata2" localSheetId="11" hidden="1">XLSTAT_20221116_170203_1_HID!$G$1:$G$70</definedName>
    <definedName name="xdata2" localSheetId="10" hidden="1">XLSTAT_20221116_170503_1_HID!$G$1:$G$70</definedName>
    <definedName name="xdata2" localSheetId="9" hidden="1">XLSTAT_20221116_170625_1_HID!$G$1:$G$70</definedName>
    <definedName name="xdata2" localSheetId="21" hidden="1">XLSTAT_20221116_214617_1_HID!$G$1:$G$70</definedName>
    <definedName name="xdata2" localSheetId="8" hidden="1">XLSTAT_20221117_160948_1_HID!$G$1:$G$70</definedName>
    <definedName name="xdata2" hidden="1">#REF!</definedName>
    <definedName name="xdata3" hidden="1">109.214036023177+(ROW(OFFSET(#REF!,0,0,70,1))-1)*5.55734539379541</definedName>
    <definedName name="ydata1" localSheetId="3" hidden="1">XLSTAT_20221115_225450_1_HID!$D$1:$D$70</definedName>
    <definedName name="ydata1" localSheetId="2" hidden="1">XLSTAT_20221115_230757_1_HID!$D$1:$D$70</definedName>
    <definedName name="ydata1" localSheetId="22" hidden="1">XLSTAT_20221115_231340_1_HID!$D$1:$D$70</definedName>
    <definedName name="ydata1" localSheetId="12" hidden="1">XLSTAT_20221115_232209_1_HID!$D$1:$D$70</definedName>
    <definedName name="ydata1" localSheetId="11" hidden="1">XLSTAT_20221116_170203_1_HID!$D$1:$D$70</definedName>
    <definedName name="ydata1" localSheetId="10" hidden="1">XLSTAT_20221116_170503_1_HID!$D$1:$D$70</definedName>
    <definedName name="ydata1" localSheetId="9" hidden="1">XLSTAT_20221116_170625_1_HID!$D$1:$D$70</definedName>
    <definedName name="ydata1" localSheetId="21" hidden="1">XLSTAT_20221116_214617_1_HID!$D$1:$D$70</definedName>
    <definedName name="ydata1" localSheetId="8" hidden="1">XLSTAT_20221117_160948_1_HID!$D$1:$D$70</definedName>
    <definedName name="ydata1" hidden="1">#REF!</definedName>
    <definedName name="ydata2" localSheetId="3" hidden="1">XLSTAT_20221115_225450_1_HID!$H$1:$H$70</definedName>
    <definedName name="ydata2" localSheetId="2" hidden="1">XLSTAT_20221115_230757_1_HID!$H$1:$H$70</definedName>
    <definedName name="ydata2" localSheetId="22" hidden="1">XLSTAT_20221115_231340_1_HID!$H$1:$H$70</definedName>
    <definedName name="ydata2" localSheetId="12" hidden="1">XLSTAT_20221115_232209_1_HID!$H$1:$H$70</definedName>
    <definedName name="ydata2" localSheetId="11" hidden="1">XLSTAT_20221116_170203_1_HID!$H$1:$H$70</definedName>
    <definedName name="ydata2" localSheetId="10" hidden="1">XLSTAT_20221116_170503_1_HID!$H$1:$H$70</definedName>
    <definedName name="ydata2" localSheetId="9" hidden="1">XLSTAT_20221116_170625_1_HID!$H$1:$H$70</definedName>
    <definedName name="ydata2" localSheetId="21" hidden="1">XLSTAT_20221116_214617_1_HID!$H$1:$H$70</definedName>
    <definedName name="ydata2" localSheetId="8" hidden="1">XLSTAT_20221117_160948_1_HID!$H$1:$H$70</definedName>
    <definedName name="ydata2" hidden="1">0+1*[1]!xdata1-185.966430905549*(1.00454545454545+([1]!xdata1-278.382191825989)^2/1922854.05308614)^0.5</definedName>
    <definedName name="ydata4" hidden="1">0+1*[1]!xdata3+185.966430905549*(1.00454545454545+([1]!xdata3-278.382191825989)^2/1922854.05308614)^0.5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7" i="59" l="1"/>
  <c r="I228" i="59"/>
  <c r="I227" i="59"/>
  <c r="I196" i="59"/>
  <c r="I167" i="59"/>
  <c r="G304" i="59"/>
  <c r="G303" i="59"/>
  <c r="G302" i="59"/>
  <c r="G301" i="59"/>
  <c r="G300" i="59"/>
  <c r="G299" i="59"/>
  <c r="G298" i="59"/>
  <c r="G297" i="59"/>
  <c r="G296" i="59"/>
  <c r="G295" i="59"/>
  <c r="G294" i="59"/>
  <c r="G293" i="59"/>
  <c r="G292" i="59"/>
  <c r="G291" i="59"/>
  <c r="G290" i="59"/>
  <c r="G289" i="59"/>
  <c r="G288" i="59"/>
  <c r="C288" i="59" s="1"/>
  <c r="G287" i="59"/>
  <c r="C287" i="59" s="1"/>
  <c r="H287" i="59" s="1"/>
  <c r="G286" i="59"/>
  <c r="C286" i="59" s="1"/>
  <c r="G285" i="59"/>
  <c r="G284" i="59"/>
  <c r="G283" i="59"/>
  <c r="G282" i="59"/>
  <c r="G281" i="59"/>
  <c r="G280" i="59"/>
  <c r="G279" i="59"/>
  <c r="G278" i="59"/>
  <c r="G277" i="59"/>
  <c r="G276" i="59"/>
  <c r="G275" i="59"/>
  <c r="G274" i="59"/>
  <c r="G273" i="59"/>
  <c r="C273" i="59" s="1"/>
  <c r="G272" i="59"/>
  <c r="C272" i="59" s="1"/>
  <c r="G271" i="59"/>
  <c r="C271" i="59" s="1"/>
  <c r="G270" i="59"/>
  <c r="G269" i="59"/>
  <c r="G268" i="59"/>
  <c r="G267" i="59"/>
  <c r="G266" i="59"/>
  <c r="G265" i="59"/>
  <c r="G264" i="59"/>
  <c r="G263" i="59"/>
  <c r="G262" i="59"/>
  <c r="G261" i="59"/>
  <c r="G260" i="59"/>
  <c r="G259" i="59"/>
  <c r="C259" i="59" s="1"/>
  <c r="G258" i="59"/>
  <c r="G257" i="59"/>
  <c r="C257" i="59" s="1"/>
  <c r="G256" i="59"/>
  <c r="C256" i="59" s="1"/>
  <c r="G255" i="59"/>
  <c r="G254" i="59"/>
  <c r="G253" i="59"/>
  <c r="G252" i="59"/>
  <c r="G251" i="59"/>
  <c r="G250" i="59"/>
  <c r="G249" i="59"/>
  <c r="G248" i="59"/>
  <c r="G247" i="59"/>
  <c r="G246" i="59"/>
  <c r="G245" i="59"/>
  <c r="G244" i="59"/>
  <c r="G243" i="59"/>
  <c r="G242" i="59"/>
  <c r="G241" i="59"/>
  <c r="C241" i="59" s="1"/>
  <c r="H241" i="59" s="1"/>
  <c r="I241" i="59" s="1"/>
  <c r="G240" i="59"/>
  <c r="G239" i="59"/>
  <c r="G238" i="59"/>
  <c r="G237" i="59"/>
  <c r="G236" i="59"/>
  <c r="G235" i="59"/>
  <c r="G234" i="59"/>
  <c r="G233" i="59"/>
  <c r="G232" i="59"/>
  <c r="G231" i="59"/>
  <c r="G230" i="59"/>
  <c r="G229" i="59"/>
  <c r="G228" i="59"/>
  <c r="C228" i="59" s="1"/>
  <c r="H228" i="59" s="1"/>
  <c r="G227" i="59"/>
  <c r="C227" i="59" s="1"/>
  <c r="H227" i="59" s="1"/>
  <c r="G226" i="59"/>
  <c r="C226" i="59" s="1"/>
  <c r="G225" i="59"/>
  <c r="G224" i="59"/>
  <c r="G223" i="59"/>
  <c r="G222" i="59"/>
  <c r="G221" i="59"/>
  <c r="G220" i="59"/>
  <c r="G219" i="59"/>
  <c r="G218" i="59"/>
  <c r="G217" i="59"/>
  <c r="G216" i="59"/>
  <c r="G215" i="59"/>
  <c r="G214" i="59"/>
  <c r="G213" i="59"/>
  <c r="G212" i="59"/>
  <c r="C212" i="59" s="1"/>
  <c r="G211" i="59"/>
  <c r="C211" i="59" s="1"/>
  <c r="G210" i="59"/>
  <c r="G209" i="59"/>
  <c r="G208" i="59"/>
  <c r="G207" i="59"/>
  <c r="G206" i="59"/>
  <c r="G205" i="59"/>
  <c r="G204" i="59"/>
  <c r="G203" i="59"/>
  <c r="G202" i="59"/>
  <c r="G201" i="59"/>
  <c r="G200" i="59"/>
  <c r="G199" i="59"/>
  <c r="C199" i="59" s="1"/>
  <c r="G198" i="59"/>
  <c r="C198" i="59" s="1"/>
  <c r="G197" i="59"/>
  <c r="G196" i="59"/>
  <c r="C196" i="59" s="1"/>
  <c r="H196" i="59" s="1"/>
  <c r="G195" i="59"/>
  <c r="G194" i="59"/>
  <c r="G193" i="59"/>
  <c r="G192" i="59"/>
  <c r="G191" i="59"/>
  <c r="G190" i="59"/>
  <c r="G189" i="59"/>
  <c r="G188" i="59"/>
  <c r="G187" i="59"/>
  <c r="G186" i="59"/>
  <c r="G185" i="59"/>
  <c r="G184" i="59"/>
  <c r="G183" i="59"/>
  <c r="C183" i="59" s="1"/>
  <c r="G182" i="59"/>
  <c r="G181" i="59"/>
  <c r="C181" i="59" s="1"/>
  <c r="G180" i="59"/>
  <c r="G179" i="59"/>
  <c r="G178" i="59"/>
  <c r="G177" i="59"/>
  <c r="G176" i="59"/>
  <c r="G175" i="59"/>
  <c r="G174" i="59"/>
  <c r="G173" i="59"/>
  <c r="G172" i="59"/>
  <c r="G171" i="59"/>
  <c r="G170" i="59"/>
  <c r="G169" i="59"/>
  <c r="C169" i="59" s="1"/>
  <c r="G168" i="59"/>
  <c r="G167" i="59"/>
  <c r="C167" i="59" s="1"/>
  <c r="H167" i="59" s="1"/>
  <c r="G166" i="59"/>
  <c r="C166" i="59" s="1"/>
  <c r="G165" i="59"/>
  <c r="G164" i="59"/>
  <c r="G163" i="59"/>
  <c r="G162" i="59"/>
  <c r="G161" i="59"/>
  <c r="G160" i="59"/>
  <c r="G159" i="59"/>
  <c r="G158" i="59"/>
  <c r="G157" i="59"/>
  <c r="G156" i="59"/>
  <c r="G155" i="59"/>
  <c r="G154" i="59"/>
  <c r="C154" i="59" s="1"/>
  <c r="G153" i="59"/>
  <c r="G152" i="59"/>
  <c r="G151" i="59"/>
  <c r="C151" i="59" s="1"/>
  <c r="G150" i="59"/>
  <c r="G149" i="59"/>
  <c r="G148" i="59"/>
  <c r="G147" i="59"/>
  <c r="G146" i="59"/>
  <c r="G145" i="59"/>
  <c r="G144" i="59"/>
  <c r="G143" i="59"/>
  <c r="G142" i="59"/>
  <c r="G141" i="59"/>
  <c r="G140" i="59"/>
  <c r="G139" i="59"/>
  <c r="C139" i="59" s="1"/>
  <c r="G138" i="59"/>
  <c r="C138" i="59" s="1"/>
  <c r="G137" i="59"/>
  <c r="C137" i="59" s="1"/>
  <c r="G136" i="59"/>
  <c r="C136" i="59" s="1"/>
  <c r="H136" i="59" s="1"/>
  <c r="I136" i="59" s="1"/>
  <c r="G135" i="59"/>
  <c r="G134" i="59"/>
  <c r="G133" i="59"/>
  <c r="G132" i="59"/>
  <c r="G131" i="59"/>
  <c r="G130" i="59"/>
  <c r="G129" i="59"/>
  <c r="G128" i="59"/>
  <c r="G127" i="59"/>
  <c r="G126" i="59"/>
  <c r="G125" i="59"/>
  <c r="G124" i="59"/>
  <c r="C124" i="59" s="1"/>
  <c r="G123" i="59"/>
  <c r="G122" i="59"/>
  <c r="C122" i="59" s="1"/>
  <c r="H122" i="59" s="1"/>
  <c r="I122" i="59" s="1"/>
  <c r="G121" i="59"/>
  <c r="C121" i="59" s="1"/>
  <c r="G120" i="59"/>
  <c r="G119" i="59"/>
  <c r="G118" i="59"/>
  <c r="G117" i="59"/>
  <c r="G116" i="59"/>
  <c r="G115" i="59"/>
  <c r="G114" i="59"/>
  <c r="G113" i="59"/>
  <c r="G112" i="59"/>
  <c r="G111" i="59"/>
  <c r="G110" i="59"/>
  <c r="G109" i="59"/>
  <c r="C109" i="59" s="1"/>
  <c r="H109" i="59" s="1"/>
  <c r="I109" i="59" s="1"/>
  <c r="G108" i="59"/>
  <c r="C108" i="59" s="1"/>
  <c r="H108" i="59" s="1"/>
  <c r="I108" i="59" s="1"/>
  <c r="G107" i="59"/>
  <c r="C107" i="59" s="1"/>
  <c r="H107" i="59" s="1"/>
  <c r="I107" i="59" s="1"/>
  <c r="G106" i="59"/>
  <c r="C106" i="59" s="1"/>
  <c r="G105" i="59"/>
  <c r="G104" i="59"/>
  <c r="G103" i="59"/>
  <c r="G102" i="59"/>
  <c r="G101" i="59"/>
  <c r="G100" i="59"/>
  <c r="G99" i="59"/>
  <c r="G98" i="59"/>
  <c r="G97" i="59"/>
  <c r="G96" i="59"/>
  <c r="G95" i="59"/>
  <c r="G94" i="59"/>
  <c r="G93" i="59"/>
  <c r="G92" i="59"/>
  <c r="G91" i="59"/>
  <c r="C91" i="59" s="1"/>
  <c r="H91" i="59" s="1"/>
  <c r="I91" i="59" s="1"/>
  <c r="G90" i="59"/>
  <c r="G89" i="59"/>
  <c r="G88" i="59"/>
  <c r="G87" i="59"/>
  <c r="G86" i="59"/>
  <c r="G85" i="59"/>
  <c r="G84" i="59"/>
  <c r="G83" i="59"/>
  <c r="G82" i="59"/>
  <c r="G81" i="59"/>
  <c r="G80" i="59"/>
  <c r="G79" i="59"/>
  <c r="C79" i="59" s="1"/>
  <c r="G78" i="59"/>
  <c r="C78" i="59" s="1"/>
  <c r="G77" i="59"/>
  <c r="G76" i="59"/>
  <c r="C76" i="59" s="1"/>
  <c r="H76" i="59" s="1"/>
  <c r="I76" i="59" s="1"/>
  <c r="G75" i="59"/>
  <c r="G74" i="59"/>
  <c r="G73" i="59"/>
  <c r="G72" i="59"/>
  <c r="G71" i="59"/>
  <c r="G70" i="59"/>
  <c r="G69" i="59"/>
  <c r="G68" i="59"/>
  <c r="G67" i="59"/>
  <c r="G66" i="59"/>
  <c r="G65" i="59"/>
  <c r="G64" i="59"/>
  <c r="C64" i="59" s="1"/>
  <c r="H64" i="59" s="1"/>
  <c r="I64" i="59" s="1"/>
  <c r="G63" i="59"/>
  <c r="C63" i="59" s="1"/>
  <c r="H63" i="59" s="1"/>
  <c r="I63" i="59" s="1"/>
  <c r="G62" i="59"/>
  <c r="G61" i="59"/>
  <c r="C61" i="59" s="1"/>
  <c r="G60" i="59"/>
  <c r="G59" i="59"/>
  <c r="G58" i="59"/>
  <c r="G57" i="59"/>
  <c r="G56" i="59"/>
  <c r="G55" i="59"/>
  <c r="G54" i="59"/>
  <c r="G53" i="59"/>
  <c r="G52" i="59"/>
  <c r="G51" i="59"/>
  <c r="G50" i="59"/>
  <c r="G49" i="59"/>
  <c r="C49" i="59" s="1"/>
  <c r="G48" i="59"/>
  <c r="C48" i="59" s="1"/>
  <c r="G47" i="59"/>
  <c r="C47" i="59" s="1"/>
  <c r="G46" i="59"/>
  <c r="C46" i="59" s="1"/>
  <c r="G45" i="59"/>
  <c r="G44" i="59"/>
  <c r="G43" i="59"/>
  <c r="G42" i="59"/>
  <c r="G41" i="59"/>
  <c r="G40" i="59"/>
  <c r="G39" i="59"/>
  <c r="G38" i="59"/>
  <c r="G37" i="59"/>
  <c r="G36" i="59"/>
  <c r="G35" i="59"/>
  <c r="G34" i="59"/>
  <c r="G33" i="59"/>
  <c r="G32" i="59"/>
  <c r="G31" i="59"/>
  <c r="C31" i="59" s="1"/>
  <c r="G30" i="59"/>
  <c r="G29" i="59"/>
  <c r="G28" i="59"/>
  <c r="G27" i="59"/>
  <c r="G26" i="59"/>
  <c r="G25" i="59"/>
  <c r="G24" i="59"/>
  <c r="G23" i="59"/>
  <c r="G22" i="59"/>
  <c r="G21" i="59"/>
  <c r="G20" i="59"/>
  <c r="G19" i="59"/>
  <c r="C19" i="59" s="1"/>
  <c r="H19" i="59" s="1"/>
  <c r="I19" i="59" s="1"/>
  <c r="G18" i="59"/>
  <c r="C18" i="59" s="1"/>
  <c r="G17" i="59"/>
  <c r="C17" i="59" s="1"/>
  <c r="G16" i="59"/>
  <c r="C16" i="59" s="1"/>
  <c r="G15" i="59"/>
  <c r="G14" i="59"/>
  <c r="G13" i="59"/>
  <c r="G12" i="59"/>
  <c r="G11" i="59"/>
  <c r="G10" i="59"/>
  <c r="G9" i="59"/>
  <c r="G8" i="59"/>
  <c r="G7" i="59"/>
  <c r="G6" i="59"/>
  <c r="G5" i="59"/>
  <c r="H1" i="58"/>
  <c r="H2" i="58"/>
  <c r="H3" i="58"/>
  <c r="H4" i="58"/>
  <c r="H5" i="58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47" i="58"/>
  <c r="H48" i="58"/>
  <c r="H49" i="58"/>
  <c r="H50" i="58"/>
  <c r="H51" i="58"/>
  <c r="H52" i="58"/>
  <c r="H53" i="58"/>
  <c r="H54" i="58"/>
  <c r="H55" i="58"/>
  <c r="H56" i="58"/>
  <c r="H57" i="58"/>
  <c r="H58" i="58"/>
  <c r="H59" i="58"/>
  <c r="H60" i="58"/>
  <c r="H61" i="58"/>
  <c r="H62" i="58"/>
  <c r="H63" i="58"/>
  <c r="H64" i="58"/>
  <c r="H65" i="58"/>
  <c r="H66" i="58"/>
  <c r="H67" i="58"/>
  <c r="H68" i="58"/>
  <c r="H69" i="58"/>
  <c r="H70" i="58"/>
  <c r="G1" i="58"/>
  <c r="G2" i="58"/>
  <c r="G3" i="58"/>
  <c r="G4" i="58"/>
  <c r="G5" i="58"/>
  <c r="G6" i="58"/>
  <c r="G7" i="58"/>
  <c r="G8" i="58"/>
  <c r="G9" i="58"/>
  <c r="G10" i="58"/>
  <c r="G11" i="58"/>
  <c r="G12" i="58"/>
  <c r="G13" i="58"/>
  <c r="G14" i="58"/>
  <c r="G15" i="58"/>
  <c r="G16" i="58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G57" i="58"/>
  <c r="G58" i="58"/>
  <c r="G59" i="58"/>
  <c r="G60" i="58"/>
  <c r="G61" i="58"/>
  <c r="G62" i="58"/>
  <c r="G63" i="58"/>
  <c r="G64" i="58"/>
  <c r="G65" i="58"/>
  <c r="G66" i="58"/>
  <c r="G67" i="58"/>
  <c r="G68" i="58"/>
  <c r="G69" i="58"/>
  <c r="G70" i="58"/>
  <c r="D1" i="58"/>
  <c r="D2" i="58"/>
  <c r="D3" i="58"/>
  <c r="D4" i="58"/>
  <c r="D5" i="58"/>
  <c r="D6" i="58"/>
  <c r="D7" i="58"/>
  <c r="D8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23" i="58"/>
  <c r="D24" i="58"/>
  <c r="D25" i="58"/>
  <c r="D26" i="58"/>
  <c r="D27" i="58"/>
  <c r="D28" i="58"/>
  <c r="D29" i="58"/>
  <c r="D30" i="58"/>
  <c r="D31" i="58"/>
  <c r="D32" i="58"/>
  <c r="D33" i="58"/>
  <c r="D34" i="58"/>
  <c r="D35" i="58"/>
  <c r="D36" i="58"/>
  <c r="D37" i="58"/>
  <c r="D38" i="58"/>
  <c r="D39" i="58"/>
  <c r="D40" i="58"/>
  <c r="D41" i="58"/>
  <c r="D42" i="58"/>
  <c r="D43" i="58"/>
  <c r="D44" i="58"/>
  <c r="D45" i="58"/>
  <c r="D46" i="58"/>
  <c r="D47" i="58"/>
  <c r="D48" i="58"/>
  <c r="D49" i="58"/>
  <c r="D50" i="58"/>
  <c r="D51" i="58"/>
  <c r="D52" i="58"/>
  <c r="D53" i="58"/>
  <c r="D54" i="58"/>
  <c r="D55" i="58"/>
  <c r="D56" i="58"/>
  <c r="D57" i="58"/>
  <c r="D58" i="58"/>
  <c r="D59" i="58"/>
  <c r="D60" i="58"/>
  <c r="D61" i="58"/>
  <c r="D62" i="58"/>
  <c r="D63" i="58"/>
  <c r="D64" i="58"/>
  <c r="D65" i="58"/>
  <c r="D66" i="58"/>
  <c r="D67" i="58"/>
  <c r="D68" i="58"/>
  <c r="D69" i="58"/>
  <c r="D70" i="58"/>
  <c r="C1" i="58"/>
  <c r="C2" i="58"/>
  <c r="C3" i="58"/>
  <c r="C4" i="58"/>
  <c r="C5" i="58"/>
  <c r="C6" i="58"/>
  <c r="C7" i="58"/>
  <c r="C8" i="58"/>
  <c r="C9" i="58"/>
  <c r="C10" i="58"/>
  <c r="C11" i="58"/>
  <c r="C12" i="58"/>
  <c r="C13" i="58"/>
  <c r="C14" i="58"/>
  <c r="C15" i="58"/>
  <c r="C16" i="58"/>
  <c r="C17" i="58"/>
  <c r="C18" i="58"/>
  <c r="C19" i="58"/>
  <c r="C20" i="58"/>
  <c r="C21" i="58"/>
  <c r="C22" i="58"/>
  <c r="C23" i="58"/>
  <c r="C24" i="58"/>
  <c r="C25" i="58"/>
  <c r="C26" i="58"/>
  <c r="C27" i="58"/>
  <c r="C28" i="58"/>
  <c r="C29" i="58"/>
  <c r="C30" i="58"/>
  <c r="C31" i="58"/>
  <c r="C32" i="58"/>
  <c r="C33" i="58"/>
  <c r="C34" i="58"/>
  <c r="C35" i="58"/>
  <c r="C36" i="58"/>
  <c r="C37" i="58"/>
  <c r="C38" i="58"/>
  <c r="C39" i="58"/>
  <c r="C40" i="58"/>
  <c r="C41" i="58"/>
  <c r="C42" i="58"/>
  <c r="C43" i="58"/>
  <c r="C44" i="58"/>
  <c r="C45" i="58"/>
  <c r="C46" i="58"/>
  <c r="C47" i="58"/>
  <c r="C48" i="58"/>
  <c r="C49" i="58"/>
  <c r="C50" i="58"/>
  <c r="C51" i="58"/>
  <c r="C52" i="58"/>
  <c r="C53" i="58"/>
  <c r="C54" i="58"/>
  <c r="C55" i="58"/>
  <c r="C56" i="58"/>
  <c r="C57" i="58"/>
  <c r="C58" i="58"/>
  <c r="C59" i="58"/>
  <c r="C60" i="58"/>
  <c r="C61" i="58"/>
  <c r="C62" i="58"/>
  <c r="C63" i="58"/>
  <c r="C64" i="58"/>
  <c r="C65" i="58"/>
  <c r="C66" i="58"/>
  <c r="C67" i="58"/>
  <c r="C68" i="58"/>
  <c r="C69" i="58"/>
  <c r="C70" i="58"/>
  <c r="H304" i="55"/>
  <c r="F304" i="55"/>
  <c r="C304" i="55" s="1"/>
  <c r="H303" i="55"/>
  <c r="F303" i="55"/>
  <c r="H302" i="55"/>
  <c r="F302" i="55"/>
  <c r="C302" i="55" s="1"/>
  <c r="H301" i="55"/>
  <c r="C301" i="55" s="1"/>
  <c r="F301" i="55"/>
  <c r="H300" i="55"/>
  <c r="H299" i="55"/>
  <c r="H298" i="55"/>
  <c r="H297" i="55"/>
  <c r="H296" i="55"/>
  <c r="H295" i="55"/>
  <c r="H294" i="55"/>
  <c r="H293" i="55"/>
  <c r="H292" i="55"/>
  <c r="H291" i="55"/>
  <c r="H290" i="55"/>
  <c r="H289" i="55"/>
  <c r="F289" i="55"/>
  <c r="C289" i="55" s="1"/>
  <c r="H288" i="55"/>
  <c r="F288" i="55"/>
  <c r="C288" i="55" s="1"/>
  <c r="H287" i="55"/>
  <c r="F287" i="55"/>
  <c r="H286" i="55"/>
  <c r="F286" i="55"/>
  <c r="H285" i="55"/>
  <c r="H284" i="55"/>
  <c r="H283" i="55"/>
  <c r="H282" i="55"/>
  <c r="H281" i="55"/>
  <c r="H280" i="55"/>
  <c r="H279" i="55"/>
  <c r="H278" i="55"/>
  <c r="H277" i="55"/>
  <c r="H276" i="55"/>
  <c r="H275" i="55"/>
  <c r="H274" i="55"/>
  <c r="F274" i="55"/>
  <c r="H273" i="55"/>
  <c r="F273" i="55"/>
  <c r="C273" i="55" s="1"/>
  <c r="H272" i="55"/>
  <c r="F272" i="55"/>
  <c r="H271" i="55"/>
  <c r="F271" i="55"/>
  <c r="C271" i="55" s="1"/>
  <c r="H270" i="55"/>
  <c r="H269" i="55"/>
  <c r="H268" i="55"/>
  <c r="H267" i="55"/>
  <c r="H266" i="55"/>
  <c r="H265" i="55"/>
  <c r="H264" i="55"/>
  <c r="H263" i="55"/>
  <c r="H262" i="55"/>
  <c r="H261" i="55"/>
  <c r="H260" i="55"/>
  <c r="H259" i="55"/>
  <c r="F259" i="55"/>
  <c r="C259" i="55" s="1"/>
  <c r="H258" i="55"/>
  <c r="F258" i="55"/>
  <c r="C258" i="55" s="1"/>
  <c r="H257" i="55"/>
  <c r="F257" i="55"/>
  <c r="C257" i="55" s="1"/>
  <c r="H256" i="55"/>
  <c r="F256" i="55"/>
  <c r="H255" i="55"/>
  <c r="H254" i="55"/>
  <c r="H253" i="55"/>
  <c r="H252" i="55"/>
  <c r="H251" i="55"/>
  <c r="H250" i="55"/>
  <c r="H249" i="55"/>
  <c r="H248" i="55"/>
  <c r="H247" i="55"/>
  <c r="H246" i="55"/>
  <c r="H245" i="55"/>
  <c r="H244" i="55"/>
  <c r="F244" i="55"/>
  <c r="C244" i="55" s="1"/>
  <c r="H243" i="55"/>
  <c r="F243" i="55"/>
  <c r="H242" i="55"/>
  <c r="F242" i="55"/>
  <c r="C242" i="55" s="1"/>
  <c r="H241" i="55"/>
  <c r="F241" i="55"/>
  <c r="H240" i="55"/>
  <c r="H239" i="55"/>
  <c r="H238" i="55"/>
  <c r="H237" i="55"/>
  <c r="H236" i="55"/>
  <c r="H235" i="55"/>
  <c r="H234" i="55"/>
  <c r="H233" i="55"/>
  <c r="H232" i="55"/>
  <c r="H231" i="55"/>
  <c r="H230" i="55"/>
  <c r="H229" i="55"/>
  <c r="F229" i="55"/>
  <c r="C229" i="55" s="1"/>
  <c r="H228" i="55"/>
  <c r="F228" i="55"/>
  <c r="C228" i="55" s="1"/>
  <c r="H227" i="55"/>
  <c r="F227" i="55"/>
  <c r="C227" i="55" s="1"/>
  <c r="H226" i="55"/>
  <c r="F226" i="55"/>
  <c r="C226" i="55" s="1"/>
  <c r="H225" i="55"/>
  <c r="H224" i="55"/>
  <c r="H223" i="55"/>
  <c r="H222" i="55"/>
  <c r="H221" i="55"/>
  <c r="H220" i="55"/>
  <c r="H219" i="55"/>
  <c r="H218" i="55"/>
  <c r="H217" i="55"/>
  <c r="H216" i="55"/>
  <c r="H215" i="55"/>
  <c r="H214" i="55"/>
  <c r="F214" i="55"/>
  <c r="H213" i="55"/>
  <c r="F213" i="55"/>
  <c r="H212" i="55"/>
  <c r="F212" i="55"/>
  <c r="H211" i="55"/>
  <c r="F211" i="55"/>
  <c r="C211" i="55" s="1"/>
  <c r="I211" i="55" s="1"/>
  <c r="J211" i="55" s="1"/>
  <c r="H210" i="55"/>
  <c r="H209" i="55"/>
  <c r="H208" i="55"/>
  <c r="H207" i="55"/>
  <c r="H206" i="55"/>
  <c r="H205" i="55"/>
  <c r="H204" i="55"/>
  <c r="H203" i="55"/>
  <c r="H202" i="55"/>
  <c r="H201" i="55"/>
  <c r="H200" i="55"/>
  <c r="H199" i="55"/>
  <c r="F199" i="55"/>
  <c r="H198" i="55"/>
  <c r="F198" i="55"/>
  <c r="C198" i="55" s="1"/>
  <c r="H197" i="55"/>
  <c r="F197" i="55"/>
  <c r="C197" i="55" s="1"/>
  <c r="H196" i="55"/>
  <c r="F196" i="55"/>
  <c r="C196" i="55" s="1"/>
  <c r="H195" i="55"/>
  <c r="H194" i="55"/>
  <c r="H193" i="55"/>
  <c r="H192" i="55"/>
  <c r="H191" i="55"/>
  <c r="H190" i="55"/>
  <c r="H189" i="55"/>
  <c r="H188" i="55"/>
  <c r="H187" i="55"/>
  <c r="H186" i="55"/>
  <c r="H185" i="55"/>
  <c r="H184" i="55"/>
  <c r="F184" i="55"/>
  <c r="C184" i="55" s="1"/>
  <c r="H183" i="55"/>
  <c r="F183" i="55"/>
  <c r="H182" i="55"/>
  <c r="F182" i="55"/>
  <c r="H181" i="55"/>
  <c r="F181" i="55"/>
  <c r="H180" i="55"/>
  <c r="H179" i="55"/>
  <c r="H178" i="55"/>
  <c r="H177" i="55"/>
  <c r="H176" i="55"/>
  <c r="H175" i="55"/>
  <c r="H174" i="55"/>
  <c r="H173" i="55"/>
  <c r="H172" i="55"/>
  <c r="H171" i="55"/>
  <c r="H170" i="55"/>
  <c r="H169" i="55"/>
  <c r="F169" i="55"/>
  <c r="C169" i="55" s="1"/>
  <c r="H168" i="55"/>
  <c r="F168" i="55"/>
  <c r="H167" i="55"/>
  <c r="F167" i="55"/>
  <c r="C167" i="55" s="1"/>
  <c r="H166" i="55"/>
  <c r="F166" i="55"/>
  <c r="C166" i="55" s="1"/>
  <c r="H165" i="55"/>
  <c r="H164" i="55"/>
  <c r="H163" i="55"/>
  <c r="H162" i="55"/>
  <c r="H161" i="55"/>
  <c r="H160" i="55"/>
  <c r="H159" i="55"/>
  <c r="H158" i="55"/>
  <c r="H157" i="55"/>
  <c r="H156" i="55"/>
  <c r="H155" i="55"/>
  <c r="H154" i="55"/>
  <c r="F154" i="55"/>
  <c r="H153" i="55"/>
  <c r="F153" i="55"/>
  <c r="C153" i="55" s="1"/>
  <c r="H152" i="55"/>
  <c r="F152" i="55"/>
  <c r="H151" i="55"/>
  <c r="F151" i="55"/>
  <c r="H150" i="55"/>
  <c r="H149" i="55"/>
  <c r="H148" i="55"/>
  <c r="H147" i="55"/>
  <c r="H146" i="55"/>
  <c r="H145" i="55"/>
  <c r="H144" i="55"/>
  <c r="H143" i="55"/>
  <c r="H142" i="55"/>
  <c r="H141" i="55"/>
  <c r="H140" i="55"/>
  <c r="H139" i="55"/>
  <c r="F139" i="55"/>
  <c r="C139" i="55" s="1"/>
  <c r="H138" i="55"/>
  <c r="F138" i="55"/>
  <c r="C138" i="55" s="1"/>
  <c r="H137" i="55"/>
  <c r="F137" i="55"/>
  <c r="H136" i="55"/>
  <c r="F136" i="55"/>
  <c r="H135" i="55"/>
  <c r="H134" i="55"/>
  <c r="H133" i="55"/>
  <c r="H132" i="55"/>
  <c r="H131" i="55"/>
  <c r="H130" i="55"/>
  <c r="H129" i="55"/>
  <c r="H128" i="55"/>
  <c r="H127" i="55"/>
  <c r="H126" i="55"/>
  <c r="H125" i="55"/>
  <c r="H124" i="55"/>
  <c r="F124" i="55"/>
  <c r="H123" i="55"/>
  <c r="F123" i="55"/>
  <c r="H122" i="55"/>
  <c r="F122" i="55"/>
  <c r="C122" i="55" s="1"/>
  <c r="H121" i="55"/>
  <c r="F121" i="55"/>
  <c r="H120" i="55"/>
  <c r="H119" i="55"/>
  <c r="H118" i="55"/>
  <c r="H117" i="55"/>
  <c r="H116" i="55"/>
  <c r="H115" i="55"/>
  <c r="H114" i="55"/>
  <c r="H113" i="55"/>
  <c r="H112" i="55"/>
  <c r="H111" i="55"/>
  <c r="H110" i="55"/>
  <c r="H109" i="55"/>
  <c r="F109" i="55"/>
  <c r="C109" i="55" s="1"/>
  <c r="H108" i="55"/>
  <c r="F108" i="55"/>
  <c r="C108" i="55" s="1"/>
  <c r="H107" i="55"/>
  <c r="F107" i="55"/>
  <c r="C107" i="55" s="1"/>
  <c r="H106" i="55"/>
  <c r="F106" i="55"/>
  <c r="C106" i="55" s="1"/>
  <c r="H105" i="55"/>
  <c r="H104" i="55"/>
  <c r="H103" i="55"/>
  <c r="H102" i="55"/>
  <c r="H101" i="55"/>
  <c r="H100" i="55"/>
  <c r="H99" i="55"/>
  <c r="H98" i="55"/>
  <c r="H97" i="55"/>
  <c r="H96" i="55"/>
  <c r="H95" i="55"/>
  <c r="H94" i="55"/>
  <c r="F94" i="55"/>
  <c r="H93" i="55"/>
  <c r="F93" i="55"/>
  <c r="H92" i="55"/>
  <c r="F92" i="55"/>
  <c r="H91" i="55"/>
  <c r="F91" i="55"/>
  <c r="C91" i="55" s="1"/>
  <c r="H90" i="55"/>
  <c r="H89" i="55"/>
  <c r="H88" i="55"/>
  <c r="H87" i="55"/>
  <c r="H86" i="55"/>
  <c r="H85" i="55"/>
  <c r="H84" i="55"/>
  <c r="H83" i="55"/>
  <c r="H82" i="55"/>
  <c r="H81" i="55"/>
  <c r="H80" i="55"/>
  <c r="H79" i="55"/>
  <c r="F79" i="55"/>
  <c r="H78" i="55"/>
  <c r="F78" i="55"/>
  <c r="H77" i="55"/>
  <c r="F77" i="55"/>
  <c r="C77" i="55" s="1"/>
  <c r="H76" i="55"/>
  <c r="F76" i="55"/>
  <c r="C76" i="55" s="1"/>
  <c r="H75" i="55"/>
  <c r="H74" i="55"/>
  <c r="H73" i="55"/>
  <c r="H72" i="55"/>
  <c r="H71" i="55"/>
  <c r="H70" i="55"/>
  <c r="H69" i="55"/>
  <c r="H68" i="55"/>
  <c r="H67" i="55"/>
  <c r="H66" i="55"/>
  <c r="H65" i="55"/>
  <c r="H64" i="55"/>
  <c r="F64" i="55"/>
  <c r="C64" i="55" s="1"/>
  <c r="H63" i="55"/>
  <c r="F63" i="55"/>
  <c r="H62" i="55"/>
  <c r="F62" i="55"/>
  <c r="H61" i="55"/>
  <c r="F61" i="55"/>
  <c r="H60" i="55"/>
  <c r="H59" i="55"/>
  <c r="H58" i="55"/>
  <c r="H57" i="55"/>
  <c r="H56" i="55"/>
  <c r="H55" i="55"/>
  <c r="H54" i="55"/>
  <c r="H53" i="55"/>
  <c r="H52" i="55"/>
  <c r="H51" i="55"/>
  <c r="H50" i="55"/>
  <c r="H49" i="55"/>
  <c r="F49" i="55"/>
  <c r="C49" i="55" s="1"/>
  <c r="H48" i="55"/>
  <c r="F48" i="55"/>
  <c r="H47" i="55"/>
  <c r="F47" i="55"/>
  <c r="C47" i="55" s="1"/>
  <c r="H46" i="55"/>
  <c r="F46" i="55"/>
  <c r="C46" i="55" s="1"/>
  <c r="I46" i="55" s="1"/>
  <c r="J46" i="55" s="1"/>
  <c r="H45" i="55"/>
  <c r="H44" i="55"/>
  <c r="H43" i="55"/>
  <c r="H42" i="55"/>
  <c r="H41" i="55"/>
  <c r="H40" i="55"/>
  <c r="H39" i="55"/>
  <c r="H38" i="55"/>
  <c r="H37" i="55"/>
  <c r="H36" i="55"/>
  <c r="H35" i="55"/>
  <c r="H34" i="55"/>
  <c r="F34" i="55"/>
  <c r="H33" i="55"/>
  <c r="F33" i="55"/>
  <c r="C33" i="55" s="1"/>
  <c r="H32" i="55"/>
  <c r="F32" i="55"/>
  <c r="H31" i="55"/>
  <c r="F31" i="55"/>
  <c r="H30" i="55"/>
  <c r="H29" i="55"/>
  <c r="H28" i="55"/>
  <c r="H27" i="55"/>
  <c r="H26" i="55"/>
  <c r="H25" i="55"/>
  <c r="H24" i="55"/>
  <c r="H23" i="55"/>
  <c r="H22" i="55"/>
  <c r="H21" i="55"/>
  <c r="H20" i="55"/>
  <c r="H19" i="55"/>
  <c r="F19" i="55"/>
  <c r="C19" i="55" s="1"/>
  <c r="H18" i="55"/>
  <c r="F18" i="55"/>
  <c r="C18" i="55" s="1"/>
  <c r="H17" i="55"/>
  <c r="F17" i="55"/>
  <c r="H16" i="55"/>
  <c r="F16" i="55"/>
  <c r="C16" i="55" s="1"/>
  <c r="H15" i="55"/>
  <c r="H14" i="55"/>
  <c r="H13" i="55"/>
  <c r="H12" i="55"/>
  <c r="H11" i="55"/>
  <c r="H10" i="55"/>
  <c r="H9" i="55"/>
  <c r="H8" i="55"/>
  <c r="H7" i="55"/>
  <c r="H6" i="55"/>
  <c r="H5" i="55"/>
  <c r="H1" i="50"/>
  <c r="H2" i="50"/>
  <c r="H3" i="50"/>
  <c r="H4" i="50"/>
  <c r="H5" i="50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G1" i="50"/>
  <c r="G2" i="50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D1" i="50"/>
  <c r="D2" i="50"/>
  <c r="D3" i="50"/>
  <c r="D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C1" i="50"/>
  <c r="C2" i="50"/>
  <c r="C3" i="50"/>
  <c r="C4" i="50"/>
  <c r="C5" i="50"/>
  <c r="C6" i="50"/>
  <c r="C7" i="50"/>
  <c r="C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48" i="50"/>
  <c r="C49" i="50"/>
  <c r="C50" i="50"/>
  <c r="C51" i="50"/>
  <c r="C52" i="50"/>
  <c r="C53" i="50"/>
  <c r="C54" i="50"/>
  <c r="C55" i="50"/>
  <c r="C56" i="50"/>
  <c r="C57" i="50"/>
  <c r="C58" i="50"/>
  <c r="C59" i="50"/>
  <c r="C60" i="50"/>
  <c r="C61" i="50"/>
  <c r="C62" i="50"/>
  <c r="C63" i="50"/>
  <c r="C64" i="50"/>
  <c r="C65" i="50"/>
  <c r="C66" i="50"/>
  <c r="C67" i="50"/>
  <c r="C68" i="50"/>
  <c r="C69" i="50"/>
  <c r="C70" i="50"/>
  <c r="H1" i="44"/>
  <c r="H2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3" i="44"/>
  <c r="H24" i="44"/>
  <c r="H25" i="44"/>
  <c r="H26" i="44"/>
  <c r="H27" i="44"/>
  <c r="H28" i="44"/>
  <c r="H29" i="44"/>
  <c r="H30" i="44"/>
  <c r="H31" i="44"/>
  <c r="H32" i="44"/>
  <c r="H33" i="44"/>
  <c r="H34" i="44"/>
  <c r="H35" i="44"/>
  <c r="H36" i="44"/>
  <c r="H37" i="44"/>
  <c r="H38" i="44"/>
  <c r="H39" i="44"/>
  <c r="H40" i="44"/>
  <c r="H41" i="44"/>
  <c r="H42" i="44"/>
  <c r="H43" i="44"/>
  <c r="H44" i="44"/>
  <c r="H45" i="44"/>
  <c r="H46" i="44"/>
  <c r="H47" i="44"/>
  <c r="H48" i="44"/>
  <c r="H49" i="44"/>
  <c r="H50" i="44"/>
  <c r="H51" i="44"/>
  <c r="H52" i="44"/>
  <c r="H53" i="44"/>
  <c r="H54" i="44"/>
  <c r="H55" i="44"/>
  <c r="H56" i="44"/>
  <c r="H57" i="44"/>
  <c r="H58" i="44"/>
  <c r="H59" i="44"/>
  <c r="H60" i="44"/>
  <c r="H61" i="44"/>
  <c r="H62" i="44"/>
  <c r="H63" i="44"/>
  <c r="H64" i="44"/>
  <c r="H65" i="44"/>
  <c r="H66" i="44"/>
  <c r="H67" i="44"/>
  <c r="H68" i="44"/>
  <c r="H69" i="44"/>
  <c r="H70" i="44"/>
  <c r="G1" i="44"/>
  <c r="G2" i="44"/>
  <c r="G3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G41" i="44"/>
  <c r="G42" i="44"/>
  <c r="G43" i="44"/>
  <c r="G44" i="44"/>
  <c r="G45" i="44"/>
  <c r="G46" i="44"/>
  <c r="G47" i="44"/>
  <c r="G48" i="44"/>
  <c r="G49" i="44"/>
  <c r="G50" i="44"/>
  <c r="G51" i="44"/>
  <c r="G52" i="44"/>
  <c r="G53" i="44"/>
  <c r="G54" i="44"/>
  <c r="G55" i="44"/>
  <c r="G56" i="44"/>
  <c r="G57" i="44"/>
  <c r="G58" i="44"/>
  <c r="G59" i="44"/>
  <c r="G60" i="44"/>
  <c r="G61" i="44"/>
  <c r="G62" i="44"/>
  <c r="G63" i="44"/>
  <c r="G64" i="44"/>
  <c r="G65" i="44"/>
  <c r="G66" i="44"/>
  <c r="G67" i="44"/>
  <c r="G68" i="44"/>
  <c r="G69" i="44"/>
  <c r="G70" i="44"/>
  <c r="D1" i="44"/>
  <c r="D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C1" i="44"/>
  <c r="C2" i="44"/>
  <c r="C3" i="44"/>
  <c r="C4" i="44"/>
  <c r="C5" i="44"/>
  <c r="C6" i="44"/>
  <c r="C7" i="44"/>
  <c r="C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H1" i="42"/>
  <c r="H2" i="42"/>
  <c r="H3" i="42"/>
  <c r="H4" i="42"/>
  <c r="H5" i="42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47" i="42"/>
  <c r="H48" i="42"/>
  <c r="H49" i="42"/>
  <c r="H50" i="42"/>
  <c r="H51" i="42"/>
  <c r="H52" i="42"/>
  <c r="H53" i="42"/>
  <c r="H54" i="42"/>
  <c r="H55" i="42"/>
  <c r="H56" i="42"/>
  <c r="H57" i="42"/>
  <c r="H58" i="42"/>
  <c r="H59" i="42"/>
  <c r="H60" i="42"/>
  <c r="H61" i="42"/>
  <c r="H62" i="42"/>
  <c r="H63" i="42"/>
  <c r="H64" i="42"/>
  <c r="H65" i="42"/>
  <c r="H66" i="42"/>
  <c r="H67" i="42"/>
  <c r="H68" i="42"/>
  <c r="H69" i="42"/>
  <c r="H70" i="42"/>
  <c r="G1" i="42"/>
  <c r="G2" i="42"/>
  <c r="G3" i="42"/>
  <c r="G4" i="42"/>
  <c r="G5" i="42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G43" i="42"/>
  <c r="G44" i="42"/>
  <c r="G45" i="42"/>
  <c r="G46" i="42"/>
  <c r="G47" i="42"/>
  <c r="G48" i="42"/>
  <c r="G49" i="42"/>
  <c r="G50" i="42"/>
  <c r="G51" i="42"/>
  <c r="G52" i="42"/>
  <c r="G53" i="42"/>
  <c r="G54" i="42"/>
  <c r="G55" i="42"/>
  <c r="G56" i="42"/>
  <c r="G57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D1" i="42"/>
  <c r="D2" i="42"/>
  <c r="D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C1" i="42"/>
  <c r="C2" i="42"/>
  <c r="C3" i="42"/>
  <c r="C4" i="42"/>
  <c r="C5" i="42"/>
  <c r="C6" i="42"/>
  <c r="C7" i="42"/>
  <c r="C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69" i="42"/>
  <c r="C70" i="42"/>
  <c r="H1" i="40"/>
  <c r="H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G1" i="40"/>
  <c r="G2" i="40"/>
  <c r="G3" i="40"/>
  <c r="G4" i="40"/>
  <c r="G5" i="40"/>
  <c r="G6" i="40"/>
  <c r="G7" i="40"/>
  <c r="G8" i="40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D1" i="40"/>
  <c r="D2" i="40"/>
  <c r="D3" i="40"/>
  <c r="D4" i="40"/>
  <c r="D5" i="40"/>
  <c r="D6" i="40"/>
  <c r="D7" i="40"/>
  <c r="D8" i="40"/>
  <c r="D9" i="40"/>
  <c r="D10" i="40"/>
  <c r="D11" i="40"/>
  <c r="D12" i="40"/>
  <c r="D13" i="40"/>
  <c r="D14" i="40"/>
  <c r="D15" i="40"/>
  <c r="D16" i="40"/>
  <c r="D17" i="40"/>
  <c r="D18" i="40"/>
  <c r="D19" i="40"/>
  <c r="D20" i="40"/>
  <c r="D21" i="40"/>
  <c r="D22" i="40"/>
  <c r="D23" i="40"/>
  <c r="D24" i="40"/>
  <c r="D25" i="40"/>
  <c r="D26" i="40"/>
  <c r="D27" i="40"/>
  <c r="D28" i="40"/>
  <c r="D29" i="40"/>
  <c r="D30" i="40"/>
  <c r="D31" i="40"/>
  <c r="D32" i="40"/>
  <c r="D33" i="40"/>
  <c r="D34" i="40"/>
  <c r="D35" i="40"/>
  <c r="D36" i="40"/>
  <c r="D37" i="40"/>
  <c r="D38" i="40"/>
  <c r="D39" i="40"/>
  <c r="D40" i="40"/>
  <c r="D41" i="40"/>
  <c r="D42" i="40"/>
  <c r="D43" i="40"/>
  <c r="D44" i="40"/>
  <c r="D45" i="40"/>
  <c r="D46" i="40"/>
  <c r="D47" i="40"/>
  <c r="D48" i="40"/>
  <c r="D49" i="40"/>
  <c r="D50" i="40"/>
  <c r="D51" i="40"/>
  <c r="D52" i="40"/>
  <c r="D53" i="40"/>
  <c r="D54" i="40"/>
  <c r="D55" i="40"/>
  <c r="D56" i="40"/>
  <c r="D57" i="40"/>
  <c r="D58" i="40"/>
  <c r="D59" i="40"/>
  <c r="D60" i="40"/>
  <c r="D61" i="40"/>
  <c r="D62" i="40"/>
  <c r="D63" i="40"/>
  <c r="D64" i="40"/>
  <c r="D65" i="40"/>
  <c r="D66" i="40"/>
  <c r="D67" i="40"/>
  <c r="D68" i="40"/>
  <c r="D69" i="40"/>
  <c r="D70" i="40"/>
  <c r="C1" i="40"/>
  <c r="C2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H1" i="24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G1" i="24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D1" i="24"/>
  <c r="D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C1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J2" i="20"/>
  <c r="I2" i="20"/>
  <c r="H2" i="20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1" i="22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G1" i="22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D1" i="22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C1" i="22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N60" i="18"/>
  <c r="J3" i="2"/>
  <c r="J2" i="2"/>
  <c r="H1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G1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C1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N60" i="15"/>
  <c r="J3" i="1"/>
  <c r="J2" i="1"/>
  <c r="H1" i="16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G1" i="16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D1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C1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287" i="55" l="1"/>
  <c r="C61" i="55"/>
  <c r="C78" i="55"/>
  <c r="C181" i="55"/>
  <c r="C286" i="55"/>
  <c r="C17" i="55"/>
  <c r="I17" i="55" s="1"/>
  <c r="J17" i="55" s="1"/>
  <c r="C31" i="55"/>
  <c r="I31" i="55" s="1"/>
  <c r="J31" i="55" s="1"/>
  <c r="C48" i="55"/>
  <c r="C62" i="55"/>
  <c r="C79" i="55"/>
  <c r="C93" i="55"/>
  <c r="C124" i="55"/>
  <c r="C137" i="55"/>
  <c r="I137" i="55" s="1"/>
  <c r="J137" i="55" s="1"/>
  <c r="C151" i="55"/>
  <c r="I151" i="55" s="1"/>
  <c r="J151" i="55" s="1"/>
  <c r="C168" i="55"/>
  <c r="C182" i="55"/>
  <c r="C199" i="55"/>
  <c r="C213" i="55"/>
  <c r="C32" i="55"/>
  <c r="C63" i="55"/>
  <c r="C94" i="55"/>
  <c r="C121" i="55"/>
  <c r="I121" i="55" s="1"/>
  <c r="J121" i="55" s="1"/>
  <c r="C152" i="55"/>
  <c r="C183" i="55"/>
  <c r="C214" i="55"/>
  <c r="C241" i="55"/>
  <c r="C272" i="55"/>
  <c r="C303" i="55"/>
  <c r="C136" i="55"/>
  <c r="I136" i="55" s="1"/>
  <c r="J136" i="55" s="1"/>
  <c r="C256" i="55"/>
  <c r="C34" i="55"/>
  <c r="C92" i="55"/>
  <c r="C123" i="55"/>
  <c r="C154" i="55"/>
  <c r="C212" i="55"/>
  <c r="C243" i="55"/>
  <c r="C274" i="55"/>
  <c r="I91" i="55"/>
  <c r="J91" i="55" s="1"/>
  <c r="C197" i="59"/>
  <c r="H197" i="59" s="1"/>
  <c r="I197" i="59" s="1"/>
  <c r="H286" i="59"/>
  <c r="I286" i="59" s="1"/>
  <c r="C301" i="59"/>
  <c r="H301" i="59" s="1"/>
  <c r="I301" i="59" s="1"/>
  <c r="H198" i="59"/>
  <c r="I198" i="59" s="1"/>
  <c r="H259" i="59"/>
  <c r="I259" i="59" s="1"/>
  <c r="C258" i="59"/>
  <c r="H258" i="59" s="1"/>
  <c r="I258" i="59" s="1"/>
  <c r="C229" i="59"/>
  <c r="H229" i="59" s="1"/>
  <c r="I229" i="59" s="1"/>
  <c r="H226" i="59"/>
  <c r="I226" i="59" s="1"/>
  <c r="H271" i="59"/>
  <c r="I271" i="59" s="1"/>
  <c r="C182" i="59"/>
  <c r="H182" i="59" s="1"/>
  <c r="I182" i="59" s="1"/>
  <c r="C242" i="59"/>
  <c r="H242" i="59" s="1"/>
  <c r="I242" i="59" s="1"/>
  <c r="C302" i="59"/>
  <c r="H302" i="59" s="1"/>
  <c r="I302" i="59" s="1"/>
  <c r="C168" i="59"/>
  <c r="H168" i="59" s="1"/>
  <c r="I168" i="59" s="1"/>
  <c r="H169" i="59"/>
  <c r="I169" i="59" s="1"/>
  <c r="H211" i="59"/>
  <c r="I211" i="59" s="1"/>
  <c r="H256" i="59"/>
  <c r="I256" i="59" s="1"/>
  <c r="H272" i="59"/>
  <c r="I272" i="59" s="1"/>
  <c r="C213" i="59"/>
  <c r="H213" i="59" s="1"/>
  <c r="I213" i="59" s="1"/>
  <c r="C243" i="59"/>
  <c r="H243" i="59" s="1"/>
  <c r="I243" i="59" s="1"/>
  <c r="C303" i="59"/>
  <c r="H303" i="59" s="1"/>
  <c r="I303" i="59" s="1"/>
  <c r="H183" i="59"/>
  <c r="I183" i="59" s="1"/>
  <c r="H199" i="59"/>
  <c r="I199" i="59" s="1"/>
  <c r="C289" i="59"/>
  <c r="H289" i="59" s="1"/>
  <c r="I289" i="59" s="1"/>
  <c r="H181" i="59"/>
  <c r="I181" i="59" s="1"/>
  <c r="H212" i="59"/>
  <c r="I212" i="59" s="1"/>
  <c r="H257" i="59"/>
  <c r="I257" i="59" s="1"/>
  <c r="H273" i="59"/>
  <c r="I273" i="59" s="1"/>
  <c r="H288" i="59"/>
  <c r="I288" i="59" s="1"/>
  <c r="C184" i="59"/>
  <c r="H184" i="59" s="1"/>
  <c r="I184" i="59" s="1"/>
  <c r="C214" i="59"/>
  <c r="H214" i="59" s="1"/>
  <c r="I214" i="59" s="1"/>
  <c r="C244" i="59"/>
  <c r="H244" i="59" s="1"/>
  <c r="I244" i="59" s="1"/>
  <c r="C274" i="59"/>
  <c r="H274" i="59" s="1"/>
  <c r="I274" i="59" s="1"/>
  <c r="C304" i="59"/>
  <c r="H304" i="59" s="1"/>
  <c r="I304" i="59" s="1"/>
  <c r="H166" i="59"/>
  <c r="I166" i="59" s="1"/>
  <c r="H46" i="59"/>
  <c r="I46" i="59" s="1"/>
  <c r="H18" i="59"/>
  <c r="I18" i="59" s="1"/>
  <c r="H49" i="59"/>
  <c r="I49" i="59" s="1"/>
  <c r="H78" i="59"/>
  <c r="I78" i="59" s="1"/>
  <c r="H17" i="59"/>
  <c r="I17" i="59" s="1"/>
  <c r="H137" i="59"/>
  <c r="I137" i="59" s="1"/>
  <c r="C34" i="59"/>
  <c r="H34" i="59" s="1"/>
  <c r="I34" i="59" s="1"/>
  <c r="C94" i="59"/>
  <c r="H94" i="59" s="1"/>
  <c r="I94" i="59" s="1"/>
  <c r="H47" i="59"/>
  <c r="I47" i="59" s="1"/>
  <c r="H151" i="59"/>
  <c r="I151" i="59" s="1"/>
  <c r="H138" i="59"/>
  <c r="I138" i="59" s="1"/>
  <c r="H154" i="59"/>
  <c r="I154" i="59" s="1"/>
  <c r="C33" i="59"/>
  <c r="H33" i="59" s="1"/>
  <c r="I33" i="59" s="1"/>
  <c r="C93" i="59"/>
  <c r="H93" i="59" s="1"/>
  <c r="I93" i="59" s="1"/>
  <c r="C123" i="59"/>
  <c r="H123" i="59" s="1"/>
  <c r="I123" i="59" s="1"/>
  <c r="C153" i="59"/>
  <c r="H153" i="59" s="1"/>
  <c r="I153" i="59" s="1"/>
  <c r="H106" i="59"/>
  <c r="I106" i="59" s="1"/>
  <c r="H48" i="59"/>
  <c r="I48" i="59" s="1"/>
  <c r="H92" i="59"/>
  <c r="I92" i="59" s="1"/>
  <c r="C77" i="59"/>
  <c r="H77" i="59" s="1"/>
  <c r="I77" i="59" s="1"/>
  <c r="H124" i="59"/>
  <c r="I124" i="59" s="1"/>
  <c r="H139" i="59"/>
  <c r="I139" i="59" s="1"/>
  <c r="C32" i="59"/>
  <c r="H32" i="59" s="1"/>
  <c r="I32" i="59" s="1"/>
  <c r="C62" i="59"/>
  <c r="H62" i="59" s="1"/>
  <c r="I62" i="59" s="1"/>
  <c r="C92" i="59"/>
  <c r="C152" i="59"/>
  <c r="H152" i="59" s="1"/>
  <c r="I152" i="59" s="1"/>
  <c r="H121" i="59"/>
  <c r="I121" i="59" s="1"/>
  <c r="H79" i="59"/>
  <c r="I79" i="59" s="1"/>
  <c r="H61" i="59"/>
  <c r="I61" i="59" s="1"/>
  <c r="H31" i="59"/>
  <c r="I31" i="59" s="1"/>
  <c r="H16" i="59"/>
  <c r="I16" i="59" s="1"/>
  <c r="I16" i="55"/>
  <c r="J16" i="55" s="1"/>
  <c r="I106" i="55"/>
  <c r="J106" i="55" s="1"/>
  <c r="I241" i="55"/>
  <c r="J241" i="55" s="1"/>
  <c r="I181" i="55"/>
  <c r="J181" i="55" s="1"/>
  <c r="I271" i="55"/>
  <c r="J271" i="55" s="1"/>
  <c r="I61" i="55"/>
  <c r="J61" i="55" s="1"/>
  <c r="I76" i="55"/>
  <c r="J76" i="55" s="1"/>
  <c r="I166" i="55"/>
  <c r="J166" i="55" s="1"/>
  <c r="I196" i="55"/>
  <c r="J196" i="55" s="1"/>
  <c r="I226" i="55"/>
  <c r="J226" i="55" s="1"/>
  <c r="I257" i="55"/>
  <c r="J257" i="55" s="1"/>
  <c r="I301" i="55"/>
  <c r="J301" i="55" s="1"/>
  <c r="I286" i="55"/>
  <c r="J286" i="55" s="1"/>
  <c r="I256" i="55"/>
  <c r="J256" i="55" s="1"/>
  <c r="I2" i="59" l="1"/>
  <c r="I302" i="55"/>
  <c r="J302" i="55" s="1"/>
  <c r="I122" i="55"/>
  <c r="J122" i="55" s="1"/>
  <c r="I138" i="55"/>
  <c r="J138" i="55" s="1"/>
  <c r="I139" i="55"/>
  <c r="J139" i="55" s="1"/>
  <c r="I212" i="55"/>
  <c r="J212" i="55" s="1"/>
  <c r="I107" i="55"/>
  <c r="J107" i="55" s="1"/>
  <c r="I287" i="55"/>
  <c r="J287" i="55" s="1"/>
  <c r="I197" i="55"/>
  <c r="J197" i="55" s="1"/>
  <c r="I92" i="55"/>
  <c r="J92" i="55" s="1"/>
  <c r="I258" i="55"/>
  <c r="J258" i="55" s="1"/>
  <c r="I259" i="55"/>
  <c r="J259" i="55" s="1"/>
  <c r="I167" i="55"/>
  <c r="J167" i="55" s="1"/>
  <c r="I272" i="55"/>
  <c r="J272" i="55" s="1"/>
  <c r="I47" i="55"/>
  <c r="J47" i="55" s="1"/>
  <c r="I227" i="55"/>
  <c r="J227" i="55" s="1"/>
  <c r="I77" i="55"/>
  <c r="J77" i="55" s="1"/>
  <c r="I182" i="55"/>
  <c r="J182" i="55" s="1"/>
  <c r="I152" i="55"/>
  <c r="J152" i="55" s="1"/>
  <c r="I242" i="55"/>
  <c r="J242" i="55" s="1"/>
  <c r="I18" i="55"/>
  <c r="J18" i="55" s="1"/>
  <c r="I19" i="55"/>
  <c r="J19" i="55" s="1"/>
  <c r="I32" i="55"/>
  <c r="J32" i="55" s="1"/>
  <c r="I62" i="55"/>
  <c r="J62" i="55" s="1"/>
  <c r="I49" i="55" l="1"/>
  <c r="J49" i="55" s="1"/>
  <c r="I48" i="55"/>
  <c r="J48" i="55" s="1"/>
  <c r="I93" i="55"/>
  <c r="J93" i="55" s="1"/>
  <c r="I94" i="55"/>
  <c r="J94" i="55" s="1"/>
  <c r="I213" i="55"/>
  <c r="J213" i="55" s="1"/>
  <c r="I214" i="55"/>
  <c r="J214" i="55" s="1"/>
  <c r="I154" i="55"/>
  <c r="J154" i="55" s="1"/>
  <c r="I153" i="55"/>
  <c r="J153" i="55" s="1"/>
  <c r="I63" i="55"/>
  <c r="J63" i="55" s="1"/>
  <c r="I64" i="55"/>
  <c r="J64" i="55" s="1"/>
  <c r="I34" i="55"/>
  <c r="J34" i="55" s="1"/>
  <c r="I33" i="55"/>
  <c r="I183" i="55"/>
  <c r="J183" i="55" s="1"/>
  <c r="I184" i="55"/>
  <c r="J184" i="55" s="1"/>
  <c r="I274" i="55"/>
  <c r="J274" i="55" s="1"/>
  <c r="I273" i="55"/>
  <c r="J273" i="55" s="1"/>
  <c r="I199" i="55"/>
  <c r="J199" i="55" s="1"/>
  <c r="I198" i="55"/>
  <c r="J198" i="55" s="1"/>
  <c r="I169" i="55"/>
  <c r="J169" i="55" s="1"/>
  <c r="I168" i="55"/>
  <c r="J168" i="55" s="1"/>
  <c r="I289" i="55"/>
  <c r="J289" i="55" s="1"/>
  <c r="I288" i="55"/>
  <c r="J288" i="55" s="1"/>
  <c r="I79" i="55"/>
  <c r="J79" i="55" s="1"/>
  <c r="I78" i="55"/>
  <c r="J78" i="55" s="1"/>
  <c r="I124" i="55"/>
  <c r="J124" i="55" s="1"/>
  <c r="I123" i="55"/>
  <c r="J123" i="55" s="1"/>
  <c r="I244" i="55"/>
  <c r="J244" i="55" s="1"/>
  <c r="I243" i="55"/>
  <c r="J243" i="55" s="1"/>
  <c r="I229" i="55"/>
  <c r="J229" i="55" s="1"/>
  <c r="I228" i="55"/>
  <c r="J228" i="55" s="1"/>
  <c r="I109" i="55"/>
  <c r="J109" i="55" s="1"/>
  <c r="I108" i="55"/>
  <c r="J108" i="55" s="1"/>
  <c r="I303" i="55"/>
  <c r="J303" i="55" s="1"/>
  <c r="I304" i="55"/>
  <c r="J304" i="55" s="1"/>
  <c r="J33" i="55" l="1"/>
  <c r="J2" i="55" s="1"/>
  <c r="J2" i="59" s="1"/>
  <c r="K2" i="59" s="1"/>
</calcChain>
</file>

<file path=xl/sharedStrings.xml><?xml version="1.0" encoding="utf-8"?>
<sst xmlns="http://schemas.openxmlformats.org/spreadsheetml/2006/main" count="3692" uniqueCount="374">
  <si>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</si>
  <si>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</si>
  <si>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</si>
  <si>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</si>
  <si>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</si>
  <si>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</si>
  <si>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</si>
  <si>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</si>
  <si>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</si>
  <si>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</si>
  <si>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</si>
  <si>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</si>
  <si>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</si>
  <si>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</si>
  <si>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</si>
  <si>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</si>
  <si>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</si>
  <si>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</si>
  <si>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</si>
  <si>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</si>
  <si>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</si>
  <si>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</si>
  <si>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</si>
  <si>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</si>
  <si>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</si>
  <si>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</si>
  <si>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</si>
  <si>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</si>
  <si>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</si>
  <si>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</si>
  <si>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</si>
  <si>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</si>
  <si>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</si>
  <si>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</si>
  <si>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Y / Dependent variables: Workbook = goodbelly_data.xlsx / Sheet = RM Data / Range = 'RM Data'!$D:$D / 110 rows and 1 column</t>
  </si>
  <si>
    <t>X / Quantitative: Workbook = goodbelly_data.xlsx / Sheet = RM Data / Range = 'RM Data'!$E:$G / 110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</si>
  <si>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</si>
  <si>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</si>
  <si>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</si>
  <si>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</si>
  <si>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</si>
  <si>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</si>
  <si>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</si>
  <si>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</si>
  <si>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</si>
  <si>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</si>
  <si>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</si>
  <si>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</si>
  <si>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</si>
  <si>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</si>
  <si>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</si>
  <si>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</si>
  <si>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</si>
  <si>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</si>
  <si>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</si>
  <si>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</si>
  <si>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</si>
  <si>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</si>
  <si>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</si>
  <si>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</si>
  <si>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</si>
  <si>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</si>
  <si>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</si>
  <si>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</si>
  <si>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</si>
  <si>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</si>
  <si>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</si>
  <si>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</si>
  <si>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</si>
  <si>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</si>
  <si>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</si>
  <si>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</si>
  <si>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</si>
  <si>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</si>
  <si>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</si>
  <si>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</si>
  <si>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</si>
  <si>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</si>
  <si>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</si>
  <si>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</si>
  <si>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</si>
  <si>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</si>
  <si>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</si>
  <si>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</si>
  <si>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</si>
  <si>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</si>
  <si>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</si>
  <si>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</si>
  <si>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</si>
  <si>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</si>
  <si>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</si>
  <si>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</si>
  <si>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</si>
  <si>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</si>
  <si>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</si>
  <si>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</si>
  <si>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</si>
  <si>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</si>
  <si>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</si>
  <si>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</si>
  <si>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</si>
  <si>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</si>
  <si>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</si>
  <si>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</si>
  <si>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</si>
  <si>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</si>
  <si>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</si>
  <si>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</si>
  <si>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</si>
  <si>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</si>
  <si>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</si>
  <si>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</si>
  <si>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</si>
  <si>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</si>
  <si>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</si>
  <si>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</si>
  <si>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</si>
  <si>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</si>
  <si>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</si>
  <si>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</si>
  <si>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</si>
  <si>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</si>
  <si>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</si>
  <si>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</si>
  <si>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</si>
  <si>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</si>
  <si>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</si>
  <si>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</si>
  <si>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</si>
  <si>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</si>
  <si>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</si>
  <si>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</si>
  <si>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</si>
  <si>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</si>
  <si>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</si>
  <si>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</si>
  <si>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</si>
  <si>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</si>
  <si>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</si>
  <si>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</si>
  <si>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</si>
  <si>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</si>
  <si>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</si>
  <si>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</si>
  <si>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</si>
  <si>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</si>
  <si>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</si>
  <si>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</si>
  <si>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</si>
  <si>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</si>
  <si>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</si>
  <si>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</si>
  <si>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</si>
  <si>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</si>
  <si>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</si>
  <si>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</si>
  <si>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</si>
  <si>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</si>
  <si>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</si>
  <si>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</si>
  <si>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</si>
  <si>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</si>
  <si>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</si>
  <si>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</si>
  <si>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</si>
  <si>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</si>
  <si>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</si>
  <si>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</si>
  <si>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</si>
  <si>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</si>
  <si>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</si>
  <si>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</si>
  <si>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</si>
  <si>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</si>
  <si>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</si>
  <si>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</si>
  <si>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</si>
  <si>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</si>
  <si>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</si>
  <si>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</si>
  <si>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</si>
  <si>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</si>
  <si>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</si>
  <si>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</si>
  <si>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</si>
  <si>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</si>
  <si>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</si>
  <si>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</si>
  <si>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</si>
  <si>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</si>
  <si>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</si>
  <si>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</si>
  <si>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</si>
  <si>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</si>
  <si>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</si>
  <si>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</si>
  <si>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</si>
  <si>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</si>
  <si>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</si>
  <si>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</si>
  <si>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</si>
  <si>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</si>
  <si>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</si>
  <si>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</si>
  <si>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</si>
  <si>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</si>
  <si>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2022.3.1.1327 - Linear regression - Start time: 11/15/2022 at 22:55:27 / End time: 11/15/2022 at 22:55:34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</si>
  <si>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Conclusions</t>
  </si>
  <si>
    <t>According to the model, the coefficient of price is -76.987, showing the marginal effect of retail price on sales is that when price goes up by $1, sales will decrease 76.987 units.</t>
  </si>
  <si>
    <t>AVG</t>
  </si>
  <si>
    <t>Sales</t>
  </si>
  <si>
    <t>Price</t>
  </si>
  <si>
    <t>In the dataset, average sales is 302.39, average price is 4.4, using it to calculate the elasticity:</t>
  </si>
  <si>
    <t>this shows that when price goes up by 1%, sales will decrease by 1.12%.</t>
  </si>
  <si>
    <t>Elasticity=</t>
  </si>
  <si>
    <t>Y / Dependent variables: Workbook = goodbelly_data.xlsx / Sheet = NE Data / Range = 'NE Data'!$D:$D / 110 rows and 1 column</t>
  </si>
  <si>
    <t>X / Quantitative: Workbook = goodbelly_data.xlsx / Sheet = NE Data / Range = 'NE Data'!$E:$G / 110 rows and 3 columns</t>
  </si>
  <si>
    <t>Units Sold = 388.056229714855-36.1949767815995*Average Retail Price+107.781202489611*Demo+63.7889959777139*Demo1-3</t>
  </si>
  <si>
    <r>
      <t>XLSTAT 2022.3.1.1327 - Linear regression - Start time: 11/15/2022 at 23:09:07 / End time: 11/15/2022 at 23:09:11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</si>
  <si>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According to the model, the coefficient of price is -36.195, showing the marginal effect of retail price on sales is that when price goes up by $1, sales will decrease 36.195 units.</t>
  </si>
  <si>
    <t>In the dataset, average sales is 254.37, average price is 4.16, using it to calculate the elasticity:</t>
  </si>
  <si>
    <t>this shows that when price goes up by 1%, sales will decrease by 0.59%.</t>
  </si>
  <si>
    <t>Region RM</t>
  </si>
  <si>
    <t>Y / Dependent variables: Workbook = goodbelly_data.xlsx / Sheet = 2) Dataset / Range = '2) Dataset'!$D:$D / 220 rows and 1 column</t>
  </si>
  <si>
    <t>X / Quantitative: Workbook = goodbelly_data.xlsx / Sheet = 2) Dataset / Range = '2) Dataset'!$E:$G / 220 rows and 3 columns</t>
  </si>
  <si>
    <t>Units Sold = 450.928541324835-48.7053484023578*Average Retail Price+136.267807957308*Demo+87.92496730807*Demo1-3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</si>
  <si>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</si>
  <si>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</si>
  <si>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</si>
  <si>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</si>
  <si>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</si>
  <si>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</si>
  <si>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</si>
  <si>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</si>
  <si>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</si>
  <si>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</si>
  <si>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</si>
  <si>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</si>
  <si>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</si>
  <si>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</si>
  <si>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</si>
  <si>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</si>
  <si>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</si>
  <si>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</si>
  <si>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</si>
  <si>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</si>
  <si>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</si>
  <si>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</si>
  <si>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</si>
  <si>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</si>
  <si>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</si>
  <si>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</si>
  <si>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</si>
  <si>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</si>
  <si>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</si>
  <si>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</si>
  <si>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</si>
  <si>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</si>
  <si>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</si>
  <si>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</si>
  <si>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</si>
  <si>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</si>
  <si>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</si>
  <si>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</si>
  <si>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</si>
  <si>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</si>
  <si>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</si>
  <si>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</si>
  <si>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</si>
  <si>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</si>
  <si>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</si>
  <si>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</si>
  <si>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</si>
  <si>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</si>
  <si>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</si>
  <si>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</si>
  <si>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</si>
  <si>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</si>
  <si>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</si>
  <si>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</si>
  <si>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</si>
  <si>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</si>
  <si>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</si>
  <si>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</si>
  <si>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</si>
  <si>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</si>
  <si>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</si>
  <si>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</si>
  <si>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</si>
  <si>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</si>
  <si>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</si>
  <si>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</si>
  <si>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</si>
  <si>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</si>
  <si>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</si>
  <si>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</si>
  <si>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</si>
  <si>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</si>
  <si>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</si>
  <si>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</si>
  <si>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</si>
  <si>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</si>
  <si>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</si>
  <si>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</si>
  <si>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</si>
  <si>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</si>
  <si>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</si>
  <si>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</si>
  <si>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</si>
  <si>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</si>
  <si>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</si>
  <si>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</si>
  <si>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</si>
  <si>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</si>
  <si>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</si>
  <si>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</si>
  <si>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</si>
  <si>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</si>
  <si>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</si>
  <si>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</si>
  <si>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</si>
  <si>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</si>
  <si>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</si>
  <si>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</si>
  <si>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</si>
  <si>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</si>
  <si>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</si>
  <si>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</si>
  <si>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</si>
  <si>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</si>
  <si>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</si>
  <si>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</si>
  <si>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</si>
  <si>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</si>
  <si>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</si>
  <si>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</si>
  <si>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r>
      <t>XLSTAT 2022.3.1.1327 - Linear regression - Start time: 11/15/2022 at 23:14:20 / End time: 11/15/2022 at 23:14:24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</si>
  <si>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According to the model, having demo in the store (whether in RM region or NE region) in the corresponding week will lift sales by 136.268 units on average; while having demo in the store 1-3 weeks ago will lift sales by 87.925 units on average.</t>
  </si>
  <si>
    <t>For the coefficients of demo variables, having demo in the store in the corresponding week will lift sales by 107.781 units; while having demo in the store 1-3 weeks ago will lift sales by 63.789 units.</t>
  </si>
  <si>
    <t>For the coefficients of demo variables, having demo in the store in the corresponding week will lift sales by 130.661 units; while having demo in the store 1-3 weeks ago will lift sales by 89.445 units.</t>
  </si>
  <si>
    <t>RM*Price</t>
  </si>
  <si>
    <t>RM*Demo</t>
  </si>
  <si>
    <t>RM*Demo1-3</t>
  </si>
  <si>
    <t>Y / Dependent variables: Workbook = goodbelly_data.xlsx / Sheet = Merged Dataset / Range = 'Merged Dataset'!$C:$C / 220 rows and 1 column</t>
  </si>
  <si>
    <t>X / Quantitative: Workbook = goodbelly_data.xlsx / Sheet = Merged Dataset / Range = 'Merged Dataset'!$D:$J / 220 rows and 7 columns</t>
  </si>
  <si>
    <t>Units Sold = 388.056229714827-36.1949767815928*Average Retail Price+107.781202489611*Demo+63.7889959777163*Demo1-3+204.27003581041*Region RM-40.7921697379867*RM*Price+22.8798975990153*RM*Demo+25.6558077813647*RM*Demo1-3</t>
  </si>
  <si>
    <r>
      <t>XLSTAT 2022.3.1.1327 - Linear regression - Start time: 11/15/2022 at 23:22:41 / End time: 11/15/2022 at 23:22:44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</si>
  <si>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Confidence interval (%): 90</t>
  </si>
  <si>
    <t>Lower bound (90%)</t>
  </si>
  <si>
    <t>Upper bound (90%)</t>
  </si>
  <si>
    <t>Lower bound 90% (Mean)</t>
  </si>
  <si>
    <t>Upper bound 90% (Mean)</t>
  </si>
  <si>
    <t>Lower bound 90% (Observation)</t>
  </si>
  <si>
    <t>Upper bound 90% (Observation)</t>
  </si>
  <si>
    <t>Profits at Retailers</t>
  </si>
  <si>
    <t>Goodbelly Profits</t>
  </si>
  <si>
    <t>Aggregate Profits</t>
  </si>
  <si>
    <t>X / Quantitative: Workbook = goodbelly_data.xlsx / Sheet = Merged Dataset / Range = 'Merged Dataset'!$D:$G / 220 rows and 4 columns</t>
  </si>
  <si>
    <t>Units Sold = 472.237890533737-57.3111782354613*Average Retail Price+125.99656876538*Demo+79.2629850766334*Demo1-3+37.5448100588462*Region RM</t>
  </si>
  <si>
    <r>
      <t>XLSTAT 2022.3.1.1327 - Linear regression - Start time: 11/16/2022 at 17:02:51 / End time: 11/16/2022 at 17:02:56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</si>
  <si>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X / Quantitative: Workbook = goodbelly_data.xlsx / Sheet = Merged Dataset / Range = 'Merged Dataset'!$D:$H / 220 rows and 5 columns</t>
  </si>
  <si>
    <t>Units Sold = 376.744324850421-34.3647770015096*Average Retail Price+124.586230184785*Demo+79.8908915315661*Demo1-3+223.525660160267*Region RM-43.4958448703209*RM*Price</t>
  </si>
  <si>
    <r>
      <t>XLSTAT 2022.3.1.1327 - Linear regression - Start time: 11/16/2022 at 17:05:18 / End time: 11/16/2022 at 17:05:23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</si>
  <si>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X / Quantitative: Workbook = goodbelly_data.xlsx / Sheet = Merged Dataset / Range = 'Merged Dataset'!$D:$G,'Merged Dataset'!$I:$J / 220 rows and 6 columns</t>
  </si>
  <si>
    <t>Units Sold = 478.702583309232-57.7928879031429*Average Retail Price+105.183304571315*Demo+60.0106317741251*Demo1-3+28.2627254708448*Region RM+28.2241262277774*RM*Demo+30.7302515146623*RM*Demo1-3</t>
  </si>
  <si>
    <r>
      <t>XLSTAT 2022.3.1.1327 - Linear regression - Start time: 11/16/2022 at 17:06:42 / End time: 11/16/2022 at 17:06:47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</si>
  <si>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According to the four models, the second one which adds the intercept and price coefficient has the highest adjusted R square, so I will take this in the following questions. Actually this alighs with the model coefficients  of model(4), in which the intercepts are different across regions on 95% significance level, and the price coefficients are statistically different across regions at 90% level, while demo &amp; demo1-3 coefficients are not statistically different across regions. Dropping them can come up to the second model.</t>
  </si>
  <si>
    <t>Y / Dependent variables: Workbook = ren_yige_hw4.xlsx / Sheet = Merged Dataset / Range = 'Merged Dataset'!$C:$C / 220 rows and 1 column</t>
  </si>
  <si>
    <t>X / Quantitative: Workbook = ren_yige_hw4.xlsx / Sheet = Merged Dataset / Range = 'Merged Dataset'!$D:$E,'Merged Dataset'!$G:$H / 220 rows and 4 columns</t>
  </si>
  <si>
    <t>Units Sold = 422.890976108626-42.0548231317258*Average Retail Price+118.077065146801*Demo+225.203145233291*Region RM-40.3485718683227*RM*Price</t>
  </si>
  <si>
    <r>
      <t>XLSTAT 2022.3.1.1327 - Linear regression - Start time: 11/17/2022 at 16:10:17 / End time: 11/17/2022 at 16:10:26</t>
    </r>
    <r>
      <rPr>
        <sz val="11"/>
        <color rgb="FFFFFFFF"/>
        <rFont val="Calibri"/>
        <family val="2"/>
        <scheme val="minor"/>
      </rPr>
      <t xml:space="preserve"> / Microsoft Excel 16.671113</t>
    </r>
  </si>
  <si>
    <t>Profits Changes</t>
  </si>
  <si>
    <t>%Change</t>
  </si>
  <si>
    <t>Units Sold/Predicted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</si>
</sst>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/>
    <xf numFmtId="49" fontId="0" fillId="0" borderId="4" xfId="0" applyNumberFormat="1" applyBorder="1" applyAlignment="1"/>
    <xf numFmtId="0" fontId="4" fillId="0" borderId="3" xfId="0" applyNumberFormat="1" applyFont="1" applyBorder="1" applyAlignment="1"/>
    <xf numFmtId="0" fontId="0" fillId="0" borderId="0" xfId="0" applyNumberFormat="1" applyAlignment="1"/>
    <xf numFmtId="0" fontId="0" fillId="0" borderId="4" xfId="0" applyNumberFormat="1" applyBorder="1" applyAlignment="1"/>
    <xf numFmtId="164" fontId="4" fillId="0" borderId="3" xfId="0" applyNumberFormat="1" applyFont="1" applyBorder="1" applyAlignment="1"/>
    <xf numFmtId="164" fontId="0" fillId="0" borderId="0" xfId="0" applyNumberFormat="1" applyAlignment="1"/>
    <xf numFmtId="164" fontId="0" fillId="0" borderId="4" xfId="0" applyNumberFormat="1" applyBorder="1" applyAlignment="1"/>
    <xf numFmtId="49" fontId="5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5" fillId="0" borderId="4" xfId="0" applyNumberFormat="1" applyFont="1" applyBorder="1" applyAlignment="1"/>
    <xf numFmtId="164" fontId="0" fillId="0" borderId="3" xfId="0" applyNumberFormat="1" applyBorder="1" applyAlignment="1"/>
    <xf numFmtId="164" fontId="5" fillId="0" borderId="3" xfId="0" applyNumberFormat="1" applyFont="1" applyBorder="1" applyAlignment="1"/>
    <xf numFmtId="164" fontId="5" fillId="0" borderId="0" xfId="0" applyNumberFormat="1" applyFont="1" applyAlignment="1"/>
    <xf numFmtId="164" fontId="5" fillId="0" borderId="4" xfId="0" applyNumberFormat="1" applyFont="1" applyBorder="1" applyAlignment="1"/>
    <xf numFmtId="0" fontId="1" fillId="0" borderId="3" xfId="0" applyNumberFormat="1" applyFont="1" applyBorder="1" applyAlignment="1"/>
    <xf numFmtId="0" fontId="1" fillId="0" borderId="0" xfId="0" applyNumberFormat="1" applyFont="1" applyAlignment="1"/>
    <xf numFmtId="0" fontId="6" fillId="0" borderId="4" xfId="0" applyNumberFormat="1" applyFon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5" fontId="0" fillId="0" borderId="0" xfId="0" applyNumberFormat="1" applyAlignment="1"/>
    <xf numFmtId="165" fontId="0" fillId="0" borderId="4" xfId="0" applyNumberFormat="1" applyBorder="1" applyAlignment="1"/>
    <xf numFmtId="165" fontId="1" fillId="0" borderId="3" xfId="0" applyNumberFormat="1" applyFont="1" applyBorder="1" applyAlignment="1"/>
    <xf numFmtId="165" fontId="1" fillId="0" borderId="0" xfId="0" applyNumberFormat="1" applyFont="1" applyAlignment="1"/>
    <xf numFmtId="165" fontId="1" fillId="0" borderId="4" xfId="0" applyNumberFormat="1" applyFont="1" applyBorder="1" applyAlignment="1"/>
    <xf numFmtId="0" fontId="7" fillId="0" borderId="0" xfId="0" applyFont="1"/>
    <xf numFmtId="0" fontId="2" fillId="0" borderId="0" xfId="0" applyFont="1"/>
    <xf numFmtId="0" fontId="0" fillId="2" borderId="0" xfId="0" applyFont="1" applyFill="1"/>
    <xf numFmtId="0" fontId="0" fillId="2" borderId="0" xfId="0" applyFill="1"/>
    <xf numFmtId="0" fontId="0" fillId="2" borderId="2" xfId="0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ill="1" applyBorder="1" applyAlignment="1"/>
    <xf numFmtId="164" fontId="0" fillId="2" borderId="3" xfId="0" applyNumberFormat="1" applyFill="1" applyBorder="1" applyAlignment="1"/>
    <xf numFmtId="165" fontId="1" fillId="2" borderId="3" xfId="0" applyNumberFormat="1" applyFont="1" applyFill="1" applyBorder="1" applyAlignment="1"/>
    <xf numFmtId="49" fontId="0" fillId="2" borderId="0" xfId="0" applyNumberFormat="1" applyFill="1" applyAlignment="1"/>
    <xf numFmtId="164" fontId="0" fillId="2" borderId="0" xfId="0" applyNumberFormat="1" applyFill="1" applyAlignment="1"/>
    <xf numFmtId="165" fontId="1" fillId="2" borderId="0" xfId="0" applyNumberFormat="1" applyFont="1" applyFill="1" applyAlignment="1"/>
    <xf numFmtId="49" fontId="0" fillId="2" borderId="4" xfId="0" applyNumberFormat="1" applyFill="1" applyBorder="1" applyAlignment="1"/>
    <xf numFmtId="164" fontId="0" fillId="2" borderId="4" xfId="0" applyNumberFormat="1" applyFill="1" applyBorder="1" applyAlignment="1"/>
    <xf numFmtId="165" fontId="1" fillId="2" borderId="4" xfId="0" applyNumberFormat="1" applyFont="1" applyFill="1" applyBorder="1" applyAlignment="1"/>
    <xf numFmtId="0" fontId="1" fillId="2" borderId="0" xfId="0" applyFont="1" applyFill="1"/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" fillId="3" borderId="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9" fontId="0" fillId="6" borderId="0" xfId="0" applyNumberFormat="1" applyFill="1" applyAlignment="1"/>
    <xf numFmtId="164" fontId="0" fillId="6" borderId="0" xfId="0" applyNumberFormat="1" applyFill="1" applyAlignment="1"/>
    <xf numFmtId="165" fontId="0" fillId="6" borderId="0" xfId="0" applyNumberFormat="1" applyFill="1" applyAlignment="1"/>
    <xf numFmtId="49" fontId="0" fillId="6" borderId="4" xfId="0" applyNumberFormat="1" applyFill="1" applyBorder="1" applyAlignment="1"/>
    <xf numFmtId="164" fontId="0" fillId="6" borderId="4" xfId="0" applyNumberFormat="1" applyFill="1" applyBorder="1" applyAlignment="1"/>
    <xf numFmtId="165" fontId="0" fillId="6" borderId="4" xfId="0" applyNumberFormat="1" applyFill="1" applyBorder="1" applyAlignment="1"/>
    <xf numFmtId="49" fontId="0" fillId="7" borderId="0" xfId="0" applyNumberFormat="1" applyFill="1" applyAlignment="1"/>
    <xf numFmtId="164" fontId="0" fillId="7" borderId="0" xfId="0" applyNumberFormat="1" applyFill="1" applyAlignment="1"/>
    <xf numFmtId="165" fontId="0" fillId="7" borderId="0" xfId="0" applyNumberFormat="1" applyFill="1" applyAlignment="1"/>
    <xf numFmtId="0" fontId="1" fillId="2" borderId="11" xfId="0" applyFont="1" applyFill="1" applyBorder="1"/>
    <xf numFmtId="0" fontId="0" fillId="0" borderId="2" xfId="0" applyBorder="1"/>
    <xf numFmtId="0" fontId="0" fillId="0" borderId="12" xfId="0" applyBorder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0" fillId="0" borderId="7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8" xfId="0" applyBorder="1"/>
    <xf numFmtId="164" fontId="0" fillId="0" borderId="9" xfId="0" applyNumberFormat="1" applyFill="1" applyBorder="1" applyAlignment="1">
      <alignment horizont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4" fontId="0" fillId="9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C3-6841-B457-5987C4B47C56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DC3-6841-B457-5987C4B47C56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C3-6841-B457-5987C4B47C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plus>
            <c:min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minus>
          </c:errBars>
          <c:cat>
            <c:strRef>
              <c:f>'1)RM'!$B$73:$B$75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'1)RM'!$C$73:$C$75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3-6841-B457-5987C4B4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28706720"/>
        <c:axId val="428708368"/>
      </c:barChart>
      <c:catAx>
        <c:axId val="4287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28708368"/>
        <c:crosses val="autoZero"/>
        <c:auto val="1"/>
        <c:lblAlgn val="ctr"/>
        <c:lblOffset val="100"/>
        <c:noMultiLvlLbl val="0"/>
      </c:catAx>
      <c:valAx>
        <c:axId val="428708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87067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'1)NE'!$B$100:$B$209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'1)NE'!$G$100:$G$209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9-0049-AD2A-B77CADAD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3208192"/>
        <c:axId val="793294400"/>
      </c:barChart>
      <c:catAx>
        <c:axId val="79320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793294400"/>
        <c:crosses val="autoZero"/>
        <c:auto val="1"/>
        <c:lblAlgn val="ctr"/>
        <c:lblOffset val="100"/>
        <c:noMultiLvlLbl val="0"/>
      </c:catAx>
      <c:valAx>
        <c:axId val="79329440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9320819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4ED-9A4D-B596-40B296BF01ED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4ED-9A4D-B596-40B296BF01ED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4ED-9A4D-B596-40B296BF0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plus>
            <c:min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minus>
          </c:errBars>
          <c:cat>
            <c:strRef>
              <c:f>'2)'!$B$73:$B$75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'2)'!$C$73:$C$75</c:f>
              <c:numCache>
                <c:formatCode>0.000</c:formatCode>
                <c:ptCount val="3"/>
                <c:pt idx="0">
                  <c:v>-0.24983866708919583</c:v>
                </c:pt>
                <c:pt idx="1">
                  <c:v>0.39526855636044411</c:v>
                </c:pt>
                <c:pt idx="2">
                  <c:v>0.37032515669313337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D-9A4D-B596-40B296BF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82237120"/>
        <c:axId val="420123968"/>
      </c:barChart>
      <c:catAx>
        <c:axId val="48223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20123968"/>
        <c:crosses val="autoZero"/>
        <c:auto val="1"/>
        <c:lblAlgn val="ctr"/>
        <c:lblOffset val="100"/>
        <c:noMultiLvlLbl val="0"/>
      </c:catAx>
      <c:valAx>
        <c:axId val="42012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822371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'2)'!$D$100:$D$319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'2)'!$G$100:$G$319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C-FA4B-B360-A8D6BF207C7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42C-FA4B-B360-A8D6BF20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8416"/>
        <c:axId val="430433792"/>
      </c:scatterChart>
      <c:valAx>
        <c:axId val="43034841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30433792"/>
        <c:crosses val="autoZero"/>
        <c:crossBetween val="midCat"/>
      </c:valAx>
      <c:valAx>
        <c:axId val="430433792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03484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'2)'!$E$100:$E$319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'2)'!$G$100:$G$319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E-AA46-99A2-2C9AE2BDF49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84E-AA46-99A2-2C9AE2BD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379312"/>
        <c:axId val="419497408"/>
      </c:scatterChart>
      <c:valAx>
        <c:axId val="420379312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19497408"/>
        <c:crosses val="autoZero"/>
        <c:crossBetween val="midCat"/>
      </c:valAx>
      <c:valAx>
        <c:axId val="41949740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379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'2)'!$E$100:$E$319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'2)'!$D$100:$D$319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D-B648-BB12-399F2E8268C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58D-B648-BB12-399F2E8268C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XLSTAT_20221115_231340_1_HID!xdata1</c:f>
              <c:numCache>
                <c:formatCode>General</c:formatCode>
                <c:ptCount val="70"/>
                <c:pt idx="0">
                  <c:v>132.77927863267399</c:v>
                </c:pt>
                <c:pt idx="1">
                  <c:v>139.34351132597135</c:v>
                </c:pt>
                <c:pt idx="2">
                  <c:v>145.9077440192687</c:v>
                </c:pt>
                <c:pt idx="3">
                  <c:v>152.47197671256606</c:v>
                </c:pt>
                <c:pt idx="4">
                  <c:v>159.03620940586342</c:v>
                </c:pt>
                <c:pt idx="5">
                  <c:v>165.60044209916077</c:v>
                </c:pt>
                <c:pt idx="6">
                  <c:v>172.16467479245816</c:v>
                </c:pt>
                <c:pt idx="7">
                  <c:v>178.72890748575551</c:v>
                </c:pt>
                <c:pt idx="8">
                  <c:v>185.29314017905287</c:v>
                </c:pt>
                <c:pt idx="9">
                  <c:v>191.85737287235023</c:v>
                </c:pt>
                <c:pt idx="10">
                  <c:v>198.42160556564758</c:v>
                </c:pt>
                <c:pt idx="11">
                  <c:v>204.98583825894497</c:v>
                </c:pt>
                <c:pt idx="12">
                  <c:v>211.55007095224232</c:v>
                </c:pt>
                <c:pt idx="13">
                  <c:v>218.11430364553968</c:v>
                </c:pt>
                <c:pt idx="14">
                  <c:v>224.67853633883703</c:v>
                </c:pt>
                <c:pt idx="15">
                  <c:v>231.24276903213439</c:v>
                </c:pt>
                <c:pt idx="16">
                  <c:v>237.80700172543175</c:v>
                </c:pt>
                <c:pt idx="17">
                  <c:v>244.3712344187291</c:v>
                </c:pt>
                <c:pt idx="18">
                  <c:v>250.93546711202646</c:v>
                </c:pt>
                <c:pt idx="19">
                  <c:v>257.49969980532381</c:v>
                </c:pt>
                <c:pt idx="20">
                  <c:v>264.06393249862117</c:v>
                </c:pt>
                <c:pt idx="21">
                  <c:v>270.62816519191858</c:v>
                </c:pt>
                <c:pt idx="22">
                  <c:v>277.19239788521588</c:v>
                </c:pt>
                <c:pt idx="23">
                  <c:v>283.7566305785133</c:v>
                </c:pt>
                <c:pt idx="24">
                  <c:v>290.32086327181059</c:v>
                </c:pt>
                <c:pt idx="25">
                  <c:v>296.88509596510801</c:v>
                </c:pt>
                <c:pt idx="26">
                  <c:v>303.44932865840531</c:v>
                </c:pt>
                <c:pt idx="27">
                  <c:v>310.01356135170272</c:v>
                </c:pt>
                <c:pt idx="28">
                  <c:v>316.57779404500008</c:v>
                </c:pt>
                <c:pt idx="29">
                  <c:v>323.14202673829743</c:v>
                </c:pt>
                <c:pt idx="30">
                  <c:v>329.70625943159479</c:v>
                </c:pt>
                <c:pt idx="31">
                  <c:v>336.27049212489214</c:v>
                </c:pt>
                <c:pt idx="32">
                  <c:v>342.8347248181895</c:v>
                </c:pt>
                <c:pt idx="33">
                  <c:v>349.39895751148686</c:v>
                </c:pt>
                <c:pt idx="34">
                  <c:v>355.96319020478421</c:v>
                </c:pt>
                <c:pt idx="35">
                  <c:v>362.52742289808157</c:v>
                </c:pt>
                <c:pt idx="36">
                  <c:v>369.09165559137892</c:v>
                </c:pt>
                <c:pt idx="37">
                  <c:v>375.65588828467628</c:v>
                </c:pt>
                <c:pt idx="38">
                  <c:v>382.22012097797369</c:v>
                </c:pt>
                <c:pt idx="39">
                  <c:v>388.78435367127099</c:v>
                </c:pt>
                <c:pt idx="40">
                  <c:v>395.34858636456835</c:v>
                </c:pt>
                <c:pt idx="41">
                  <c:v>401.91281905786576</c:v>
                </c:pt>
                <c:pt idx="42">
                  <c:v>408.47705175116312</c:v>
                </c:pt>
                <c:pt idx="43">
                  <c:v>415.04128444446047</c:v>
                </c:pt>
                <c:pt idx="44">
                  <c:v>421.60551713775783</c:v>
                </c:pt>
                <c:pt idx="45">
                  <c:v>428.16974983105519</c:v>
                </c:pt>
                <c:pt idx="46">
                  <c:v>434.73398252435254</c:v>
                </c:pt>
                <c:pt idx="47">
                  <c:v>441.2982152176499</c:v>
                </c:pt>
                <c:pt idx="48">
                  <c:v>447.86244791094725</c:v>
                </c:pt>
                <c:pt idx="49">
                  <c:v>454.42668060424461</c:v>
                </c:pt>
                <c:pt idx="50">
                  <c:v>460.99091329754197</c:v>
                </c:pt>
                <c:pt idx="51">
                  <c:v>467.55514599083932</c:v>
                </c:pt>
                <c:pt idx="52">
                  <c:v>474.11937868413668</c:v>
                </c:pt>
                <c:pt idx="53">
                  <c:v>480.68361137743403</c:v>
                </c:pt>
                <c:pt idx="54">
                  <c:v>487.24784407073139</c:v>
                </c:pt>
                <c:pt idx="55">
                  <c:v>493.81207676402875</c:v>
                </c:pt>
                <c:pt idx="56">
                  <c:v>500.37630945732616</c:v>
                </c:pt>
                <c:pt idx="57">
                  <c:v>506.94054215062351</c:v>
                </c:pt>
                <c:pt idx="58">
                  <c:v>513.50477484392081</c:v>
                </c:pt>
                <c:pt idx="59">
                  <c:v>520.06900753721823</c:v>
                </c:pt>
                <c:pt idx="60">
                  <c:v>526.63324023051564</c:v>
                </c:pt>
                <c:pt idx="61">
                  <c:v>533.19747292381294</c:v>
                </c:pt>
                <c:pt idx="62">
                  <c:v>539.76170561711024</c:v>
                </c:pt>
                <c:pt idx="63">
                  <c:v>546.32593831040765</c:v>
                </c:pt>
                <c:pt idx="64">
                  <c:v>552.89017100370506</c:v>
                </c:pt>
                <c:pt idx="65">
                  <c:v>559.45440369700236</c:v>
                </c:pt>
                <c:pt idx="66">
                  <c:v>566.01863639029966</c:v>
                </c:pt>
                <c:pt idx="67">
                  <c:v>572.58286908359707</c:v>
                </c:pt>
                <c:pt idx="68">
                  <c:v>579.14710177689449</c:v>
                </c:pt>
                <c:pt idx="69">
                  <c:v>585.71133447019179</c:v>
                </c:pt>
              </c:numCache>
            </c:numRef>
          </c:xVal>
          <c:yVal>
            <c:numRef>
              <c:f>XLSTAT_20221115_231340_1_HID!ydata1</c:f>
              <c:numCache>
                <c:formatCode>General</c:formatCode>
                <c:ptCount val="70"/>
                <c:pt idx="0">
                  <c:v>-33.681077865368763</c:v>
                </c:pt>
                <c:pt idx="1">
                  <c:v>-26.940346477862136</c:v>
                </c:pt>
                <c:pt idx="2">
                  <c:v>-20.207580946857547</c:v>
                </c:pt>
                <c:pt idx="3">
                  <c:v>-13.482805541167494</c:v>
                </c:pt>
                <c:pt idx="4">
                  <c:v>-6.7660434707868831</c:v>
                </c:pt>
                <c:pt idx="5">
                  <c:v>-5.7316870551971988E-2</c:v>
                </c:pt>
                <c:pt idx="6">
                  <c:v>6.6433532155434705</c:v>
                </c:pt>
                <c:pt idx="7">
                  <c:v>13.335946849350194</c:v>
                </c:pt>
                <c:pt idx="8">
                  <c:v>20.02044521285822</c:v>
                </c:pt>
                <c:pt idx="9">
                  <c:v>26.696830621762047</c:v>
                </c:pt>
                <c:pt idx="10">
                  <c:v>33.365086538273204</c:v>
                </c:pt>
                <c:pt idx="11">
                  <c:v>40.025197583158786</c:v>
                </c:pt>
                <c:pt idx="12">
                  <c:v>46.677149546985817</c:v>
                </c:pt>
                <c:pt idx="13">
                  <c:v>53.320929400553382</c:v>
                </c:pt>
                <c:pt idx="14">
                  <c:v>59.956525304493113</c:v>
                </c:pt>
                <c:pt idx="15">
                  <c:v>66.583926618023185</c:v>
                </c:pt>
                <c:pt idx="16">
                  <c:v>73.203123906840005</c:v>
                </c:pt>
                <c:pt idx="17">
                  <c:v>79.814108950134369</c:v>
                </c:pt>
                <c:pt idx="18">
                  <c:v>86.416874746719714</c:v>
                </c:pt>
                <c:pt idx="19">
                  <c:v>93.011415520262091</c:v>
                </c:pt>
                <c:pt idx="20">
                  <c:v>99.597726723602477</c:v>
                </c:pt>
                <c:pt idx="21">
                  <c:v>106.17580504216434</c:v>
                </c:pt>
                <c:pt idx="22">
                  <c:v>112.74564839643958</c:v>
                </c:pt>
                <c:pt idx="23">
                  <c:v>119.30725594355036</c:v>
                </c:pt>
                <c:pt idx="24">
                  <c:v>125.86062807788105</c:v>
                </c:pt>
                <c:pt idx="25">
                  <c:v>132.4057664307831</c:v>
                </c:pt>
                <c:pt idx="26">
                  <c:v>138.94267386934933</c:v>
                </c:pt>
                <c:pt idx="27">
                  <c:v>145.47135449426318</c:v>
                </c:pt>
                <c:pt idx="28">
                  <c:v>151.99181363672415</c:v>
                </c:pt>
                <c:pt idx="29">
                  <c:v>158.50405785445659</c:v>
                </c:pt>
                <c:pt idx="30">
                  <c:v>165.00809492680779</c:v>
                </c:pt>
                <c:pt idx="31">
                  <c:v>171.50393384894409</c:v>
                </c:pt>
                <c:pt idx="32">
                  <c:v>177.99158482515523</c:v>
                </c:pt>
                <c:pt idx="33">
                  <c:v>184.47105926127884</c:v>
                </c:pt>
                <c:pt idx="34">
                  <c:v>190.94236975625708</c:v>
                </c:pt>
                <c:pt idx="35">
                  <c:v>197.40553009284125</c:v>
                </c:pt>
                <c:pt idx="36">
                  <c:v>203.86055522745923</c:v>
                </c:pt>
                <c:pt idx="37">
                  <c:v>210.30746127926352</c:v>
                </c:pt>
                <c:pt idx="38">
                  <c:v>216.74626551837815</c:v>
                </c:pt>
                <c:pt idx="39">
                  <c:v>223.17698635336427</c:v>
                </c:pt>
                <c:pt idx="40">
                  <c:v>229.59964331792551</c:v>
                </c:pt>
                <c:pt idx="41">
                  <c:v>236.01425705687495</c:v>
                </c:pt>
                <c:pt idx="42">
                  <c:v>242.42084931138638</c:v>
                </c:pt>
                <c:pt idx="43">
                  <c:v>248.8194429035552</c:v>
                </c:pt>
                <c:pt idx="44">
                  <c:v>255.2100617202924</c:v>
                </c:pt>
                <c:pt idx="45">
                  <c:v>261.59273069657854</c:v>
                </c:pt>
                <c:pt idx="46">
                  <c:v>267.96747579810358</c:v>
                </c:pt>
                <c:pt idx="47">
                  <c:v>274.33432400332026</c:v>
                </c:pt>
                <c:pt idx="48">
                  <c:v>280.69330328493947</c:v>
                </c:pt>
                <c:pt idx="49">
                  <c:v>287.04444259089411</c:v>
                </c:pt>
                <c:pt idx="50">
                  <c:v>293.38777182480311</c:v>
                </c:pt>
                <c:pt idx="51">
                  <c:v>299.72332182596261</c:v>
                </c:pt>
                <c:pt idx="52">
                  <c:v>306.05112434889509</c:v>
                </c:pt>
                <c:pt idx="53">
                  <c:v>312.37121204248609</c:v>
                </c:pt>
                <c:pt idx="54">
                  <c:v>318.68361842873844</c:v>
                </c:pt>
                <c:pt idx="55">
                  <c:v>324.98837788117459</c:v>
                </c:pt>
                <c:pt idx="56">
                  <c:v>331.28552560291649</c:v>
                </c:pt>
                <c:pt idx="57">
                  <c:v>337.57509760447363</c:v>
                </c:pt>
                <c:pt idx="58">
                  <c:v>343.85713068126995</c:v>
                </c:pt>
                <c:pt idx="59">
                  <c:v>350.13166239093778</c:v>
                </c:pt>
                <c:pt idx="60">
                  <c:v>356.39873103040998</c:v>
                </c:pt>
                <c:pt idx="61">
                  <c:v>362.65837561283888</c:v>
                </c:pt>
                <c:pt idx="62">
                  <c:v>368.910635844372</c:v>
                </c:pt>
                <c:pt idx="63">
                  <c:v>375.15555210081112</c:v>
                </c:pt>
                <c:pt idx="64">
                  <c:v>381.39316540418451</c:v>
                </c:pt>
                <c:pt idx="65">
                  <c:v>387.62351739925987</c:v>
                </c:pt>
                <c:pt idx="66">
                  <c:v>393.84665033002432</c:v>
                </c:pt>
                <c:pt idx="67">
                  <c:v>400.06260701615838</c:v>
                </c:pt>
                <c:pt idx="68">
                  <c:v>406.27143082952841</c:v>
                </c:pt>
                <c:pt idx="69">
                  <c:v>412.47316567072517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B648-BB12-399F2E8268C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XLSTAT_20221115_231340_1_HID!xdata2</c:f>
              <c:numCache>
                <c:formatCode>General</c:formatCode>
                <c:ptCount val="70"/>
                <c:pt idx="0">
                  <c:v>117.156145985908</c:v>
                </c:pt>
                <c:pt idx="1">
                  <c:v>123.94680089147732</c:v>
                </c:pt>
                <c:pt idx="2">
                  <c:v>130.73745579704664</c:v>
                </c:pt>
                <c:pt idx="3">
                  <c:v>137.52811070261595</c:v>
                </c:pt>
                <c:pt idx="4">
                  <c:v>144.31876560818529</c:v>
                </c:pt>
                <c:pt idx="5">
                  <c:v>151.1094205137546</c:v>
                </c:pt>
                <c:pt idx="6">
                  <c:v>157.90007541932391</c:v>
                </c:pt>
                <c:pt idx="7">
                  <c:v>164.69073032489325</c:v>
                </c:pt>
                <c:pt idx="8">
                  <c:v>171.48138523046256</c:v>
                </c:pt>
                <c:pt idx="9">
                  <c:v>178.27204013603188</c:v>
                </c:pt>
                <c:pt idx="10">
                  <c:v>185.06269504160122</c:v>
                </c:pt>
                <c:pt idx="11">
                  <c:v>191.8533499471705</c:v>
                </c:pt>
                <c:pt idx="12">
                  <c:v>198.64400485273984</c:v>
                </c:pt>
                <c:pt idx="13">
                  <c:v>205.43465975830915</c:v>
                </c:pt>
                <c:pt idx="14">
                  <c:v>212.22531466387846</c:v>
                </c:pt>
                <c:pt idx="15">
                  <c:v>219.0159695694478</c:v>
                </c:pt>
                <c:pt idx="16">
                  <c:v>225.80662447501712</c:v>
                </c:pt>
                <c:pt idx="17">
                  <c:v>232.59727938058643</c:v>
                </c:pt>
                <c:pt idx="18">
                  <c:v>239.38793428615577</c:v>
                </c:pt>
                <c:pt idx="19">
                  <c:v>246.17858919172505</c:v>
                </c:pt>
                <c:pt idx="20">
                  <c:v>252.96924409729439</c:v>
                </c:pt>
                <c:pt idx="21">
                  <c:v>259.75989900286373</c:v>
                </c:pt>
                <c:pt idx="22">
                  <c:v>266.55055390843302</c:v>
                </c:pt>
                <c:pt idx="23">
                  <c:v>273.34120881400236</c:v>
                </c:pt>
                <c:pt idx="24">
                  <c:v>280.1318637195717</c:v>
                </c:pt>
                <c:pt idx="25">
                  <c:v>286.92251862514098</c:v>
                </c:pt>
                <c:pt idx="26">
                  <c:v>293.71317353071032</c:v>
                </c:pt>
                <c:pt idx="27">
                  <c:v>300.50382843627966</c:v>
                </c:pt>
                <c:pt idx="28">
                  <c:v>307.29448334184895</c:v>
                </c:pt>
                <c:pt idx="29">
                  <c:v>314.08513824741829</c:v>
                </c:pt>
                <c:pt idx="30">
                  <c:v>320.87579315298757</c:v>
                </c:pt>
                <c:pt idx="31">
                  <c:v>327.66644805855691</c:v>
                </c:pt>
                <c:pt idx="32">
                  <c:v>334.45710296412625</c:v>
                </c:pt>
                <c:pt idx="33">
                  <c:v>341.24775786969553</c:v>
                </c:pt>
                <c:pt idx="34">
                  <c:v>348.03841277526487</c:v>
                </c:pt>
                <c:pt idx="35">
                  <c:v>354.82906768083421</c:v>
                </c:pt>
                <c:pt idx="36">
                  <c:v>361.6197225864035</c:v>
                </c:pt>
                <c:pt idx="37">
                  <c:v>368.41037749197284</c:v>
                </c:pt>
                <c:pt idx="38">
                  <c:v>375.20103239754212</c:v>
                </c:pt>
                <c:pt idx="39">
                  <c:v>381.99168730311146</c:v>
                </c:pt>
                <c:pt idx="40">
                  <c:v>388.7823422086808</c:v>
                </c:pt>
                <c:pt idx="41">
                  <c:v>395.57299711425009</c:v>
                </c:pt>
                <c:pt idx="42">
                  <c:v>402.36365201981943</c:v>
                </c:pt>
                <c:pt idx="43">
                  <c:v>409.15430692538877</c:v>
                </c:pt>
                <c:pt idx="44">
                  <c:v>415.94496183095805</c:v>
                </c:pt>
                <c:pt idx="45">
                  <c:v>422.73561673652739</c:v>
                </c:pt>
                <c:pt idx="46">
                  <c:v>429.52627164209667</c:v>
                </c:pt>
                <c:pt idx="47">
                  <c:v>436.31692654766601</c:v>
                </c:pt>
                <c:pt idx="48">
                  <c:v>443.10758145323535</c:v>
                </c:pt>
                <c:pt idx="49">
                  <c:v>449.89823635880464</c:v>
                </c:pt>
                <c:pt idx="50">
                  <c:v>456.68889126437398</c:v>
                </c:pt>
                <c:pt idx="51">
                  <c:v>463.47954616994332</c:v>
                </c:pt>
                <c:pt idx="52">
                  <c:v>470.2702010755126</c:v>
                </c:pt>
                <c:pt idx="53">
                  <c:v>477.06085598108194</c:v>
                </c:pt>
                <c:pt idx="54">
                  <c:v>483.85151088665128</c:v>
                </c:pt>
                <c:pt idx="55">
                  <c:v>490.64216579222057</c:v>
                </c:pt>
                <c:pt idx="56">
                  <c:v>497.43282069778991</c:v>
                </c:pt>
                <c:pt idx="57">
                  <c:v>504.22347560335925</c:v>
                </c:pt>
                <c:pt idx="58">
                  <c:v>511.01413050892853</c:v>
                </c:pt>
                <c:pt idx="59">
                  <c:v>517.80478541449793</c:v>
                </c:pt>
                <c:pt idx="60">
                  <c:v>524.59544032006715</c:v>
                </c:pt>
                <c:pt idx="61">
                  <c:v>531.3860952256365</c:v>
                </c:pt>
                <c:pt idx="62">
                  <c:v>538.17675013120584</c:v>
                </c:pt>
                <c:pt idx="63">
                  <c:v>544.96740503677518</c:v>
                </c:pt>
                <c:pt idx="64">
                  <c:v>551.75805994234452</c:v>
                </c:pt>
                <c:pt idx="65">
                  <c:v>558.54871484791386</c:v>
                </c:pt>
                <c:pt idx="66">
                  <c:v>565.33936975348308</c:v>
                </c:pt>
                <c:pt idx="67">
                  <c:v>572.13002465905242</c:v>
                </c:pt>
                <c:pt idx="68">
                  <c:v>578.92067956462176</c:v>
                </c:pt>
                <c:pt idx="69">
                  <c:v>585.7113344701911</c:v>
                </c:pt>
              </c:numCache>
            </c:numRef>
          </c:xVal>
          <c:yVal>
            <c:numRef>
              <c:f>XLSTAT_20221115_231340_1_HID!ydata2</c:f>
              <c:numCache>
                <c:formatCode>General</c:formatCode>
                <c:ptCount val="70"/>
                <c:pt idx="0">
                  <c:v>284.06846679575381</c:v>
                </c:pt>
                <c:pt idx="1">
                  <c:v>290.6571701056148</c:v>
                </c:pt>
                <c:pt idx="2">
                  <c:v>297.25433302143273</c:v>
                </c:pt>
                <c:pt idx="3">
                  <c:v>303.8599850661023</c:v>
                </c:pt>
                <c:pt idx="4">
                  <c:v>310.47415459584965</c:v>
                </c:pt>
                <c:pt idx="5">
                  <c:v>317.09686877920512</c:v>
                </c:pt>
                <c:pt idx="6">
                  <c:v>323.72815357670731</c:v>
                </c:pt>
                <c:pt idx="7">
                  <c:v>330.3680337213724</c:v>
                </c:pt>
                <c:pt idx="8">
                  <c:v>337.01653269996177</c:v>
                </c:pt>
                <c:pt idx="9">
                  <c:v>343.67367273508091</c:v>
                </c:pt>
                <c:pt idx="10">
                  <c:v>350.33947476814012</c:v>
                </c:pt>
                <c:pt idx="11">
                  <c:v>357.01395844320689</c:v>
                </c:pt>
                <c:pt idx="12">
                  <c:v>363.69714209177948</c:v>
                </c:pt>
                <c:pt idx="13">
                  <c:v>370.38904271850697</c:v>
                </c:pt>
                <c:pt idx="14">
                  <c:v>377.08967598788342</c:v>
                </c:pt>
                <c:pt idx="15">
                  <c:v>383.79905621193859</c:v>
                </c:pt>
                <c:pt idx="16">
                  <c:v>390.51719633894839</c:v>
                </c:pt>
                <c:pt idx="17">
                  <c:v>397.24410794318595</c:v>
                </c:pt>
                <c:pt idx="18">
                  <c:v>403.97980121573067</c:v>
                </c:pt>
                <c:pt idx="19">
                  <c:v>410.72428495635404</c:v>
                </c:pt>
                <c:pt idx="20">
                  <c:v>417.47756656649625</c:v>
                </c:pt>
                <c:pt idx="21">
                  <c:v>424.2396520433461</c:v>
                </c:pt>
                <c:pt idx="22">
                  <c:v>431.01054597503662</c:v>
                </c:pt>
                <c:pt idx="23">
                  <c:v>437.79025153696472</c:v>
                </c:pt>
                <c:pt idx="24">
                  <c:v>444.57877048924053</c:v>
                </c:pt>
                <c:pt idx="25">
                  <c:v>451.3761031752739</c:v>
                </c:pt>
                <c:pt idx="26">
                  <c:v>458.1822485214982</c:v>
                </c:pt>
                <c:pt idx="27">
                  <c:v>464.99720403823255</c:v>
                </c:pt>
                <c:pt idx="28">
                  <c:v>471.82096582168265</c:v>
                </c:pt>
                <c:pt idx="29">
                  <c:v>478.6535285570734</c:v>
                </c:pt>
                <c:pt idx="30">
                  <c:v>485.49488552291007</c:v>
                </c:pt>
                <c:pt idx="31">
                  <c:v>492.34502859635859</c:v>
                </c:pt>
                <c:pt idx="32">
                  <c:v>499.20394825973574</c:v>
                </c:pt>
                <c:pt idx="33">
                  <c:v>506.07163360809659</c:v>
                </c:pt>
                <c:pt idx="34">
                  <c:v>512.94807235790529</c:v>
                </c:pt>
                <c:pt idx="35">
                  <c:v>519.83325085677347</c:v>
                </c:pt>
                <c:pt idx="36">
                  <c:v>526.72715409424814</c:v>
                </c:pt>
                <c:pt idx="37">
                  <c:v>533.62976571362913</c:v>
                </c:pt>
                <c:pt idx="38">
                  <c:v>540.54106802479498</c:v>
                </c:pt>
                <c:pt idx="39">
                  <c:v>547.46104201801404</c:v>
                </c:pt>
                <c:pt idx="40">
                  <c:v>554.38966737871465</c:v>
                </c:pt>
                <c:pt idx="41">
                  <c:v>561.32692250319064</c:v>
                </c:pt>
                <c:pt idx="42">
                  <c:v>568.27278451521204</c:v>
                </c:pt>
                <c:pt idx="43">
                  <c:v>575.22722928351175</c:v>
                </c:pt>
                <c:pt idx="44">
                  <c:v>582.19023144011896</c:v>
                </c:pt>
                <c:pt idx="45">
                  <c:v>589.161764399508</c:v>
                </c:pt>
                <c:pt idx="46">
                  <c:v>596.14180037852589</c:v>
                </c:pt>
                <c:pt idx="47">
                  <c:v>603.13031041707166</c:v>
                </c:pt>
                <c:pt idx="48">
                  <c:v>610.12726439948437</c:v>
                </c:pt>
                <c:pt idx="49">
                  <c:v>617.13263107661248</c:v>
                </c:pt>
                <c:pt idx="50">
                  <c:v>624.14637808852171</c:v>
                </c:pt>
                <c:pt idx="51">
                  <c:v>631.16847198780943</c:v>
                </c:pt>
                <c:pt idx="52">
                  <c:v>638.19887826348463</c:v>
                </c:pt>
                <c:pt idx="53">
                  <c:v>645.2375613653785</c:v>
                </c:pt>
                <c:pt idx="54">
                  <c:v>652.28448472904643</c:v>
                </c:pt>
                <c:pt idx="55">
                  <c:v>659.33961080112272</c:v>
                </c:pt>
                <c:pt idx="56">
                  <c:v>666.40290106509121</c:v>
                </c:pt>
                <c:pt idx="57">
                  <c:v>673.47431606743214</c:v>
                </c:pt>
                <c:pt idx="58">
                  <c:v>680.55381544410807</c:v>
                </c:pt>
                <c:pt idx="59">
                  <c:v>687.64135794735068</c:v>
                </c:pt>
                <c:pt idx="60">
                  <c:v>694.73690147270941</c:v>
                </c:pt>
                <c:pt idx="61">
                  <c:v>701.84040308632757</c:v>
                </c:pt>
                <c:pt idx="62">
                  <c:v>708.95181905240565</c:v>
                </c:pt>
                <c:pt idx="63">
                  <c:v>716.0711048608174</c:v>
                </c:pt>
                <c:pt idx="64">
                  <c:v>723.19821525484258</c:v>
                </c:pt>
                <c:pt idx="65">
                  <c:v>730.33310425898071</c:v>
                </c:pt>
                <c:pt idx="66">
                  <c:v>737.47572520681183</c:v>
                </c:pt>
                <c:pt idx="67">
                  <c:v>744.62603076887092</c:v>
                </c:pt>
                <c:pt idx="68">
                  <c:v>751.78397298050129</c:v>
                </c:pt>
                <c:pt idx="69">
                  <c:v>758.94950326965761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B648-BB12-399F2E8268C4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8D-B648-BB12-399F2E82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41712"/>
        <c:axId val="513990176"/>
      </c:scatterChart>
      <c:valAx>
        <c:axId val="42044171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513990176"/>
        <c:crosses val="autoZero"/>
        <c:crossBetween val="midCat"/>
      </c:valAx>
      <c:valAx>
        <c:axId val="51399017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4417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'2)'!$B$100:$B$319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'2)'!$G$100:$G$319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1-0144-855F-416D5E66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4730288"/>
        <c:axId val="481551424"/>
      </c:barChart>
      <c:catAx>
        <c:axId val="79473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81551424"/>
        <c:crosses val="autoZero"/>
        <c:auto val="1"/>
        <c:lblAlgn val="ctr"/>
        <c:lblOffset val="100"/>
        <c:noMultiLvlLbl val="0"/>
      </c:catAx>
      <c:valAx>
        <c:axId val="481551424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94730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EB-4E4B-9CE4-7AB4E275B1DB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9EB-4E4B-9CE4-7AB4E275B1DB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EB-4E4B-9CE4-7AB4E275B1DB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9EB-4E4B-9CE4-7AB4E275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0.11154448069870931</c:v>
                </c:pt>
              </c:numLit>
            </c:plus>
            <c:min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</c:v>
                </c:pt>
              </c:numLit>
            </c:minus>
          </c:errBars>
          <c:cat>
            <c:strRef>
              <c:f>'3)-1'!$B$76:$B$79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 RM</c:v>
                </c:pt>
              </c:strCache>
            </c:strRef>
          </c:cat>
          <c:val>
            <c:numRef>
              <c:f>'3)-1'!$C$76:$C$79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B-4E4B-9CE4-7AB4E275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4390831"/>
        <c:axId val="2039320512"/>
      </c:barChart>
      <c:catAx>
        <c:axId val="204390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9320512"/>
        <c:crosses val="autoZero"/>
        <c:auto val="1"/>
        <c:lblAlgn val="ctr"/>
        <c:lblOffset val="100"/>
        <c:noMultiLvlLbl val="0"/>
      </c:catAx>
      <c:valAx>
        <c:axId val="203932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439083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'3)-1'!$D$104:$D$323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'3)-1'!$G$104:$G$323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2E-F842-BAF6-70978BB37BB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32E-F842-BAF6-70978BB3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85023"/>
        <c:axId val="2102478368"/>
      </c:scatterChart>
      <c:valAx>
        <c:axId val="550185023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102478368"/>
        <c:crosses val="autoZero"/>
        <c:crossBetween val="midCat"/>
      </c:valAx>
      <c:valAx>
        <c:axId val="210247836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501850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'3)-1'!$E$104:$E$323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'3)-1'!$G$104:$G$323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8-1947-A2C4-D1DF6EB7CAD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08-1947-A2C4-D1DF6EB7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37968"/>
        <c:axId val="2094139616"/>
      </c:scatterChart>
      <c:valAx>
        <c:axId val="2094137968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94139616"/>
        <c:crosses val="autoZero"/>
        <c:crossBetween val="midCat"/>
      </c:valAx>
      <c:valAx>
        <c:axId val="209413961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94137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'3)-1'!$E$104:$E$323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'3)-1'!$D$104:$D$323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8-D541-8352-E246FEEB44C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4D8-D541-8352-E246FEEB44C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XLSTAT_20221116_170203_1_HID!xdata1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XLSTAT_20221116_170203_1_HID!ydata1</c:f>
              <c:numCache>
                <c:formatCode>General</c:formatCode>
                <c:ptCount val="70"/>
                <c:pt idx="0">
                  <c:v>-61.305823736545292</c:v>
                </c:pt>
                <c:pt idx="1">
                  <c:v>-53.971891601062254</c:v>
                </c:pt>
                <c:pt idx="2">
                  <c:v>-46.646366765470404</c:v>
                </c:pt>
                <c:pt idx="3">
                  <c:v>-39.329280346187119</c:v>
                </c:pt>
                <c:pt idx="4">
                  <c:v>-32.020662298769281</c:v>
                </c:pt>
                <c:pt idx="5">
                  <c:v>-24.72054139547717</c:v>
                </c:pt>
                <c:pt idx="6">
                  <c:v>-17.428945203553923</c:v>
                </c:pt>
                <c:pt idx="7">
                  <c:v>-10.145900064256551</c:v>
                </c:pt>
                <c:pt idx="8">
                  <c:v>-2.8714310726765575</c:v>
                </c:pt>
                <c:pt idx="9">
                  <c:v>4.3944379416171842</c:v>
                </c:pt>
                <c:pt idx="10">
                  <c:v>11.651684433077378</c:v>
                </c:pt>
                <c:pt idx="11">
                  <c:v>18.900287157787602</c:v>
                </c:pt>
                <c:pt idx="12">
                  <c:v>26.140226190149519</c:v>
                </c:pt>
                <c:pt idx="13">
                  <c:v>33.371482938619238</c:v>
                </c:pt>
                <c:pt idx="14">
                  <c:v>40.594040160462924</c:v>
                </c:pt>
                <c:pt idx="15">
                  <c:v>47.80788197550541</c:v>
                </c:pt>
                <c:pt idx="16">
                  <c:v>55.012993878846601</c:v>
                </c:pt>
                <c:pt idx="17">
                  <c:v>62.209362752521656</c:v>
                </c:pt>
                <c:pt idx="18">
                  <c:v>69.396976876083897</c:v>
                </c:pt>
                <c:pt idx="19">
                  <c:v>76.575825936089984</c:v>
                </c:pt>
                <c:pt idx="20">
                  <c:v>83.745901034469824</c:v>
                </c:pt>
                <c:pt idx="21">
                  <c:v>90.907194695765867</c:v>
                </c:pt>
                <c:pt idx="22">
                  <c:v>98.0597008732272</c:v>
                </c:pt>
                <c:pt idx="23">
                  <c:v>105.20341495374754</c:v>
                </c:pt>
                <c:pt idx="24">
                  <c:v>112.33833376163767</c:v>
                </c:pt>
                <c:pt idx="25">
                  <c:v>119.4644555612249</c:v>
                </c:pt>
                <c:pt idx="26">
                  <c:v>126.58178005827446</c:v>
                </c:pt>
                <c:pt idx="27">
                  <c:v>133.69030840023075</c:v>
                </c:pt>
                <c:pt idx="28">
                  <c:v>140.79004317527733</c:v>
                </c:pt>
                <c:pt idx="29">
                  <c:v>147.88098841021778</c:v>
                </c:pt>
                <c:pt idx="30">
                  <c:v>154.96314956718129</c:v>
                </c:pt>
                <c:pt idx="31">
                  <c:v>162.03653353915936</c:v>
                </c:pt>
                <c:pt idx="32">
                  <c:v>169.1011486443825</c:v>
                </c:pt>
                <c:pt idx="33">
                  <c:v>176.15700461954654</c:v>
                </c:pt>
                <c:pt idx="34">
                  <c:v>183.20411261190262</c:v>
                </c:pt>
                <c:pt idx="35">
                  <c:v>190.24248517022494</c:v>
                </c:pt>
                <c:pt idx="36">
                  <c:v>197.27213623467395</c:v>
                </c:pt>
                <c:pt idx="37">
                  <c:v>204.29308112557305</c:v>
                </c:pt>
                <c:pt idx="38">
                  <c:v>211.30533653112067</c:v>
                </c:pt>
                <c:pt idx="39">
                  <c:v>218.30892049406012</c:v>
                </c:pt>
                <c:pt idx="40">
                  <c:v>225.3038523973315</c:v>
                </c:pt>
                <c:pt idx="41">
                  <c:v>232.2901529487327</c:v>
                </c:pt>
                <c:pt idx="42">
                  <c:v>239.26784416461646</c:v>
                </c:pt>
                <c:pt idx="43">
                  <c:v>246.23694935265385</c:v>
                </c:pt>
                <c:pt idx="44">
                  <c:v>253.19749309369422</c:v>
                </c:pt>
                <c:pt idx="45">
                  <c:v>260.14950122275496</c:v>
                </c:pt>
                <c:pt idx="46">
                  <c:v>267.09300080917285</c:v>
                </c:pt>
                <c:pt idx="47">
                  <c:v>274.02802013595362</c:v>
                </c:pt>
                <c:pt idx="48">
                  <c:v>280.95458867835339</c:v>
                </c:pt>
                <c:pt idx="49">
                  <c:v>287.87273708173029</c:v>
                </c:pt>
                <c:pt idx="50">
                  <c:v>294.78249713870235</c:v>
                </c:pt>
                <c:pt idx="51">
                  <c:v>301.68390176565032</c:v>
                </c:pt>
                <c:pt idx="52">
                  <c:v>308.57698497860423</c:v>
                </c:pt>
                <c:pt idx="53">
                  <c:v>315.46178186855241</c:v>
                </c:pt>
                <c:pt idx="54">
                  <c:v>322.33832857621269</c:v>
                </c:pt>
                <c:pt idx="55">
                  <c:v>329.20666226630624</c:v>
                </c:pt>
                <c:pt idx="56">
                  <c:v>336.06682110137319</c:v>
                </c:pt>
                <c:pt idx="57">
                  <c:v>342.91884421517</c:v>
                </c:pt>
                <c:pt idx="58">
                  <c:v>349.76277168568981</c:v>
                </c:pt>
                <c:pt idx="59">
                  <c:v>356.59864450784454</c:v>
                </c:pt>
                <c:pt idx="60">
                  <c:v>363.42650456584903</c:v>
                </c:pt>
                <c:pt idx="61">
                  <c:v>370.24639460534598</c:v>
                </c:pt>
                <c:pt idx="62">
                  <c:v>377.05835820531149</c:v>
                </c:pt>
                <c:pt idx="63">
                  <c:v>383.86243974977879</c:v>
                </c:pt>
                <c:pt idx="64">
                  <c:v>390.65868439941931</c:v>
                </c:pt>
                <c:pt idx="65">
                  <c:v>397.44713806301615</c:v>
                </c:pt>
                <c:pt idx="66">
                  <c:v>404.22784736886933</c:v>
                </c:pt>
                <c:pt idx="67">
                  <c:v>411.00085963616618</c:v>
                </c:pt>
                <c:pt idx="68">
                  <c:v>417.766222846353</c:v>
                </c:pt>
                <c:pt idx="69">
                  <c:v>424.52398561454129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8-D541-8352-E246FEEB44C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XLSTAT_20221116_170203_1_HID!xdata2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XLSTAT_20221116_170203_1_HID!ydata2</c:f>
              <c:numCache>
                <c:formatCode>General</c:formatCode>
                <c:ptCount val="70"/>
                <c:pt idx="0">
                  <c:v>257.93125027092759</c:v>
                </c:pt>
                <c:pt idx="1">
                  <c:v>264.95412151818562</c:v>
                </c:pt>
                <c:pt idx="2">
                  <c:v>271.98565086998508</c:v>
                </c:pt>
                <c:pt idx="3">
                  <c:v>279.02587244259178</c:v>
                </c:pt>
                <c:pt idx="4">
                  <c:v>286.07481913840724</c:v>
                </c:pt>
                <c:pt idx="5">
                  <c:v>293.13252262071546</c:v>
                </c:pt>
                <c:pt idx="6">
                  <c:v>300.19901328917439</c:v>
                </c:pt>
                <c:pt idx="7">
                  <c:v>307.27432025609443</c:v>
                </c:pt>
                <c:pt idx="8">
                  <c:v>314.3584713235465</c:v>
                </c:pt>
                <c:pt idx="9">
                  <c:v>321.45149296133957</c:v>
                </c:pt>
                <c:pt idx="10">
                  <c:v>328.55341028590783</c:v>
                </c:pt>
                <c:pt idx="11">
                  <c:v>335.66424704014446</c:v>
                </c:pt>
                <c:pt idx="12">
                  <c:v>342.784025574221</c:v>
                </c:pt>
                <c:pt idx="13">
                  <c:v>349.91276682742551</c:v>
                </c:pt>
                <c:pt idx="14">
                  <c:v>357.05049031105546</c:v>
                </c:pt>
                <c:pt idx="15">
                  <c:v>364.19721409239526</c:v>
                </c:pt>
                <c:pt idx="16">
                  <c:v>371.35295477981094</c:v>
                </c:pt>
                <c:pt idx="17">
                  <c:v>378.51772750898863</c:v>
                </c:pt>
                <c:pt idx="18">
                  <c:v>385.69154593034386</c:v>
                </c:pt>
                <c:pt idx="19">
                  <c:v>392.87442219762653</c:v>
                </c:pt>
                <c:pt idx="20">
                  <c:v>400.06636695774193</c:v>
                </c:pt>
                <c:pt idx="21">
                  <c:v>407.26738934180975</c:v>
                </c:pt>
                <c:pt idx="22">
                  <c:v>414.47749695747677</c:v>
                </c:pt>
                <c:pt idx="23">
                  <c:v>421.69669588249917</c:v>
                </c:pt>
                <c:pt idx="24">
                  <c:v>428.92499065960658</c:v>
                </c:pt>
                <c:pt idx="25">
                  <c:v>436.16238429265877</c:v>
                </c:pt>
                <c:pt idx="26">
                  <c:v>443.4088782441018</c:v>
                </c:pt>
                <c:pt idx="27">
                  <c:v>450.66447243372829</c:v>
                </c:pt>
                <c:pt idx="28">
                  <c:v>457.9291652387459</c:v>
                </c:pt>
                <c:pt idx="29">
                  <c:v>465.20295349515209</c:v>
                </c:pt>
                <c:pt idx="30">
                  <c:v>472.48583250041372</c:v>
                </c:pt>
                <c:pt idx="31">
                  <c:v>479.77779601744504</c:v>
                </c:pt>
                <c:pt idx="32">
                  <c:v>487.07883627987758</c:v>
                </c:pt>
                <c:pt idx="33">
                  <c:v>494.38894399861005</c:v>
                </c:pt>
                <c:pt idx="34">
                  <c:v>501.70810836962727</c:v>
                </c:pt>
                <c:pt idx="35">
                  <c:v>509.03631708307057</c:v>
                </c:pt>
                <c:pt idx="36">
                  <c:v>516.37355633354377</c:v>
                </c:pt>
                <c:pt idx="37">
                  <c:v>523.71981083163439</c:v>
                </c:pt>
                <c:pt idx="38">
                  <c:v>531.07506381662631</c:v>
                </c:pt>
                <c:pt idx="39">
                  <c:v>538.43929707038217</c:v>
                </c:pt>
                <c:pt idx="40">
                  <c:v>545.81249093236613</c:v>
                </c:pt>
                <c:pt idx="41">
                  <c:v>553.19462431578006</c:v>
                </c:pt>
                <c:pt idx="42">
                  <c:v>560.58567472478251</c:v>
                </c:pt>
                <c:pt idx="43">
                  <c:v>567.98561827275739</c:v>
                </c:pt>
                <c:pt idx="44">
                  <c:v>575.39442970159973</c:v>
                </c:pt>
                <c:pt idx="45">
                  <c:v>582.81208240198077</c:v>
                </c:pt>
                <c:pt idx="46">
                  <c:v>590.2385484345582</c:v>
                </c:pt>
                <c:pt idx="47">
                  <c:v>597.6737985520906</c:v>
                </c:pt>
                <c:pt idx="48">
                  <c:v>605.11780222241759</c:v>
                </c:pt>
                <c:pt idx="49">
                  <c:v>612.5705276522649</c:v>
                </c:pt>
                <c:pt idx="50">
                  <c:v>620.03194181183198</c:v>
                </c:pt>
                <c:pt idx="51">
                  <c:v>627.50201046012148</c:v>
                </c:pt>
                <c:pt idx="52">
                  <c:v>634.98069817096393</c:v>
                </c:pt>
                <c:pt idx="53">
                  <c:v>642.46796835969656</c:v>
                </c:pt>
                <c:pt idx="54">
                  <c:v>649.96378331045128</c:v>
                </c:pt>
                <c:pt idx="55">
                  <c:v>657.4681042040055</c:v>
                </c:pt>
                <c:pt idx="56">
                  <c:v>664.98089114615323</c:v>
                </c:pt>
                <c:pt idx="57">
                  <c:v>672.50210319654889</c:v>
                </c:pt>
                <c:pt idx="58">
                  <c:v>680.03169839798045</c:v>
                </c:pt>
                <c:pt idx="59">
                  <c:v>687.56963380602679</c:v>
                </c:pt>
                <c:pt idx="60">
                  <c:v>695.11586551905305</c:v>
                </c:pt>
                <c:pt idx="61">
                  <c:v>702.67034870850114</c:v>
                </c:pt>
                <c:pt idx="62">
                  <c:v>710.23303764943171</c:v>
                </c:pt>
                <c:pt idx="63">
                  <c:v>717.80388575127188</c:v>
                </c:pt>
                <c:pt idx="64">
                  <c:v>725.38284558872897</c:v>
                </c:pt>
                <c:pt idx="65">
                  <c:v>732.96986893282576</c:v>
                </c:pt>
                <c:pt idx="66">
                  <c:v>740.56490678201703</c:v>
                </c:pt>
                <c:pt idx="67">
                  <c:v>748.16790939334805</c:v>
                </c:pt>
                <c:pt idx="68">
                  <c:v>755.77882631361319</c:v>
                </c:pt>
                <c:pt idx="69">
                  <c:v>763.3976064104786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8-D541-8352-E246FEEB44C4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4D8-D541-8352-E246FEEB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09856"/>
        <c:axId val="2099511504"/>
      </c:scatterChart>
      <c:valAx>
        <c:axId val="209950985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99511504"/>
        <c:crosses val="autoZero"/>
        <c:crossBetween val="midCat"/>
      </c:valAx>
      <c:valAx>
        <c:axId val="2099511504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995098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'1)RM'!$D$100:$D$209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'1)RM'!$G$100:$G$209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4-C346-9AFA-C1A314E1187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F4-C346-9AFA-C1A314E11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54528"/>
        <c:axId val="428651328"/>
      </c:scatterChart>
      <c:valAx>
        <c:axId val="42865452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28651328"/>
        <c:crosses val="autoZero"/>
        <c:crossBetween val="midCat"/>
      </c:valAx>
      <c:valAx>
        <c:axId val="42865132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86545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'3)-1'!$B$104:$B$323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'3)-1'!$G$104:$G$323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4-7548-AEE4-1F8CA6E6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94044256"/>
        <c:axId val="2094066512"/>
      </c:barChart>
      <c:catAx>
        <c:axId val="209404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94066512"/>
        <c:crosses val="autoZero"/>
        <c:auto val="1"/>
        <c:lblAlgn val="ctr"/>
        <c:lblOffset val="100"/>
        <c:noMultiLvlLbl val="0"/>
      </c:catAx>
      <c:valAx>
        <c:axId val="209406651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940442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D9-D842-A98C-F8192F834010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D9-D842-A98C-F8192F834010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5D9-D842-A98C-F8192F834010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5D9-D842-A98C-F8192F834010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5D9-D842-A98C-F8192F8340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0.15598002071218667</c:v>
                </c:pt>
                <c:pt idx="1">
                  <c:v>0.10569604726401166</c:v>
                </c:pt>
                <c:pt idx="2">
                  <c:v>0.10645197342089846</c:v>
                </c:pt>
                <c:pt idx="3">
                  <c:v>0.87014300799214261</c:v>
                </c:pt>
                <c:pt idx="4">
                  <c:v>0.90168799584122039</c:v>
                </c:pt>
              </c:numLit>
            </c:plus>
            <c:minus>
              <c:numLit>
                <c:formatCode>General</c:formatCode>
                <c:ptCount val="5"/>
                <c:pt idx="0">
                  <c:v>0.15598002071218667</c:v>
                </c:pt>
                <c:pt idx="1">
                  <c:v>0.10569604726401166</c:v>
                </c:pt>
                <c:pt idx="2">
                  <c:v>0.10645197342089846</c:v>
                </c:pt>
                <c:pt idx="3">
                  <c:v>0.87014300799214273</c:v>
                </c:pt>
                <c:pt idx="4">
                  <c:v>0.90168799584122039</c:v>
                </c:pt>
              </c:numLit>
            </c:minus>
          </c:errBars>
          <c:cat>
            <c:strRef>
              <c:f>'3)-2'!$B$79:$B$83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 RM</c:v>
                </c:pt>
                <c:pt idx="4">
                  <c:v>RM*Price</c:v>
                </c:pt>
              </c:strCache>
            </c:strRef>
          </c:cat>
          <c:val>
            <c:numRef>
              <c:f>'3)-2'!$C$79:$C$83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9-D842-A98C-F8192F83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12002848"/>
        <c:axId val="2012004496"/>
      </c:barChart>
      <c:catAx>
        <c:axId val="201200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12004496"/>
        <c:crosses val="autoZero"/>
        <c:auto val="1"/>
        <c:lblAlgn val="ctr"/>
        <c:lblOffset val="100"/>
        <c:noMultiLvlLbl val="0"/>
      </c:catAx>
      <c:valAx>
        <c:axId val="201200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1200284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'3)-2'!$D$108:$D$327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'3)-2'!$G$108:$G$327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2-9F46-8802-2568F234107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6E2-9F46-8802-2568F234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3279"/>
        <c:axId val="2026940608"/>
      </c:scatterChart>
      <c:valAx>
        <c:axId val="181063279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26940608"/>
        <c:crosses val="autoZero"/>
        <c:crossBetween val="midCat"/>
      </c:valAx>
      <c:valAx>
        <c:axId val="202694060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810632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'3)-2'!$E$108:$E$327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'3)-2'!$G$108:$G$327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8-A940-8E25-3FEAB7DDA2D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588-A940-8E25-3FEAB7DDA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945648"/>
        <c:axId val="2011234416"/>
      </c:scatterChart>
      <c:valAx>
        <c:axId val="2011945648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11234416"/>
        <c:crosses val="autoZero"/>
        <c:crossBetween val="midCat"/>
      </c:valAx>
      <c:valAx>
        <c:axId val="201123441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11945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'3)-2'!$E$108:$E$327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'3)-2'!$D$108:$D$327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A-AE41-A5A8-CAEC95E5BBE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74A-AE41-A5A8-CAEC95E5BBE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XLSTAT_20221116_170503_1_HID!xdata1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XLSTAT_20221116_170503_1_HID!ydata1</c:f>
              <c:numCache>
                <c:formatCode>General</c:formatCode>
                <c:ptCount val="70"/>
                <c:pt idx="0">
                  <c:v>-64.7071770699784</c:v>
                </c:pt>
                <c:pt idx="1">
                  <c:v>-57.11463996579036</c:v>
                </c:pt>
                <c:pt idx="2">
                  <c:v>-49.530785548493697</c:v>
                </c:pt>
                <c:pt idx="3">
                  <c:v>-41.955646931011842</c:v>
                </c:pt>
                <c:pt idx="4">
                  <c:v>-34.389255982179691</c:v>
                </c:pt>
                <c:pt idx="5">
                  <c:v>-26.831643301930143</c:v>
                </c:pt>
                <c:pt idx="6">
                  <c:v>-19.282838197273975</c:v>
                </c:pt>
                <c:pt idx="7">
                  <c:v>-11.742868659115828</c:v>
                </c:pt>
                <c:pt idx="8">
                  <c:v>-4.2117613399469462</c:v>
                </c:pt>
                <c:pt idx="9">
                  <c:v>3.3104584675440947</c:v>
                </c:pt>
                <c:pt idx="10">
                  <c:v>10.823766850904718</c:v>
                </c:pt>
                <c:pt idx="11">
                  <c:v>18.32814129735695</c:v>
                </c:pt>
                <c:pt idx="12">
                  <c:v>25.823560712206529</c:v>
                </c:pt>
                <c:pt idx="13">
                  <c:v>33.310005436186401</c:v>
                </c:pt>
                <c:pt idx="14">
                  <c:v>40.787457261703565</c:v>
                </c:pt>
                <c:pt idx="15">
                  <c:v>48.25589944795712</c:v>
                </c:pt>
                <c:pt idx="16">
                  <c:v>55.715316734898806</c:v>
                </c:pt>
                <c:pt idx="17">
                  <c:v>63.165695356009849</c:v>
                </c:pt>
                <c:pt idx="18">
                  <c:v>70.607023049868104</c:v>
                </c:pt>
                <c:pt idx="19">
                  <c:v>78.039289070484415</c:v>
                </c:pt>
                <c:pt idx="20">
                  <c:v>85.462484196386356</c:v>
                </c:pt>
                <c:pt idx="21">
                  <c:v>92.87660073843324</c:v>
                </c:pt>
                <c:pt idx="22">
                  <c:v>100.28163254634532</c:v>
                </c:pt>
                <c:pt idx="23">
                  <c:v>107.67757501393558</c:v>
                </c:pt>
                <c:pt idx="24">
                  <c:v>115.06442508303329</c:v>
                </c:pt>
                <c:pt idx="25">
                  <c:v>122.4421812460906</c:v>
                </c:pt>
                <c:pt idx="26">
                  <c:v>129.81084354746937</c:v>
                </c:pt>
                <c:pt idx="27">
                  <c:v>137.17041358340256</c:v>
                </c:pt>
                <c:pt idx="28">
                  <c:v>144.52089450063329</c:v>
                </c:pt>
                <c:pt idx="29">
                  <c:v>151.86229099373148</c:v>
                </c:pt>
                <c:pt idx="30">
                  <c:v>159.19460930109636</c:v>
                </c:pt>
                <c:pt idx="31">
                  <c:v>166.51785719964931</c:v>
                </c:pt>
                <c:pt idx="32">
                  <c:v>173.83204399823165</c:v>
                </c:pt>
                <c:pt idx="33">
                  <c:v>181.13718052971583</c:v>
                </c:pt>
                <c:pt idx="34">
                  <c:v>188.43327914185028</c:v>
                </c:pt>
                <c:pt idx="35">
                  <c:v>195.72035368685161</c:v>
                </c:pt>
                <c:pt idx="36">
                  <c:v>202.99841950976813</c:v>
                </c:pt>
                <c:pt idx="37">
                  <c:v>210.26749343563409</c:v>
                </c:pt>
                <c:pt idx="38">
                  <c:v>217.52759375544309</c:v>
                </c:pt>
                <c:pt idx="39">
                  <c:v>224.77874021096352</c:v>
                </c:pt>
                <c:pt idx="40">
                  <c:v>232.02095397842965</c:v>
                </c:pt>
                <c:pt idx="41">
                  <c:v>239.25425765113468</c:v>
                </c:pt>
                <c:pt idx="42">
                  <c:v>246.47867522096334</c:v>
                </c:pt>
                <c:pt idx="43">
                  <c:v>253.6942320588943</c:v>
                </c:pt>
                <c:pt idx="44">
                  <c:v>260.90095489451198</c:v>
                </c:pt>
                <c:pt idx="45">
                  <c:v>268.09887179456302</c:v>
                </c:pt>
                <c:pt idx="46">
                  <c:v>275.28801214059871</c:v>
                </c:pt>
                <c:pt idx="47">
                  <c:v>282.46840660574094</c:v>
                </c:pt>
                <c:pt idx="48">
                  <c:v>289.64008713061662</c:v>
                </c:pt>
                <c:pt idx="49">
                  <c:v>296.80308689849932</c:v>
                </c:pt>
                <c:pt idx="50">
                  <c:v>303.95744030970513</c:v>
                </c:pt>
                <c:pt idx="51">
                  <c:v>311.10318295528305</c:v>
                </c:pt>
                <c:pt idx="52">
                  <c:v>318.24035159004825</c:v>
                </c:pt>
                <c:pt idx="53">
                  <c:v>325.36898410500021</c:v>
                </c:pt>
                <c:pt idx="54">
                  <c:v>332.48911949917402</c:v>
                </c:pt>
                <c:pt idx="55">
                  <c:v>339.60079785096764</c:v>
                </c:pt>
                <c:pt idx="56">
                  <c:v>346.70406028899424</c:v>
                </c:pt>
                <c:pt idx="57">
                  <c:v>353.79894896250221</c:v>
                </c:pt>
                <c:pt idx="58">
                  <c:v>360.88550701141139</c:v>
                </c:pt>
                <c:pt idx="59">
                  <c:v>367.96377853600836</c:v>
                </c:pt>
                <c:pt idx="60">
                  <c:v>375.03380856634845</c:v>
                </c:pt>
                <c:pt idx="61">
                  <c:v>382.09564303140644</c:v>
                </c:pt>
                <c:pt idx="62">
                  <c:v>389.14932872802291</c:v>
                </c:pt>
                <c:pt idx="63">
                  <c:v>396.19491328968627</c:v>
                </c:pt>
                <c:pt idx="64">
                  <c:v>403.23244515519684</c:v>
                </c:pt>
                <c:pt idx="65">
                  <c:v>410.26197353725081</c:v>
                </c:pt>
                <c:pt idx="66">
                  <c:v>417.28354839098927</c:v>
                </c:pt>
                <c:pt idx="67">
                  <c:v>424.29722038254766</c:v>
                </c:pt>
                <c:pt idx="68">
                  <c:v>431.30304085764885</c:v>
                </c:pt>
                <c:pt idx="69">
                  <c:v>438.3010618102735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A-AE41-A5A8-CAEC95E5BBE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XLSTAT_20221116_170503_1_HID!xdata2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XLSTAT_20221116_170503_1_HID!ydata2</c:f>
              <c:numCache>
                <c:formatCode>General</c:formatCode>
                <c:ptCount val="70"/>
                <c:pt idx="0">
                  <c:v>253.56787521946498</c:v>
                </c:pt>
                <c:pt idx="1">
                  <c:v>260.82179942521793</c:v>
                </c:pt>
                <c:pt idx="2">
                  <c:v>268.08461421628658</c:v>
                </c:pt>
                <c:pt idx="3">
                  <c:v>275.35635527493048</c:v>
                </c:pt>
                <c:pt idx="4">
                  <c:v>282.63705699422565</c:v>
                </c:pt>
                <c:pt idx="5">
                  <c:v>289.92675245075634</c:v>
                </c:pt>
                <c:pt idx="6">
                  <c:v>297.22547337812568</c:v>
                </c:pt>
                <c:pt idx="7">
                  <c:v>304.53325014133191</c:v>
                </c:pt>
                <c:pt idx="8">
                  <c:v>311.85011171205736</c:v>
                </c:pt>
                <c:pt idx="9">
                  <c:v>319.17608564491633</c:v>
                </c:pt>
                <c:pt idx="10">
                  <c:v>326.5111980547041</c:v>
                </c:pt>
                <c:pt idx="11">
                  <c:v>333.85547359469183</c:v>
                </c:pt>
                <c:pt idx="12">
                  <c:v>341.20893543600664</c:v>
                </c:pt>
                <c:pt idx="13">
                  <c:v>348.57160524813821</c:v>
                </c:pt>
                <c:pt idx="14">
                  <c:v>355.94350318060754</c:v>
                </c:pt>
                <c:pt idx="15">
                  <c:v>363.32464784583556</c:v>
                </c:pt>
                <c:pt idx="16">
                  <c:v>370.71505630324242</c:v>
                </c:pt>
                <c:pt idx="17">
                  <c:v>378.11474404461245</c:v>
                </c:pt>
                <c:pt idx="18">
                  <c:v>385.5237249807501</c:v>
                </c:pt>
                <c:pt idx="19">
                  <c:v>392.94201142945622</c:v>
                </c:pt>
                <c:pt idx="20">
                  <c:v>400.36961410484685</c:v>
                </c:pt>
                <c:pt idx="21">
                  <c:v>407.80654210803812</c:v>
                </c:pt>
                <c:pt idx="22">
                  <c:v>415.25280291921342</c:v>
                </c:pt>
                <c:pt idx="23">
                  <c:v>422.70840239109185</c:v>
                </c:pt>
                <c:pt idx="24">
                  <c:v>430.17334474380846</c:v>
                </c:pt>
                <c:pt idx="25">
                  <c:v>437.64763256121898</c:v>
                </c:pt>
                <c:pt idx="26">
                  <c:v>445.13126678863534</c:v>
                </c:pt>
                <c:pt idx="27">
                  <c:v>452.62424673199638</c:v>
                </c:pt>
                <c:pt idx="28">
                  <c:v>460.12657005847694</c:v>
                </c:pt>
                <c:pt idx="29">
                  <c:v>467.63823279853204</c:v>
                </c:pt>
                <c:pt idx="30">
                  <c:v>475.1592293493743</c:v>
                </c:pt>
                <c:pt idx="31">
                  <c:v>482.68955247987481</c:v>
                </c:pt>
                <c:pt idx="32">
                  <c:v>490.22919333687997</c:v>
                </c:pt>
                <c:pt idx="33">
                  <c:v>497.77814145292979</c:v>
                </c:pt>
                <c:pt idx="34">
                  <c:v>505.33638475536304</c:v>
                </c:pt>
                <c:pt idx="35">
                  <c:v>512.90390957678994</c:v>
                </c:pt>
                <c:pt idx="36">
                  <c:v>520.48070066691184</c:v>
                </c:pt>
                <c:pt idx="37">
                  <c:v>528.06674120566379</c:v>
                </c:pt>
                <c:pt idx="38">
                  <c:v>535.66201281765484</c:v>
                </c:pt>
                <c:pt idx="39">
                  <c:v>543.26649558787608</c:v>
                </c:pt>
                <c:pt idx="40">
                  <c:v>550.88016807864528</c:v>
                </c:pt>
                <c:pt idx="41">
                  <c:v>558.50300734775647</c:v>
                </c:pt>
                <c:pt idx="42">
                  <c:v>566.13498896779834</c:v>
                </c:pt>
                <c:pt idx="43">
                  <c:v>573.77608704660349</c:v>
                </c:pt>
                <c:pt idx="44">
                  <c:v>581.42627424878981</c:v>
                </c:pt>
                <c:pt idx="45">
                  <c:v>589.08552181835364</c:v>
                </c:pt>
                <c:pt idx="46">
                  <c:v>596.75379960227201</c:v>
                </c:pt>
                <c:pt idx="47">
                  <c:v>604.43107607506909</c:v>
                </c:pt>
                <c:pt idx="48">
                  <c:v>612.11731836430329</c:v>
                </c:pt>
                <c:pt idx="49">
                  <c:v>619.8124922769266</c:v>
                </c:pt>
                <c:pt idx="50">
                  <c:v>627.51656232647088</c:v>
                </c:pt>
                <c:pt idx="51">
                  <c:v>635.22949176101133</c:v>
                </c:pt>
                <c:pt idx="52">
                  <c:v>642.95124259185877</c:v>
                </c:pt>
                <c:pt idx="53">
                  <c:v>650.6817756229309</c:v>
                </c:pt>
                <c:pt idx="54">
                  <c:v>658.42105048075246</c:v>
                </c:pt>
                <c:pt idx="55">
                  <c:v>666.16902564503516</c:v>
                </c:pt>
                <c:pt idx="56">
                  <c:v>673.92565847978472</c:v>
                </c:pt>
                <c:pt idx="57">
                  <c:v>681.69090526488651</c:v>
                </c:pt>
                <c:pt idx="58">
                  <c:v>689.46472122811895</c:v>
                </c:pt>
                <c:pt idx="59">
                  <c:v>697.24706057754395</c:v>
                </c:pt>
                <c:pt idx="60">
                  <c:v>705.03787653422569</c:v>
                </c:pt>
                <c:pt idx="61">
                  <c:v>712.83712136522774</c:v>
                </c:pt>
                <c:pt idx="62">
                  <c:v>720.64474641684035</c:v>
                </c:pt>
                <c:pt idx="63">
                  <c:v>728.46070214798988</c:v>
                </c:pt>
                <c:pt idx="64">
                  <c:v>736.28493816378386</c:v>
                </c:pt>
                <c:pt idx="65">
                  <c:v>744.11740324914433</c:v>
                </c:pt>
                <c:pt idx="66">
                  <c:v>751.95804540248639</c:v>
                </c:pt>
                <c:pt idx="67">
                  <c:v>759.80681186939489</c:v>
                </c:pt>
                <c:pt idx="68">
                  <c:v>767.66364917626072</c:v>
                </c:pt>
                <c:pt idx="69">
                  <c:v>775.52850316383069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A-AE41-A5A8-CAEC95E5BBE5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74A-AE41-A5A8-CAEC95E5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307952"/>
        <c:axId val="2130134112"/>
      </c:scatterChart>
      <c:valAx>
        <c:axId val="203930795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130134112"/>
        <c:crosses val="autoZero"/>
        <c:crossBetween val="midCat"/>
      </c:valAx>
      <c:valAx>
        <c:axId val="213013411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39307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'3)-2'!$B$108:$B$327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'3)-2'!$G$108:$G$327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B-C041-BAA4-21B9866C8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11854896"/>
        <c:axId val="2011763712"/>
      </c:barChart>
      <c:catAx>
        <c:axId val="201185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11763712"/>
        <c:crosses val="autoZero"/>
        <c:auto val="1"/>
        <c:lblAlgn val="ctr"/>
        <c:lblOffset val="100"/>
        <c:noMultiLvlLbl val="0"/>
      </c:catAx>
      <c:valAx>
        <c:axId val="201176371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118548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BD-984F-B4A5-C7AEC48158AD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BD-984F-B4A5-C7AEC48158AD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FBD-984F-B4A5-C7AEC48158AD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FBD-984F-B4A5-C7AEC48158AD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FBD-984F-B4A5-C7AEC48158AD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FBD-984F-B4A5-C7AEC48158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0.13054745971019119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plus>
            <c:min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0.13054745971019122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minus>
          </c:errBars>
          <c:cat>
            <c:strRef>
              <c:f>'3)-3'!$B$82:$B$87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 RM</c:v>
                </c:pt>
                <c:pt idx="4">
                  <c:v>RM*Demo</c:v>
                </c:pt>
                <c:pt idx="5">
                  <c:v>RM*Demo1-3</c:v>
                </c:pt>
              </c:strCache>
            </c:strRef>
          </c:cat>
          <c:val>
            <c:numRef>
              <c:f>'3)-3'!$C$82:$C$87</c:f>
              <c:numCache>
                <c:formatCode>0.000</c:formatCode>
                <c:ptCount val="6"/>
                <c:pt idx="0">
                  <c:v>-0.29645405596272334</c:v>
                </c:pt>
                <c:pt idx="1">
                  <c:v>0.30510252989576192</c:v>
                </c:pt>
                <c:pt idx="2">
                  <c:v>0.25275467589473954</c:v>
                </c:pt>
                <c:pt idx="3">
                  <c:v>0.1366349453468895</c:v>
                </c:pt>
                <c:pt idx="4">
                  <c:v>7.086807612942346E-2</c:v>
                </c:pt>
                <c:pt idx="5">
                  <c:v>0.11113416323936469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D-984F-B4A5-C7AEC481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12940160"/>
        <c:axId val="2012360304"/>
      </c:barChart>
      <c:catAx>
        <c:axId val="20129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12360304"/>
        <c:crosses val="autoZero"/>
        <c:auto val="1"/>
        <c:lblAlgn val="ctr"/>
        <c:lblOffset val="100"/>
        <c:noMultiLvlLbl val="0"/>
      </c:catAx>
      <c:valAx>
        <c:axId val="201236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129401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'3)-3'!$D$112:$D$331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'3)-3'!$G$112:$G$331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DB4B-A1C9-D426E6775E4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5CB-DB4B-A1C9-D426E677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298976"/>
        <c:axId val="2129773440"/>
      </c:scatterChart>
      <c:valAx>
        <c:axId val="203929897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129773440"/>
        <c:crosses val="autoZero"/>
        <c:crossBetween val="midCat"/>
      </c:valAx>
      <c:valAx>
        <c:axId val="212977344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39298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'3)-3'!$E$112:$E$331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'3)-3'!$G$112:$G$331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5-6E40-8714-69198A3BFEB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1D5-6E40-8714-69198A3B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450208"/>
        <c:axId val="2130386656"/>
      </c:scatterChart>
      <c:valAx>
        <c:axId val="2028450208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130386656"/>
        <c:crosses val="autoZero"/>
        <c:crossBetween val="midCat"/>
      </c:valAx>
      <c:valAx>
        <c:axId val="2130386656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284502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'3)-3'!$E$112:$E$331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'3)-3'!$D$112:$D$331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9-7641-BD79-5544513AE23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3F9-7641-BD79-5544513AE23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XLSTAT_20221116_170625_1_HID!xdata1</c:f>
              <c:numCache>
                <c:formatCode>General</c:formatCode>
                <c:ptCount val="70"/>
                <c:pt idx="0">
                  <c:v>105.43563414353299</c:v>
                </c:pt>
                <c:pt idx="1">
                  <c:v>112.76304118469723</c:v>
                </c:pt>
                <c:pt idx="2">
                  <c:v>120.09044822586148</c:v>
                </c:pt>
                <c:pt idx="3">
                  <c:v>127.41785526702571</c:v>
                </c:pt>
                <c:pt idx="4">
                  <c:v>134.74526230818995</c:v>
                </c:pt>
                <c:pt idx="5">
                  <c:v>142.07266934935419</c:v>
                </c:pt>
                <c:pt idx="6">
                  <c:v>149.40007639051845</c:v>
                </c:pt>
                <c:pt idx="7">
                  <c:v>156.72748343168269</c:v>
                </c:pt>
                <c:pt idx="8">
                  <c:v>164.05489047284692</c:v>
                </c:pt>
                <c:pt idx="9">
                  <c:v>171.38229751401116</c:v>
                </c:pt>
                <c:pt idx="10">
                  <c:v>178.70970455517539</c:v>
                </c:pt>
                <c:pt idx="11">
                  <c:v>186.03711159633963</c:v>
                </c:pt>
                <c:pt idx="12">
                  <c:v>193.36451863750386</c:v>
                </c:pt>
                <c:pt idx="13">
                  <c:v>200.6919256786681</c:v>
                </c:pt>
                <c:pt idx="14">
                  <c:v>208.01933271983233</c:v>
                </c:pt>
                <c:pt idx="15">
                  <c:v>215.3467397609966</c:v>
                </c:pt>
                <c:pt idx="16">
                  <c:v>222.67414680216083</c:v>
                </c:pt>
                <c:pt idx="17">
                  <c:v>230.00155384332507</c:v>
                </c:pt>
                <c:pt idx="18">
                  <c:v>237.32896088448933</c:v>
                </c:pt>
                <c:pt idx="19">
                  <c:v>244.65636792565357</c:v>
                </c:pt>
                <c:pt idx="20">
                  <c:v>251.9837749668178</c:v>
                </c:pt>
                <c:pt idx="21">
                  <c:v>259.31118200798204</c:v>
                </c:pt>
                <c:pt idx="22">
                  <c:v>266.63858904914628</c:v>
                </c:pt>
                <c:pt idx="23">
                  <c:v>273.96599609031051</c:v>
                </c:pt>
                <c:pt idx="24">
                  <c:v>281.29340313147475</c:v>
                </c:pt>
                <c:pt idx="25">
                  <c:v>288.62081017263898</c:v>
                </c:pt>
                <c:pt idx="26">
                  <c:v>295.94821721380322</c:v>
                </c:pt>
                <c:pt idx="27">
                  <c:v>303.27562425496745</c:v>
                </c:pt>
                <c:pt idx="28">
                  <c:v>310.60303129613169</c:v>
                </c:pt>
                <c:pt idx="29">
                  <c:v>317.93043833729598</c:v>
                </c:pt>
                <c:pt idx="30">
                  <c:v>325.25784537846022</c:v>
                </c:pt>
                <c:pt idx="31">
                  <c:v>332.58525241962445</c:v>
                </c:pt>
                <c:pt idx="32">
                  <c:v>339.91265946078869</c:v>
                </c:pt>
                <c:pt idx="33">
                  <c:v>347.24006650195292</c:v>
                </c:pt>
                <c:pt idx="34">
                  <c:v>354.56747354311716</c:v>
                </c:pt>
                <c:pt idx="35">
                  <c:v>361.8948805842814</c:v>
                </c:pt>
                <c:pt idx="36">
                  <c:v>369.22228762544563</c:v>
                </c:pt>
                <c:pt idx="37">
                  <c:v>376.54969466660987</c:v>
                </c:pt>
                <c:pt idx="38">
                  <c:v>383.8771017077741</c:v>
                </c:pt>
                <c:pt idx="39">
                  <c:v>391.20450874893834</c:v>
                </c:pt>
                <c:pt idx="40">
                  <c:v>398.53191579010257</c:v>
                </c:pt>
                <c:pt idx="41">
                  <c:v>405.85932283126681</c:v>
                </c:pt>
                <c:pt idx="42">
                  <c:v>413.18672987243104</c:v>
                </c:pt>
                <c:pt idx="43">
                  <c:v>420.51413691359528</c:v>
                </c:pt>
                <c:pt idx="44">
                  <c:v>427.84154395475952</c:v>
                </c:pt>
                <c:pt idx="45">
                  <c:v>435.16895099592381</c:v>
                </c:pt>
                <c:pt idx="46">
                  <c:v>442.49635803708804</c:v>
                </c:pt>
                <c:pt idx="47">
                  <c:v>449.82376507825228</c:v>
                </c:pt>
                <c:pt idx="48">
                  <c:v>457.15117211941651</c:v>
                </c:pt>
                <c:pt idx="49">
                  <c:v>464.47857916058075</c:v>
                </c:pt>
                <c:pt idx="50">
                  <c:v>471.80598620174499</c:v>
                </c:pt>
                <c:pt idx="51">
                  <c:v>479.13339324290922</c:v>
                </c:pt>
                <c:pt idx="52">
                  <c:v>486.46080028407346</c:v>
                </c:pt>
                <c:pt idx="53">
                  <c:v>493.78820732523769</c:v>
                </c:pt>
                <c:pt idx="54">
                  <c:v>501.11561436640193</c:v>
                </c:pt>
                <c:pt idx="55">
                  <c:v>508.44302140756616</c:v>
                </c:pt>
                <c:pt idx="56">
                  <c:v>515.7704284487304</c:v>
                </c:pt>
                <c:pt idx="57">
                  <c:v>523.09783548989469</c:v>
                </c:pt>
                <c:pt idx="58">
                  <c:v>530.42524253105898</c:v>
                </c:pt>
                <c:pt idx="59">
                  <c:v>537.75264957222316</c:v>
                </c:pt>
                <c:pt idx="60">
                  <c:v>545.08005661338746</c:v>
                </c:pt>
                <c:pt idx="61">
                  <c:v>552.40746365455163</c:v>
                </c:pt>
                <c:pt idx="62">
                  <c:v>559.73487069571593</c:v>
                </c:pt>
                <c:pt idx="63">
                  <c:v>567.06227773688011</c:v>
                </c:pt>
                <c:pt idx="64">
                  <c:v>574.3896847780444</c:v>
                </c:pt>
                <c:pt idx="65">
                  <c:v>581.71709181920858</c:v>
                </c:pt>
                <c:pt idx="66">
                  <c:v>589.04449886037287</c:v>
                </c:pt>
                <c:pt idx="67">
                  <c:v>596.37190590153705</c:v>
                </c:pt>
                <c:pt idx="68">
                  <c:v>603.69931294270134</c:v>
                </c:pt>
                <c:pt idx="69">
                  <c:v>611.02671998386552</c:v>
                </c:pt>
              </c:numCache>
            </c:numRef>
          </c:xVal>
          <c:yVal>
            <c:numRef>
              <c:f>XLSTAT_20221116_170625_1_HID!ydata1</c:f>
              <c:numCache>
                <c:formatCode>General</c:formatCode>
                <c:ptCount val="70"/>
                <c:pt idx="0">
                  <c:v>-58.250703111847926</c:v>
                </c:pt>
                <c:pt idx="1">
                  <c:v>-50.713918709198552</c:v>
                </c:pt>
                <c:pt idx="2">
                  <c:v>-43.18594589049755</c:v>
                </c:pt>
                <c:pt idx="3">
                  <c:v>-35.666817165894514</c:v>
                </c:pt>
                <c:pt idx="4">
                  <c:v>-28.15656376164651</c:v>
                </c:pt>
                <c:pt idx="5">
                  <c:v>-20.655215595555291</c:v>
                </c:pt>
                <c:pt idx="6">
                  <c:v>-13.162801253248176</c:v>
                </c:pt>
                <c:pt idx="7">
                  <c:v>-5.6793479653458689</c:v>
                </c:pt>
                <c:pt idx="8">
                  <c:v>1.7951184144418733</c:v>
                </c:pt>
                <c:pt idx="9">
                  <c:v>9.2605734302525207</c:v>
                </c:pt>
                <c:pt idx="10">
                  <c:v>16.7169940440007</c:v>
                </c:pt>
                <c:pt idx="11">
                  <c:v>24.164358654264134</c:v>
                </c:pt>
                <c:pt idx="12">
                  <c:v>31.60264711409053</c:v>
                </c:pt>
                <c:pt idx="13">
                  <c:v>39.031840747692002</c:v>
                </c:pt>
                <c:pt idx="14">
                  <c:v>46.451922365993852</c:v>
                </c:pt>
                <c:pt idx="15">
                  <c:v>53.862876281010017</c:v>
                </c:pt>
                <c:pt idx="16">
                  <c:v>61.264688319015107</c:v>
                </c:pt>
                <c:pt idx="17">
                  <c:v>68.657345832489341</c:v>
                </c:pt>
                <c:pt idx="18">
                  <c:v>76.040837710811729</c:v>
                </c:pt>
                <c:pt idx="19">
                  <c:v>83.415154389681163</c:v>
                </c:pt>
                <c:pt idx="20">
                  <c:v>90.780287859246812</c:v>
                </c:pt>
                <c:pt idx="21">
                  <c:v>98.136231670931721</c:v>
                </c:pt>
                <c:pt idx="22">
                  <c:v>105.48298094293563</c:v>
                </c:pt>
                <c:pt idx="23">
                  <c:v>112.8205323644068</c:v>
                </c:pt>
                <c:pt idx="24">
                  <c:v>120.14888419827417</c:v>
                </c:pt>
                <c:pt idx="25">
                  <c:v>127.46803628273412</c:v>
                </c:pt>
                <c:pt idx="26">
                  <c:v>134.77799003138881</c:v>
                </c:pt>
                <c:pt idx="27">
                  <c:v>142.07874843203652</c:v>
                </c:pt>
                <c:pt idx="28">
                  <c:v>149.37031604411516</c:v>
                </c:pt>
                <c:pt idx="29">
                  <c:v>156.65269899480532</c:v>
                </c:pt>
                <c:pt idx="30">
                  <c:v>163.92590497379959</c:v>
                </c:pt>
                <c:pt idx="31">
                  <c:v>171.18994322674965</c:v>
                </c:pt>
                <c:pt idx="32">
                  <c:v>178.44482454740279</c:v>
                </c:pt>
                <c:pt idx="33">
                  <c:v>185.6905612684447</c:v>
                </c:pt>
                <c:pt idx="34">
                  <c:v>192.92716725106558</c:v>
                </c:pt>
                <c:pt idx="35">
                  <c:v>200.15465787327091</c:v>
                </c:pt>
                <c:pt idx="36">
                  <c:v>207.37305001695887</c:v>
                </c:pt>
                <c:pt idx="37">
                  <c:v>214.58236205379066</c:v>
                </c:pt>
                <c:pt idx="38">
                  <c:v>221.78261382987955</c:v>
                </c:pt>
                <c:pt idx="39">
                  <c:v>228.97382664932968</c:v>
                </c:pt>
                <c:pt idx="40">
                  <c:v>236.15602325665489</c:v>
                </c:pt>
                <c:pt idx="41">
                  <c:v>243.32922781811149</c:v>
                </c:pt>
                <c:pt idx="42">
                  <c:v>250.49346590197979</c:v>
                </c:pt>
                <c:pt idx="43">
                  <c:v>257.64876445783148</c:v>
                </c:pt>
                <c:pt idx="44">
                  <c:v>264.79515179482098</c:v>
                </c:pt>
                <c:pt idx="45">
                  <c:v>271.93265755904019</c:v>
                </c:pt>
                <c:pt idx="46">
                  <c:v>279.06131270997849</c:v>
                </c:pt>
                <c:pt idx="47">
                  <c:v>286.18114949612948</c:v>
                </c:pt>
                <c:pt idx="48">
                  <c:v>293.29220142978789</c:v>
                </c:pt>
                <c:pt idx="49">
                  <c:v>300.3945032610809</c:v>
                </c:pt>
                <c:pt idx="50">
                  <c:v>307.48809095127893</c:v>
                </c:pt>
                <c:pt idx="51">
                  <c:v>314.57300164543051</c:v>
                </c:pt>
                <c:pt idx="52">
                  <c:v>321.64927364436886</c:v>
                </c:pt>
                <c:pt idx="53">
                  <c:v>328.71694637613541</c:v>
                </c:pt>
                <c:pt idx="54">
                  <c:v>335.77606036686643</c:v>
                </c:pt>
                <c:pt idx="55">
                  <c:v>342.82665721119196</c:v>
                </c:pt>
                <c:pt idx="56">
                  <c:v>349.86877954219028</c:v>
                </c:pt>
                <c:pt idx="57">
                  <c:v>356.90247100094803</c:v>
                </c:pt>
                <c:pt idx="58">
                  <c:v>363.92777620576965</c:v>
                </c:pt>
                <c:pt idx="59">
                  <c:v>370.94474072108403</c:v>
                </c:pt>
                <c:pt idx="60">
                  <c:v>377.95341102609291</c:v>
                </c:pt>
                <c:pt idx="61">
                  <c:v>384.95383448320638</c:v>
                </c:pt>
                <c:pt idx="62">
                  <c:v>391.94605930630956</c:v>
                </c:pt>
                <c:pt idx="63">
                  <c:v>398.93013452890449</c:v>
                </c:pt>
                <c:pt idx="64">
                  <c:v>405.9061099721697</c:v>
                </c:pt>
                <c:pt idx="65">
                  <c:v>412.87403621297887</c:v>
                </c:pt>
                <c:pt idx="66">
                  <c:v>419.83396455192008</c:v>
                </c:pt>
                <c:pt idx="67">
                  <c:v>426.78594698135441</c:v>
                </c:pt>
                <c:pt idx="68">
                  <c:v>433.73003615355412</c:v>
                </c:pt>
                <c:pt idx="69">
                  <c:v>440.66628534895472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F9-7641-BD79-5544513AE23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XLSTAT_20221116_170625_1_HID!xdata2</c:f>
              <c:numCache>
                <c:formatCode>General</c:formatCode>
                <c:ptCount val="70"/>
                <c:pt idx="0">
                  <c:v>96.771685751021906</c:v>
                </c:pt>
                <c:pt idx="1">
                  <c:v>104.22465726164282</c:v>
                </c:pt>
                <c:pt idx="2">
                  <c:v>111.67762877226374</c:v>
                </c:pt>
                <c:pt idx="3">
                  <c:v>119.13060028288467</c:v>
                </c:pt>
                <c:pt idx="4">
                  <c:v>126.58357179350558</c:v>
                </c:pt>
                <c:pt idx="5">
                  <c:v>134.0365433041265</c:v>
                </c:pt>
                <c:pt idx="6">
                  <c:v>141.48951481474742</c:v>
                </c:pt>
                <c:pt idx="7">
                  <c:v>148.94248632536835</c:v>
                </c:pt>
                <c:pt idx="8">
                  <c:v>156.39545783598925</c:v>
                </c:pt>
                <c:pt idx="9">
                  <c:v>163.8484293466102</c:v>
                </c:pt>
                <c:pt idx="10">
                  <c:v>171.3014008572311</c:v>
                </c:pt>
                <c:pt idx="11">
                  <c:v>178.754372367852</c:v>
                </c:pt>
                <c:pt idx="12">
                  <c:v>186.20734387847295</c:v>
                </c:pt>
                <c:pt idx="13">
                  <c:v>193.66031538909385</c:v>
                </c:pt>
                <c:pt idx="14">
                  <c:v>201.11328689971478</c:v>
                </c:pt>
                <c:pt idx="15">
                  <c:v>208.56625841033571</c:v>
                </c:pt>
                <c:pt idx="16">
                  <c:v>216.0192299209566</c:v>
                </c:pt>
                <c:pt idx="17">
                  <c:v>223.47220143157756</c:v>
                </c:pt>
                <c:pt idx="18">
                  <c:v>230.92517294219846</c:v>
                </c:pt>
                <c:pt idx="19">
                  <c:v>238.37814445281936</c:v>
                </c:pt>
                <c:pt idx="20">
                  <c:v>245.83111596344031</c:v>
                </c:pt>
                <c:pt idx="21">
                  <c:v>253.28408747406121</c:v>
                </c:pt>
                <c:pt idx="22">
                  <c:v>260.73705898468211</c:v>
                </c:pt>
                <c:pt idx="23">
                  <c:v>268.19003049530306</c:v>
                </c:pt>
                <c:pt idx="24">
                  <c:v>275.64300200592396</c:v>
                </c:pt>
                <c:pt idx="25">
                  <c:v>283.09597351654492</c:v>
                </c:pt>
                <c:pt idx="26">
                  <c:v>290.54894502716581</c:v>
                </c:pt>
                <c:pt idx="27">
                  <c:v>298.00191653778671</c:v>
                </c:pt>
                <c:pt idx="28">
                  <c:v>305.45488804840767</c:v>
                </c:pt>
                <c:pt idx="29">
                  <c:v>312.90785955902857</c:v>
                </c:pt>
                <c:pt idx="30">
                  <c:v>320.36083106964946</c:v>
                </c:pt>
                <c:pt idx="31">
                  <c:v>327.81380258027042</c:v>
                </c:pt>
                <c:pt idx="32">
                  <c:v>335.26677409089132</c:v>
                </c:pt>
                <c:pt idx="33">
                  <c:v>342.71974560151227</c:v>
                </c:pt>
                <c:pt idx="34">
                  <c:v>350.17271711213317</c:v>
                </c:pt>
                <c:pt idx="35">
                  <c:v>357.62568862275407</c:v>
                </c:pt>
                <c:pt idx="36">
                  <c:v>365.07866013337502</c:v>
                </c:pt>
                <c:pt idx="37">
                  <c:v>372.53163164399592</c:v>
                </c:pt>
                <c:pt idx="38">
                  <c:v>379.98460315461682</c:v>
                </c:pt>
                <c:pt idx="39">
                  <c:v>387.43757466523778</c:v>
                </c:pt>
                <c:pt idx="40">
                  <c:v>394.89054617585867</c:v>
                </c:pt>
                <c:pt idx="41">
                  <c:v>402.34351768647957</c:v>
                </c:pt>
                <c:pt idx="42">
                  <c:v>409.79648919710053</c:v>
                </c:pt>
                <c:pt idx="43">
                  <c:v>417.24946070772143</c:v>
                </c:pt>
                <c:pt idx="44">
                  <c:v>424.70243221834232</c:v>
                </c:pt>
                <c:pt idx="45">
                  <c:v>432.15540372896328</c:v>
                </c:pt>
                <c:pt idx="46">
                  <c:v>439.60837523958418</c:v>
                </c:pt>
                <c:pt idx="47">
                  <c:v>447.06134675020513</c:v>
                </c:pt>
                <c:pt idx="48">
                  <c:v>454.51431826082603</c:v>
                </c:pt>
                <c:pt idx="49">
                  <c:v>461.96728977144693</c:v>
                </c:pt>
                <c:pt idx="50">
                  <c:v>469.42026128206788</c:v>
                </c:pt>
                <c:pt idx="51">
                  <c:v>476.87323279268878</c:v>
                </c:pt>
                <c:pt idx="52">
                  <c:v>484.32620430330974</c:v>
                </c:pt>
                <c:pt idx="53">
                  <c:v>491.77917581393064</c:v>
                </c:pt>
                <c:pt idx="54">
                  <c:v>499.23214732455153</c:v>
                </c:pt>
                <c:pt idx="55">
                  <c:v>506.68511883517249</c:v>
                </c:pt>
                <c:pt idx="56">
                  <c:v>514.13809034579344</c:v>
                </c:pt>
                <c:pt idx="57">
                  <c:v>521.59106185641429</c:v>
                </c:pt>
                <c:pt idx="58">
                  <c:v>529.04403336703524</c:v>
                </c:pt>
                <c:pt idx="59">
                  <c:v>536.4970048776562</c:v>
                </c:pt>
                <c:pt idx="60">
                  <c:v>543.94997638827704</c:v>
                </c:pt>
                <c:pt idx="61">
                  <c:v>551.40294789889799</c:v>
                </c:pt>
                <c:pt idx="62">
                  <c:v>558.85591940951895</c:v>
                </c:pt>
                <c:pt idx="63">
                  <c:v>566.3088909201399</c:v>
                </c:pt>
                <c:pt idx="64">
                  <c:v>573.76186243076074</c:v>
                </c:pt>
                <c:pt idx="65">
                  <c:v>581.2148339413817</c:v>
                </c:pt>
                <c:pt idx="66">
                  <c:v>588.66780545200265</c:v>
                </c:pt>
                <c:pt idx="67">
                  <c:v>596.12077696262349</c:v>
                </c:pt>
                <c:pt idx="68">
                  <c:v>603.57374847324445</c:v>
                </c:pt>
                <c:pt idx="69">
                  <c:v>611.02671998386529</c:v>
                </c:pt>
              </c:numCache>
            </c:numRef>
          </c:xVal>
          <c:yVal>
            <c:numRef>
              <c:f>XLSTAT_20221116_170625_1_HID!ydata2</c:f>
              <c:numCache>
                <c:formatCode>General</c:formatCode>
                <c:ptCount val="70"/>
                <c:pt idx="0">
                  <c:v>260.71691419815443</c:v>
                </c:pt>
                <c:pt idx="1">
                  <c:v>267.9464437749416</c:v>
                </c:pt>
                <c:pt idx="2">
                  <c:v>275.18504868183823</c:v>
                </c:pt>
                <c:pt idx="3">
                  <c:v>282.4327646583813</c:v>
                </c:pt>
                <c:pt idx="4">
                  <c:v>289.6896261011662</c:v>
                </c:pt>
                <c:pt idx="5">
                  <c:v>296.95566603611712</c:v>
                </c:pt>
                <c:pt idx="6">
                  <c:v>304.23091609163617</c:v>
                </c:pt>
                <c:pt idx="7">
                  <c:v>311.51540647268348</c:v>
                </c:pt>
                <c:pt idx="8">
                  <c:v>318.80916593583316</c:v>
                </c:pt>
                <c:pt idx="9">
                  <c:v>326.11222176535455</c:v>
                </c:pt>
                <c:pt idx="10">
                  <c:v>333.42459975036127</c:v>
                </c:pt>
                <c:pt idx="11">
                  <c:v>340.74632416307418</c:v>
                </c:pt>
                <c:pt idx="12">
                  <c:v>348.07741773823784</c:v>
                </c:pt>
                <c:pt idx="13">
                  <c:v>355.41790165373243</c:v>
                </c:pt>
                <c:pt idx="14">
                  <c:v>362.76779551241714</c:v>
                </c:pt>
                <c:pt idx="15">
                  <c:v>370.12711732524292</c:v>
                </c:pt>
                <c:pt idx="16">
                  <c:v>377.49588349566659</c:v>
                </c:pt>
                <c:pt idx="17">
                  <c:v>384.87410880539801</c:v>
                </c:pt>
                <c:pt idx="18">
                  <c:v>392.26180640150847</c:v>
                </c:pt>
                <c:pt idx="19">
                  <c:v>399.65898778492817</c:v>
                </c:pt>
                <c:pt idx="20">
                  <c:v>407.06566280035349</c:v>
                </c:pt>
                <c:pt idx="21">
                  <c:v>414.4818396275864</c:v>
                </c:pt>
                <c:pt idx="22">
                  <c:v>421.90752477432341</c:v>
                </c:pt>
                <c:pt idx="23">
                  <c:v>429.34272307040897</c:v>
                </c:pt>
                <c:pt idx="24">
                  <c:v>436.78743766356399</c:v>
                </c:pt>
                <c:pt idx="25">
                  <c:v>444.24167001660055</c:v>
                </c:pt>
                <c:pt idx="26">
                  <c:v>451.70541990612566</c:v>
                </c:pt>
                <c:pt idx="27">
                  <c:v>459.17868542274005</c:v>
                </c:pt>
                <c:pt idx="28">
                  <c:v>466.66146297272803</c:v>
                </c:pt>
                <c:pt idx="29">
                  <c:v>474.15374728123822</c:v>
                </c:pt>
                <c:pt idx="30">
                  <c:v>481.655531396946</c:v>
                </c:pt>
                <c:pt idx="31">
                  <c:v>489.1668066981901</c:v>
                </c:pt>
                <c:pt idx="32">
                  <c:v>496.68756290056865</c:v>
                </c:pt>
                <c:pt idx="33">
                  <c:v>504.21778806598161</c:v>
                </c:pt>
                <c:pt idx="34">
                  <c:v>511.75746861309835</c:v>
                </c:pt>
                <c:pt idx="35">
                  <c:v>519.30658932923166</c:v>
                </c:pt>
                <c:pt idx="36">
                  <c:v>526.86513338359168</c:v>
                </c:pt>
                <c:pt idx="37">
                  <c:v>534.43308234189533</c:v>
                </c:pt>
                <c:pt idx="38">
                  <c:v>542.01041618229965</c:v>
                </c:pt>
                <c:pt idx="39">
                  <c:v>549.59711331262974</c:v>
                </c:pt>
                <c:pt idx="40">
                  <c:v>557.19315058886366</c:v>
                </c:pt>
                <c:pt idx="41">
                  <c:v>564.79850333484251</c:v>
                </c:pt>
                <c:pt idx="42">
                  <c:v>572.41314536316281</c:v>
                </c:pt>
                <c:pt idx="43">
                  <c:v>580.03704899721242</c:v>
                </c:pt>
                <c:pt idx="44">
                  <c:v>587.67018509430977</c:v>
                </c:pt>
                <c:pt idx="45">
                  <c:v>595.31252306989802</c:v>
                </c:pt>
                <c:pt idx="46">
                  <c:v>602.96403092275193</c:v>
                </c:pt>
                <c:pt idx="47">
                  <c:v>610.62467526115029</c:v>
                </c:pt>
                <c:pt idx="48">
                  <c:v>618.29442132996292</c:v>
                </c:pt>
                <c:pt idx="49">
                  <c:v>625.97323303860685</c:v>
                </c:pt>
                <c:pt idx="50">
                  <c:v>633.66107298981831</c:v>
                </c:pt>
                <c:pt idx="51">
                  <c:v>641.35790250919035</c:v>
                </c:pt>
                <c:pt idx="52">
                  <c:v>649.06368167542598</c:v>
                </c:pt>
                <c:pt idx="53">
                  <c:v>656.77836935125208</c:v>
                </c:pt>
                <c:pt idx="54">
                  <c:v>664.50192321494376</c:v>
                </c:pt>
                <c:pt idx="55">
                  <c:v>672.23429979240495</c:v>
                </c:pt>
                <c:pt idx="56">
                  <c:v>679.97545448975416</c:v>
                </c:pt>
                <c:pt idx="57">
                  <c:v>687.72534162636043</c:v>
                </c:pt>
                <c:pt idx="58">
                  <c:v>695.48391446828123</c:v>
                </c:pt>
                <c:pt idx="59">
                  <c:v>703.25112526204475</c:v>
                </c:pt>
                <c:pt idx="60">
                  <c:v>711.02692526872966</c:v>
                </c:pt>
                <c:pt idx="61">
                  <c:v>718.81126479829129</c:v>
                </c:pt>
                <c:pt idx="62">
                  <c:v>726.60409324407988</c:v>
                </c:pt>
                <c:pt idx="63">
                  <c:v>734.40535911750703</c:v>
                </c:pt>
                <c:pt idx="64">
                  <c:v>742.21501008280939</c:v>
                </c:pt>
                <c:pt idx="65">
                  <c:v>750.03299299186233</c:v>
                </c:pt>
                <c:pt idx="66">
                  <c:v>757.85925391899787</c:v>
                </c:pt>
                <c:pt idx="67">
                  <c:v>765.69373819578254</c:v>
                </c:pt>
                <c:pt idx="68">
                  <c:v>773.53639044571162</c:v>
                </c:pt>
                <c:pt idx="69">
                  <c:v>781.38715461877609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F9-7641-BD79-5544513AE239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A3F9-7641-BD79-5544513A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84176"/>
        <c:axId val="2124885824"/>
      </c:scatterChart>
      <c:valAx>
        <c:axId val="212488417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124885824"/>
        <c:crosses val="autoZero"/>
        <c:crossBetween val="midCat"/>
      </c:valAx>
      <c:valAx>
        <c:axId val="2124885824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124884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'1)RM'!$E$100:$E$209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'1)RM'!$G$100:$G$209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9-2A44-8085-47EA27C7897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B89-2A44-8085-47EA27C78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20608"/>
        <c:axId val="430022288"/>
      </c:scatterChart>
      <c:valAx>
        <c:axId val="430020608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30022288"/>
        <c:crosses val="autoZero"/>
        <c:crossBetween val="midCat"/>
      </c:valAx>
      <c:valAx>
        <c:axId val="430022288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00206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'3)-3'!$B$112:$B$331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'3)-3'!$G$112:$G$331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9-5044-AB8E-09524DF89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28297232"/>
        <c:axId val="2039298976"/>
      </c:barChart>
      <c:catAx>
        <c:axId val="202829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9298976"/>
        <c:crosses val="autoZero"/>
        <c:auto val="1"/>
        <c:lblAlgn val="ctr"/>
        <c:lblOffset val="100"/>
        <c:noMultiLvlLbl val="0"/>
      </c:catAx>
      <c:valAx>
        <c:axId val="203929897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28297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327-9144-B7B3-7D3422A3CE9E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327-9144-B7B3-7D3422A3CE9E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327-9144-B7B3-7D3422A3CE9E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327-9144-B7B3-7D3422A3CE9E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327-9144-B7B3-7D3422A3CE9E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327-9144-B7B3-7D3422A3CE9E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327-9144-B7B3-7D3422A3CE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</c:v>
                </c:pt>
                <c:pt idx="2">
                  <c:v>0.17227728880159526</c:v>
                </c:pt>
                <c:pt idx="3">
                  <c:v>0.88824683787688141</c:v>
                </c:pt>
                <c:pt idx="4">
                  <c:v>0.90976068026467272</c:v>
                </c:pt>
                <c:pt idx="5">
                  <c:v>0.20173607082009992</c:v>
                </c:pt>
                <c:pt idx="6">
                  <c:v>0.18851447090464118</c:v>
                </c:pt>
              </c:numLit>
            </c:plus>
            <c:minus>
              <c:numLit>
                <c:formatCode>General</c:formatCode>
                <c:ptCount val="7"/>
                <c:pt idx="0">
                  <c:v>0.15723493650340592</c:v>
                </c:pt>
                <c:pt idx="1">
                  <c:v>0.19608464988952787</c:v>
                </c:pt>
                <c:pt idx="2">
                  <c:v>0.17227728880159524</c:v>
                </c:pt>
                <c:pt idx="3">
                  <c:v>0.88824683787688141</c:v>
                </c:pt>
                <c:pt idx="4">
                  <c:v>0.90976068026467261</c:v>
                </c:pt>
                <c:pt idx="5">
                  <c:v>0.20173607082009992</c:v>
                </c:pt>
                <c:pt idx="6">
                  <c:v>0.18851447090464121</c:v>
                </c:pt>
              </c:numLit>
            </c:minus>
          </c:errBars>
          <c:cat>
            <c:strRef>
              <c:f>'3)-4'!$B$85:$B$91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 RM</c:v>
                </c:pt>
                <c:pt idx="4">
                  <c:v>RM*Price</c:v>
                </c:pt>
                <c:pt idx="5">
                  <c:v>RM*Demo</c:v>
                </c:pt>
                <c:pt idx="6">
                  <c:v>RM*Demo1-3</c:v>
                </c:pt>
              </c:strCache>
            </c:strRef>
          </c:cat>
          <c:val>
            <c:numRef>
              <c:f>'3)-4'!$C$85:$C$91</c:f>
              <c:numCache>
                <c:formatCode>0.000</c:formatCode>
                <c:ptCount val="7"/>
                <c:pt idx="0">
                  <c:v>-0.18566553881790437</c:v>
                </c:pt>
                <c:pt idx="1">
                  <c:v>0.31263818615331629</c:v>
                </c:pt>
                <c:pt idx="2">
                  <c:v>0.26866850968481709</c:v>
                </c:pt>
                <c:pt idx="3">
                  <c:v>0.98753480826731621</c:v>
                </c:pt>
                <c:pt idx="4">
                  <c:v>-0.88095837964014156</c:v>
                </c:pt>
                <c:pt idx="5">
                  <c:v>5.7449230200956228E-2</c:v>
                </c:pt>
                <c:pt idx="6">
                  <c:v>9.2782733283245142E-2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9144-B7B3-7D3422A3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485733296"/>
        <c:axId val="430173664"/>
      </c:barChart>
      <c:catAx>
        <c:axId val="4857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30173664"/>
        <c:crosses val="autoZero"/>
        <c:auto val="1"/>
        <c:lblAlgn val="ctr"/>
        <c:lblOffset val="100"/>
        <c:noMultiLvlLbl val="0"/>
      </c:catAx>
      <c:valAx>
        <c:axId val="43017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85733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'3)-4'!$D$116:$D$335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'3)-4'!$G$116:$G$335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9-9E44-B10A-7236F5CC38D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729-9E44-B10A-7236F5CC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41344"/>
        <c:axId val="486373728"/>
      </c:scatterChart>
      <c:valAx>
        <c:axId val="430641344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86373728"/>
        <c:crosses val="autoZero"/>
        <c:crossBetween val="midCat"/>
      </c:valAx>
      <c:valAx>
        <c:axId val="48637372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3064134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'3)-4'!$E$116:$E$335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'3)-4'!$G$116:$G$335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1F49-A2F3-6BB6468BAA7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-0.96475325607204132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769-1F49-A2F3-6BB6468B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128752"/>
        <c:axId val="486130400"/>
      </c:scatterChart>
      <c:valAx>
        <c:axId val="486128752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86130400"/>
        <c:crosses val="autoZero"/>
        <c:crossBetween val="midCat"/>
      </c:valAx>
      <c:valAx>
        <c:axId val="48613040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861287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'3)-4'!$E$116:$E$335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312.76205262265802</c:v>
                </c:pt>
                <c:pt idx="5">
                  <c:v>273.04957075574993</c:v>
                </c:pt>
                <c:pt idx="6">
                  <c:v>273.04957075574993</c:v>
                </c:pt>
                <c:pt idx="7">
                  <c:v>411.1894222095662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407.93371119644485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264.42024225153222</c:v>
                </c:pt>
                <c:pt idx="17">
                  <c:v>208.16040439253479</c:v>
                </c:pt>
                <c:pt idx="18">
                  <c:v>432.85580483993903</c:v>
                </c:pt>
                <c:pt idx="19">
                  <c:v>319.73901277599498</c:v>
                </c:pt>
                <c:pt idx="20">
                  <c:v>405.5521857248566</c:v>
                </c:pt>
                <c:pt idx="21">
                  <c:v>385.75549091653437</c:v>
                </c:pt>
                <c:pt idx="22">
                  <c:v>177.36554578470304</c:v>
                </c:pt>
                <c:pt idx="23">
                  <c:v>205.9607716018381</c:v>
                </c:pt>
                <c:pt idx="24">
                  <c:v>190.83829642562947</c:v>
                </c:pt>
                <c:pt idx="25">
                  <c:v>216.5006785731602</c:v>
                </c:pt>
                <c:pt idx="26">
                  <c:v>286.94391763857544</c:v>
                </c:pt>
                <c:pt idx="27">
                  <c:v>284.55534206904463</c:v>
                </c:pt>
                <c:pt idx="28">
                  <c:v>215.40625347220185</c:v>
                </c:pt>
                <c:pt idx="29">
                  <c:v>212.97210105000852</c:v>
                </c:pt>
                <c:pt idx="30">
                  <c:v>259.99841635672271</c:v>
                </c:pt>
                <c:pt idx="31">
                  <c:v>275.03657236153856</c:v>
                </c:pt>
                <c:pt idx="32">
                  <c:v>231.97509502359574</c:v>
                </c:pt>
                <c:pt idx="33">
                  <c:v>259.95175752670298</c:v>
                </c:pt>
                <c:pt idx="34">
                  <c:v>244.08773946066765</c:v>
                </c:pt>
                <c:pt idx="35">
                  <c:v>342.13787386377498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319.73901277599498</c:v>
                </c:pt>
                <c:pt idx="39">
                  <c:v>215.40625347220185</c:v>
                </c:pt>
                <c:pt idx="40">
                  <c:v>413.05911003161668</c:v>
                </c:pt>
                <c:pt idx="41">
                  <c:v>440.07100401424884</c:v>
                </c:pt>
                <c:pt idx="42">
                  <c:v>354.78099565915255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228.69031015675176</c:v>
                </c:pt>
                <c:pt idx="46">
                  <c:v>277.09889465007325</c:v>
                </c:pt>
                <c:pt idx="47">
                  <c:v>410.55952738840358</c:v>
                </c:pt>
                <c:pt idx="48">
                  <c:v>516.80152673775876</c:v>
                </c:pt>
                <c:pt idx="49">
                  <c:v>414.64550538854849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254.35269230428258</c:v>
                </c:pt>
                <c:pt idx="56">
                  <c:v>258.20204963026151</c:v>
                </c:pt>
                <c:pt idx="57">
                  <c:v>277.06390052755853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256.14905903074367</c:v>
                </c:pt>
                <c:pt idx="63">
                  <c:v>285.9874106993268</c:v>
                </c:pt>
                <c:pt idx="64">
                  <c:v>210.76612320965708</c:v>
                </c:pt>
                <c:pt idx="65">
                  <c:v>298.72528399757209</c:v>
                </c:pt>
                <c:pt idx="66">
                  <c:v>205.9607716018381</c:v>
                </c:pt>
                <c:pt idx="67">
                  <c:v>205.9607716018381</c:v>
                </c:pt>
                <c:pt idx="68">
                  <c:v>379.35297277776658</c:v>
                </c:pt>
                <c:pt idx="69">
                  <c:v>296.02017868709129</c:v>
                </c:pt>
                <c:pt idx="70">
                  <c:v>305.94548233224117</c:v>
                </c:pt>
                <c:pt idx="71">
                  <c:v>309.69671884709669</c:v>
                </c:pt>
                <c:pt idx="72">
                  <c:v>320.3018186452905</c:v>
                </c:pt>
                <c:pt idx="73">
                  <c:v>498.05289221428774</c:v>
                </c:pt>
                <c:pt idx="74">
                  <c:v>367.3917921256612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245.95409450914539</c:v>
                </c:pt>
                <c:pt idx="78">
                  <c:v>170.18007880187136</c:v>
                </c:pt>
                <c:pt idx="79">
                  <c:v>261.75530253470561</c:v>
                </c:pt>
                <c:pt idx="80">
                  <c:v>279.89842729977704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155.66916811518749</c:v>
                </c:pt>
                <c:pt idx="84">
                  <c:v>156.04602828105126</c:v>
                </c:pt>
                <c:pt idx="85">
                  <c:v>295.80730962544669</c:v>
                </c:pt>
                <c:pt idx="86">
                  <c:v>273.74382983390166</c:v>
                </c:pt>
                <c:pt idx="87">
                  <c:v>273.74382983390166</c:v>
                </c:pt>
                <c:pt idx="88">
                  <c:v>246.65397765232456</c:v>
                </c:pt>
                <c:pt idx="89">
                  <c:v>246.65397765232456</c:v>
                </c:pt>
                <c:pt idx="90">
                  <c:v>271.82285248195535</c:v>
                </c:pt>
                <c:pt idx="91">
                  <c:v>279.92342310157323</c:v>
                </c:pt>
                <c:pt idx="92">
                  <c:v>286.94391763857544</c:v>
                </c:pt>
                <c:pt idx="93">
                  <c:v>173.22008403718917</c:v>
                </c:pt>
                <c:pt idx="94">
                  <c:v>262.0514069562405</c:v>
                </c:pt>
                <c:pt idx="95">
                  <c:v>392.23133737911974</c:v>
                </c:pt>
                <c:pt idx="96">
                  <c:v>342.77100080209817</c:v>
                </c:pt>
                <c:pt idx="97">
                  <c:v>382.95829128531864</c:v>
                </c:pt>
                <c:pt idx="98">
                  <c:v>363.18863359298263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314.28575658985375</c:v>
                </c:pt>
                <c:pt idx="104">
                  <c:v>172.41637210186926</c:v>
                </c:pt>
                <c:pt idx="105">
                  <c:v>247.16722532145084</c:v>
                </c:pt>
                <c:pt idx="106">
                  <c:v>225.9266689917425</c:v>
                </c:pt>
                <c:pt idx="107">
                  <c:v>432.85580483993903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327.69165671741888</c:v>
                </c:pt>
                <c:pt idx="117">
                  <c:v>302.72192135238095</c:v>
                </c:pt>
                <c:pt idx="118">
                  <c:v>302.72192135238095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252.50604166776193</c:v>
                </c:pt>
                <c:pt idx="132">
                  <c:v>235.88220591341471</c:v>
                </c:pt>
                <c:pt idx="133">
                  <c:v>213.47579171700943</c:v>
                </c:pt>
                <c:pt idx="134">
                  <c:v>238.93292537466468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216.75057531334639</c:v>
                </c:pt>
                <c:pt idx="149">
                  <c:v>237.43341920922509</c:v>
                </c:pt>
                <c:pt idx="150">
                  <c:v>236.39927699995317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212.26929246682636</c:v>
                </c:pt>
                <c:pt idx="155">
                  <c:v>212.26929246682636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236.39927699995317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260.37379851791741</c:v>
                </c:pt>
                <c:pt idx="166">
                  <c:v>229.16028164363465</c:v>
                </c:pt>
                <c:pt idx="167">
                  <c:v>214.68229093099751</c:v>
                </c:pt>
                <c:pt idx="168">
                  <c:v>229.16028164363465</c:v>
                </c:pt>
                <c:pt idx="169">
                  <c:v>214.68229093099751</c:v>
                </c:pt>
                <c:pt idx="170">
                  <c:v>196.58480254020114</c:v>
                </c:pt>
                <c:pt idx="171">
                  <c:v>177.03951507814105</c:v>
                </c:pt>
                <c:pt idx="172">
                  <c:v>164.00932343676766</c:v>
                </c:pt>
                <c:pt idx="173">
                  <c:v>185.72630950572332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216.75057531334639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364.48586146403795</c:v>
                </c:pt>
                <c:pt idx="196">
                  <c:v>343.07932046385685</c:v>
                </c:pt>
                <c:pt idx="197">
                  <c:v>338.1206086447786</c:v>
                </c:pt>
                <c:pt idx="198">
                  <c:v>216.75057531334639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236.39927699995317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252.50604166776193</c:v>
                </c:pt>
                <c:pt idx="208">
                  <c:v>252.50604166776193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346.50729941518256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'3)-4'!$D$116:$D$335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A-7E43-99FF-974E03B0600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88A-7E43-99FF-974E03B0600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XLSTAT_20221115_232209_1_HID!xdata1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XLSTAT_20221115_232209_1_HID!ydata1</c:f>
              <c:numCache>
                <c:formatCode>General</c:formatCode>
                <c:ptCount val="70"/>
                <c:pt idx="0">
                  <c:v>-68.123695972303111</c:v>
                </c:pt>
                <c:pt idx="1">
                  <c:v>-60.286299665455942</c:v>
                </c:pt>
                <c:pt idx="2">
                  <c:v>-52.458083931418884</c:v>
                </c:pt>
                <c:pt idx="3">
                  <c:v>-44.639085153470248</c:v>
                </c:pt>
                <c:pt idx="4">
                  <c:v>-36.829338330932842</c:v>
                </c:pt>
                <c:pt idx="5">
                  <c:v>-29.028877050444493</c:v>
                </c:pt>
                <c:pt idx="6">
                  <c:v>-21.237733458153912</c:v>
                </c:pt>
                <c:pt idx="7">
                  <c:v>-13.455938232894653</c:v>
                </c:pt>
                <c:pt idx="8">
                  <c:v>-5.6835205603862846</c:v>
                </c:pt>
                <c:pt idx="9">
                  <c:v>2.0794918914868106</c:v>
                </c:pt>
                <c:pt idx="10">
                  <c:v>9.8330729962723069</c:v>
                </c:pt>
                <c:pt idx="11">
                  <c:v>17.577198191376254</c:v>
                </c:pt>
                <c:pt idx="12">
                  <c:v>25.311844499274798</c:v>
                </c:pt>
                <c:pt idx="13">
                  <c:v>33.036990547469628</c:v>
                </c:pt>
                <c:pt idx="14">
                  <c:v>40.752616587147003</c:v>
                </c:pt>
                <c:pt idx="15">
                  <c:v>48.458704510503281</c:v>
                </c:pt>
                <c:pt idx="16">
                  <c:v>56.15523786670127</c:v>
                </c:pt>
                <c:pt idx="17">
                  <c:v>63.842201876425634</c:v>
                </c:pt>
                <c:pt idx="18">
                  <c:v>71.519583445006731</c:v>
                </c:pt>
                <c:pt idx="19">
                  <c:v>79.18737117408682</c:v>
                </c:pt>
                <c:pt idx="20">
                  <c:v>86.84555537180367</c:v>
                </c:pt>
                <c:pt idx="21">
                  <c:v>94.494128061470661</c:v>
                </c:pt>
                <c:pt idx="22">
                  <c:v>102.13308298873568</c:v>
                </c:pt>
                <c:pt idx="23">
                  <c:v>109.7624156272035</c:v>
                </c:pt>
                <c:pt idx="24">
                  <c:v>117.38212318250922</c:v>
                </c:pt>
                <c:pt idx="25">
                  <c:v>124.99220459483618</c:v>
                </c:pt>
                <c:pt idx="26">
                  <c:v>132.59266053987074</c:v>
                </c:pt>
                <c:pt idx="27">
                  <c:v>140.18349342819334</c:v>
                </c:pt>
                <c:pt idx="28">
                  <c:v>147.76470740310663</c:v>
                </c:pt>
                <c:pt idx="29">
                  <c:v>155.33630833690574</c:v>
                </c:pt>
                <c:pt idx="30">
                  <c:v>162.8983038255974</c:v>
                </c:pt>
                <c:pt idx="31">
                  <c:v>170.45070318208045</c:v>
                </c:pt>
                <c:pt idx="32">
                  <c:v>177.99351742780092</c:v>
                </c:pt>
                <c:pt idx="33">
                  <c:v>185.52675928289929</c:v>
                </c:pt>
                <c:pt idx="34">
                  <c:v>193.05044315487072</c:v>
                </c:pt>
                <c:pt idx="35">
                  <c:v>200.56458512576154</c:v>
                </c:pt>
                <c:pt idx="36">
                  <c:v>208.06920293792817</c:v>
                </c:pt>
                <c:pt idx="37">
                  <c:v>215.56431597838838</c:v>
                </c:pt>
                <c:pt idx="38">
                  <c:v>223.04994526179564</c:v>
                </c:pt>
                <c:pt idx="39">
                  <c:v>230.52611341207228</c:v>
                </c:pt>
                <c:pt idx="40">
                  <c:v>237.99284464273777</c:v>
                </c:pt>
                <c:pt idx="41">
                  <c:v>245.45016473597116</c:v>
                </c:pt>
                <c:pt idx="42">
                  <c:v>252.89810102045021</c:v>
                </c:pt>
                <c:pt idx="43">
                  <c:v>260.33668234800973</c:v>
                </c:pt>
                <c:pt idx="44">
                  <c:v>267.76593906916503</c:v>
                </c:pt>
                <c:pt idx="45">
                  <c:v>275.18590300754749</c:v>
                </c:pt>
                <c:pt idx="46">
                  <c:v>282.59660743330193</c:v>
                </c:pt>
                <c:pt idx="47">
                  <c:v>289.99808703549388</c:v>
                </c:pt>
                <c:pt idx="48">
                  <c:v>297.39037789358105</c:v>
                </c:pt>
                <c:pt idx="49">
                  <c:v>304.7735174479991</c:v>
                </c:pt>
                <c:pt idx="50">
                  <c:v>312.14754446991668</c:v>
                </c:pt>
                <c:pt idx="51">
                  <c:v>319.51249903021323</c:v>
                </c:pt>
                <c:pt idx="52">
                  <c:v>326.86842246773483</c:v>
                </c:pt>
                <c:pt idx="53">
                  <c:v>334.21535735688315</c:v>
                </c:pt>
                <c:pt idx="54">
                  <c:v>341.55334747459329</c:v>
                </c:pt>
                <c:pt idx="55">
                  <c:v>348.88243776675552</c:v>
                </c:pt>
                <c:pt idx="56">
                  <c:v>356.20267431413771</c:v>
                </c:pt>
                <c:pt idx="57">
                  <c:v>363.51410429786245</c:v>
                </c:pt>
                <c:pt idx="58">
                  <c:v>370.81677596449481</c:v>
                </c:pt>
                <c:pt idx="59">
                  <c:v>378.11073859079625</c:v>
                </c:pt>
                <c:pt idx="60">
                  <c:v>385.39604244819623</c:v>
                </c:pt>
                <c:pt idx="61">
                  <c:v>392.67273876703666</c:v>
                </c:pt>
                <c:pt idx="62">
                  <c:v>399.94087970064174</c:v>
                </c:pt>
                <c:pt idx="63">
                  <c:v>407.20051828926364</c:v>
                </c:pt>
                <c:pt idx="64">
                  <c:v>414.45170842395407</c:v>
                </c:pt>
                <c:pt idx="65">
                  <c:v>421.69450481041292</c:v>
                </c:pt>
                <c:pt idx="66">
                  <c:v>428.92896293285958</c:v>
                </c:pt>
                <c:pt idx="67">
                  <c:v>436.15513901797465</c:v>
                </c:pt>
                <c:pt idx="68">
                  <c:v>443.37308999895646</c:v>
                </c:pt>
                <c:pt idx="69">
                  <c:v>450.5828734797384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A-7E43-99FF-974E03B0600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XLSTAT_20221115_232209_1_HID!xdata2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XLSTAT_20221115_232209_1_HID!ydata2</c:f>
              <c:numCache>
                <c:formatCode>General</c:formatCode>
                <c:ptCount val="70"/>
                <c:pt idx="0">
                  <c:v>251.94376080360604</c:v>
                </c:pt>
                <c:pt idx="1">
                  <c:v>259.41089394655421</c:v>
                </c:pt>
                <c:pt idx="2">
                  <c:v>266.88738800348398</c:v>
                </c:pt>
                <c:pt idx="3">
                  <c:v>274.37328169236986</c:v>
                </c:pt>
                <c:pt idx="4">
                  <c:v>281.86861230669888</c:v>
                </c:pt>
                <c:pt idx="5">
                  <c:v>289.37341568436523</c:v>
                </c:pt>
                <c:pt idx="6">
                  <c:v>296.88772617751306</c:v>
                </c:pt>
                <c:pt idx="7">
                  <c:v>304.41157662338514</c:v>
                </c:pt>
                <c:pt idx="8">
                  <c:v>311.9449983162317</c:v>
                </c:pt>
                <c:pt idx="9">
                  <c:v>319.48802098033548</c:v>
                </c:pt>
                <c:pt idx="10">
                  <c:v>327.04067274420345</c:v>
                </c:pt>
                <c:pt idx="11">
                  <c:v>334.60298011597831</c:v>
                </c:pt>
                <c:pt idx="12">
                  <c:v>342.17496796011727</c:v>
                </c:pt>
                <c:pt idx="13">
                  <c:v>349.75665947538596</c:v>
                </c:pt>
                <c:pt idx="14">
                  <c:v>357.34807617421166</c:v>
                </c:pt>
                <c:pt idx="15">
                  <c:v>364.9492378634381</c:v>
                </c:pt>
                <c:pt idx="16">
                  <c:v>372.56016262652167</c:v>
                </c:pt>
                <c:pt idx="17">
                  <c:v>380.18086680720603</c:v>
                </c:pt>
                <c:pt idx="18">
                  <c:v>387.81136499470892</c:v>
                </c:pt>
                <c:pt idx="19">
                  <c:v>395.45167001045274</c:v>
                </c:pt>
                <c:pt idx="20">
                  <c:v>403.10179289636591</c:v>
                </c:pt>
                <c:pt idx="21">
                  <c:v>410.76174290478144</c:v>
                </c:pt>
                <c:pt idx="22">
                  <c:v>418.43152748995243</c:v>
                </c:pt>
                <c:pt idx="23">
                  <c:v>426.11115230120413</c:v>
                </c:pt>
                <c:pt idx="24">
                  <c:v>433.80062117773559</c:v>
                </c:pt>
                <c:pt idx="25">
                  <c:v>441.49993614508435</c:v>
                </c:pt>
                <c:pt idx="26">
                  <c:v>449.20909741325846</c:v>
                </c:pt>
                <c:pt idx="27">
                  <c:v>456.92810337654407</c:v>
                </c:pt>
                <c:pt idx="28">
                  <c:v>464.65695061498468</c:v>
                </c:pt>
                <c:pt idx="29">
                  <c:v>472.39563389753209</c:v>
                </c:pt>
                <c:pt idx="30">
                  <c:v>480.14414618686038</c:v>
                </c:pt>
                <c:pt idx="31">
                  <c:v>487.90247864583404</c:v>
                </c:pt>
                <c:pt idx="32">
                  <c:v>495.67062064561492</c:v>
                </c:pt>
                <c:pt idx="33">
                  <c:v>503.44855977539203</c:v>
                </c:pt>
                <c:pt idx="34">
                  <c:v>511.2362818537124</c:v>
                </c:pt>
                <c:pt idx="35">
                  <c:v>519.03377094138955</c:v>
                </c:pt>
                <c:pt idx="36">
                  <c:v>526.84100935596234</c:v>
                </c:pt>
                <c:pt idx="37">
                  <c:v>534.65797768767368</c:v>
                </c:pt>
                <c:pt idx="38">
                  <c:v>542.4846548169354</c:v>
                </c:pt>
                <c:pt idx="39">
                  <c:v>550.32101793324364</c:v>
                </c:pt>
                <c:pt idx="40">
                  <c:v>558.16704255550462</c:v>
                </c:pt>
                <c:pt idx="41">
                  <c:v>566.02270255373082</c:v>
                </c:pt>
                <c:pt idx="42">
                  <c:v>573.88797017206173</c:v>
                </c:pt>
                <c:pt idx="43">
                  <c:v>581.76281605306383</c:v>
                </c:pt>
                <c:pt idx="44">
                  <c:v>589.64720926326072</c:v>
                </c:pt>
                <c:pt idx="45">
                  <c:v>597.54111731984324</c:v>
                </c:pt>
                <c:pt idx="46">
                  <c:v>605.44450621850729</c:v>
                </c:pt>
                <c:pt idx="47">
                  <c:v>613.35734046236416</c:v>
                </c:pt>
                <c:pt idx="48">
                  <c:v>621.27958309187102</c:v>
                </c:pt>
                <c:pt idx="49">
                  <c:v>629.2111957157216</c:v>
                </c:pt>
                <c:pt idx="50">
                  <c:v>637.15213854264118</c:v>
                </c:pt>
                <c:pt idx="51">
                  <c:v>645.10237041402695</c:v>
                </c:pt>
                <c:pt idx="52">
                  <c:v>653.06184883737546</c:v>
                </c:pt>
                <c:pt idx="53">
                  <c:v>661.03053002043498</c:v>
                </c:pt>
                <c:pt idx="54">
                  <c:v>669.00836890602636</c:v>
                </c:pt>
                <c:pt idx="55">
                  <c:v>676.99531920746767</c:v>
                </c:pt>
                <c:pt idx="56">
                  <c:v>684.99133344454708</c:v>
                </c:pt>
                <c:pt idx="57">
                  <c:v>692.99636297997984</c:v>
                </c:pt>
                <c:pt idx="58">
                  <c:v>701.01035805629272</c:v>
                </c:pt>
                <c:pt idx="59">
                  <c:v>709.03326783307477</c:v>
                </c:pt>
                <c:pt idx="60">
                  <c:v>717.06504042453651</c:v>
                </c:pt>
                <c:pt idx="61">
                  <c:v>725.10562293732062</c:v>
                </c:pt>
                <c:pt idx="62">
                  <c:v>733.15496150850527</c:v>
                </c:pt>
                <c:pt idx="63">
                  <c:v>741.21300134374678</c:v>
                </c:pt>
                <c:pt idx="64">
                  <c:v>749.27968675550369</c:v>
                </c:pt>
                <c:pt idx="65">
                  <c:v>757.35496120129437</c:v>
                </c:pt>
                <c:pt idx="66">
                  <c:v>765.43876732192916</c:v>
                </c:pt>
                <c:pt idx="67">
                  <c:v>773.53104697967206</c:v>
                </c:pt>
                <c:pt idx="68">
                  <c:v>781.6317412962818</c:v>
                </c:pt>
                <c:pt idx="69">
                  <c:v>789.74079069088248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8A-7E43-99FF-974E03B06000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88A-7E43-99FF-974E03B0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42832"/>
        <c:axId val="502963472"/>
      </c:scatterChart>
      <c:valAx>
        <c:axId val="50304283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502963472"/>
        <c:crosses val="autoZero"/>
        <c:crossBetween val="midCat"/>
      </c:valAx>
      <c:valAx>
        <c:axId val="50296347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30428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'3)-4'!$B$116:$B$335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'3)-4'!$G$116:$G$335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-0.96475325607204132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-1.1192174782543085</c:v>
                </c:pt>
                <c:pt idx="5">
                  <c:v>4.0815028702825266E-2</c:v>
                </c:pt>
                <c:pt idx="6">
                  <c:v>0.26909147831759067</c:v>
                </c:pt>
                <c:pt idx="7">
                  <c:v>-0.34212032226889832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0.26971375127185876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-1.1475810867438794</c:v>
                </c:pt>
                <c:pt idx="17">
                  <c:v>-0.43687511068557461</c:v>
                </c:pt>
                <c:pt idx="18">
                  <c:v>-0.66184408771265479</c:v>
                </c:pt>
                <c:pt idx="19">
                  <c:v>0.3257968140029564</c:v>
                </c:pt>
                <c:pt idx="20">
                  <c:v>-0.42024717485490093</c:v>
                </c:pt>
                <c:pt idx="21">
                  <c:v>-1.0257140752222997</c:v>
                </c:pt>
                <c:pt idx="22">
                  <c:v>-0.3895960647901322</c:v>
                </c:pt>
                <c:pt idx="23">
                  <c:v>1.2717370239873087</c:v>
                </c:pt>
                <c:pt idx="24">
                  <c:v>-0.44705973632897794</c:v>
                </c:pt>
                <c:pt idx="25">
                  <c:v>0.38518944414357043</c:v>
                </c:pt>
                <c:pt idx="26">
                  <c:v>-0.7272230718376711</c:v>
                </c:pt>
                <c:pt idx="27">
                  <c:v>-0.71497706772855207</c:v>
                </c:pt>
                <c:pt idx="28">
                  <c:v>0.22092389456971839</c:v>
                </c:pt>
                <c:pt idx="29">
                  <c:v>2.7572378698169874E-2</c:v>
                </c:pt>
                <c:pt idx="30">
                  <c:v>-0.32793719497387519</c:v>
                </c:pt>
                <c:pt idx="31">
                  <c:v>0.27239145874057397</c:v>
                </c:pt>
                <c:pt idx="32">
                  <c:v>0.32674478582967104</c:v>
                </c:pt>
                <c:pt idx="33">
                  <c:v>0.94085720077994861</c:v>
                </c:pt>
                <c:pt idx="34">
                  <c:v>1.4813840321998146</c:v>
                </c:pt>
                <c:pt idx="35">
                  <c:v>-0.62843091973343435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0.11920611757275312</c:v>
                </c:pt>
                <c:pt idx="39">
                  <c:v>-4.9754794981365619E-2</c:v>
                </c:pt>
                <c:pt idx="40">
                  <c:v>0.18862954229199413</c:v>
                </c:pt>
                <c:pt idx="41">
                  <c:v>-0.33651492458303861</c:v>
                </c:pt>
                <c:pt idx="42">
                  <c:v>-0.32764159430105683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-1.5862858126840922</c:v>
                </c:pt>
                <c:pt idx="46">
                  <c:v>-0.9238032779984513</c:v>
                </c:pt>
                <c:pt idx="47">
                  <c:v>-1.6469433088029668</c:v>
                </c:pt>
                <c:pt idx="48">
                  <c:v>-1.0351247771373329</c:v>
                </c:pt>
                <c:pt idx="49">
                  <c:v>0.16218214500891404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0.62539229439970645</c:v>
                </c:pt>
                <c:pt idx="56">
                  <c:v>-0.47550990041796809</c:v>
                </c:pt>
                <c:pt idx="57">
                  <c:v>-0.46889827550907615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0.88829584432446385</c:v>
                </c:pt>
                <c:pt idx="63">
                  <c:v>-1.7442061381223166</c:v>
                </c:pt>
                <c:pt idx="64">
                  <c:v>0.68296034380801407</c:v>
                </c:pt>
                <c:pt idx="65">
                  <c:v>-0.26568929498834437</c:v>
                </c:pt>
                <c:pt idx="66">
                  <c:v>-0.64125902957302194</c:v>
                </c:pt>
                <c:pt idx="67">
                  <c:v>0.33250415028073543</c:v>
                </c:pt>
                <c:pt idx="68">
                  <c:v>-0.87679227772862389</c:v>
                </c:pt>
                <c:pt idx="69">
                  <c:v>-0.29377406483657315</c:v>
                </c:pt>
                <c:pt idx="70">
                  <c:v>0.61588142043309912</c:v>
                </c:pt>
                <c:pt idx="71">
                  <c:v>0.3389799509827528</c:v>
                </c:pt>
                <c:pt idx="72">
                  <c:v>0.5065105707805847</c:v>
                </c:pt>
                <c:pt idx="73">
                  <c:v>6.7002354563663653</c:v>
                </c:pt>
                <c:pt idx="74">
                  <c:v>4.7616274389967765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0.12752226026235644</c:v>
                </c:pt>
                <c:pt idx="78">
                  <c:v>0.17886178637770017</c:v>
                </c:pt>
                <c:pt idx="79">
                  <c:v>-2.2234736730106539E-2</c:v>
                </c:pt>
                <c:pt idx="80">
                  <c:v>0.56675634079145998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0.62953240060666993</c:v>
                </c:pt>
                <c:pt idx="84">
                  <c:v>0.566699252567339</c:v>
                </c:pt>
                <c:pt idx="85">
                  <c:v>9.116837546241259E-2</c:v>
                </c:pt>
                <c:pt idx="86">
                  <c:v>0.84765450260955288</c:v>
                </c:pt>
                <c:pt idx="87">
                  <c:v>-1.0339931891036465</c:v>
                </c:pt>
                <c:pt idx="88">
                  <c:v>-0.67239580977097846</c:v>
                </c:pt>
                <c:pt idx="89">
                  <c:v>-0.98947659412539357</c:v>
                </c:pt>
                <c:pt idx="90">
                  <c:v>-0.44459903293950309</c:v>
                </c:pt>
                <c:pt idx="91">
                  <c:v>5.861536643508565E-2</c:v>
                </c:pt>
                <c:pt idx="92">
                  <c:v>-0.89890628522034122</c:v>
                </c:pt>
                <c:pt idx="93">
                  <c:v>0.1301756300041437</c:v>
                </c:pt>
                <c:pt idx="94">
                  <c:v>0.33596961061202324</c:v>
                </c:pt>
                <c:pt idx="95">
                  <c:v>6.0658846938719355E-2</c:v>
                </c:pt>
                <c:pt idx="96">
                  <c:v>-0.5270442028359813</c:v>
                </c:pt>
                <c:pt idx="97">
                  <c:v>-1.5638757909685335</c:v>
                </c:pt>
                <c:pt idx="98">
                  <c:v>-0.55031071210175886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0.35129806199594121</c:v>
                </c:pt>
                <c:pt idx="104">
                  <c:v>2.3213566927830795</c:v>
                </c:pt>
                <c:pt idx="105">
                  <c:v>0.45058932869536256</c:v>
                </c:pt>
                <c:pt idx="106">
                  <c:v>0.27274490957376868</c:v>
                </c:pt>
                <c:pt idx="107">
                  <c:v>-0.66476217808996063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-4.6092195507535703E-2</c:v>
                </c:pt>
                <c:pt idx="117">
                  <c:v>0.36782900174182082</c:v>
                </c:pt>
                <c:pt idx="118">
                  <c:v>0.19778071826578694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-0.20523995361875899</c:v>
                </c:pt>
                <c:pt idx="132">
                  <c:v>-0.39579453453220731</c:v>
                </c:pt>
                <c:pt idx="133">
                  <c:v>7.1742250260173807E-2</c:v>
                </c:pt>
                <c:pt idx="134">
                  <c:v>0.68032124567252195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0.68446069222611039</c:v>
                </c:pt>
                <c:pt idx="149">
                  <c:v>-0.66315828479720218</c:v>
                </c:pt>
                <c:pt idx="150">
                  <c:v>0.19869976349858895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-1.5104864402868998</c:v>
                </c:pt>
                <c:pt idx="155">
                  <c:v>-0.50204121751965569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9.9715664078222563E-2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-0.36848517917272472</c:v>
                </c:pt>
                <c:pt idx="166">
                  <c:v>1.6607273532458915</c:v>
                </c:pt>
                <c:pt idx="167">
                  <c:v>0.66276534174012047</c:v>
                </c:pt>
                <c:pt idx="168">
                  <c:v>-0.22107930379396137</c:v>
                </c:pt>
                <c:pt idx="169">
                  <c:v>0.10363256332812157</c:v>
                </c:pt>
                <c:pt idx="170">
                  <c:v>1.9168323103179923</c:v>
                </c:pt>
                <c:pt idx="171">
                  <c:v>-0.1045405581636092</c:v>
                </c:pt>
                <c:pt idx="172">
                  <c:v>0.96153267019802635</c:v>
                </c:pt>
                <c:pt idx="173">
                  <c:v>-1.0710328553064698E-2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-0.76543699374492524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-0.17189978375507148</c:v>
                </c:pt>
                <c:pt idx="196">
                  <c:v>0.10144778880445374</c:v>
                </c:pt>
                <c:pt idx="197">
                  <c:v>-0.30634371476312539</c:v>
                </c:pt>
                <c:pt idx="198">
                  <c:v>-0.12207309335237272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-8.8569310385342784E-2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0.68761222690191937</c:v>
                </c:pt>
                <c:pt idx="208">
                  <c:v>0.91467205874239044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3.4407392896936631E-2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2-1F4A-97BC-FC3DACD5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514621504"/>
        <c:axId val="514623152"/>
      </c:barChart>
      <c:catAx>
        <c:axId val="51462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514623152"/>
        <c:crosses val="autoZero"/>
        <c:auto val="1"/>
        <c:lblAlgn val="ctr"/>
        <c:lblOffset val="100"/>
        <c:noMultiLvlLbl val="0"/>
      </c:catAx>
      <c:valAx>
        <c:axId val="514623152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146215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0-6F43-A304-7EFEFDC5E974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D30-6F43-A304-7EFEFDC5E974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30-6F43-A304-7EFEFDC5E974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D30-6F43-A304-7EFEFDC5E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0.14130325286469833</c:v>
                </c:pt>
                <c:pt idx="1">
                  <c:v>9.5905113318901114E-2</c:v>
                </c:pt>
                <c:pt idx="2">
                  <c:v>0.79079950551073419</c:v>
                </c:pt>
                <c:pt idx="3">
                  <c:v>0.81923859294418622</c:v>
                </c:pt>
              </c:numLit>
            </c:plus>
            <c:minus>
              <c:numLit>
                <c:formatCode>General</c:formatCode>
                <c:ptCount val="4"/>
                <c:pt idx="0">
                  <c:v>0.14130325286469833</c:v>
                </c:pt>
                <c:pt idx="1">
                  <c:v>9.5905113318901086E-2</c:v>
                </c:pt>
                <c:pt idx="2">
                  <c:v>0.79079950551073408</c:v>
                </c:pt>
                <c:pt idx="3">
                  <c:v>0.81923859294418633</c:v>
                </c:pt>
              </c:numLit>
            </c:minus>
          </c:errBars>
          <c:cat>
            <c:strRef>
              <c:f>'5)Model'!$B$76:$B$79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Region RM</c:v>
                </c:pt>
                <c:pt idx="3">
                  <c:v>RM*Price</c:v>
                </c:pt>
              </c:strCache>
            </c:strRef>
          </c:cat>
          <c:val>
            <c:numRef>
              <c:f>'5)Model'!$C$76:$C$79</c:f>
              <c:numCache>
                <c:formatCode>0.000</c:formatCode>
                <c:ptCount val="4"/>
                <c:pt idx="0">
                  <c:v>-0.21572417199655239</c:v>
                </c:pt>
                <c:pt idx="1">
                  <c:v>0.34250313246747172</c:v>
                </c:pt>
                <c:pt idx="2">
                  <c:v>1.0887350362809356</c:v>
                </c:pt>
                <c:pt idx="3">
                  <c:v>-0.87137832388480496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0-6F43-A304-7EFEFDC5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32361119"/>
        <c:axId val="1939511023"/>
      </c:barChart>
      <c:catAx>
        <c:axId val="203236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1939511023"/>
        <c:crosses val="autoZero"/>
        <c:auto val="1"/>
        <c:lblAlgn val="ctr"/>
        <c:lblOffset val="100"/>
        <c:noMultiLvlLbl val="0"/>
      </c:catAx>
      <c:valAx>
        <c:axId val="1939511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3236111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'5)Model'!$D$104:$D$323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'5)Model'!$G$104:$G$323</c:f>
              <c:numCache>
                <c:formatCode>0.000</c:formatCode>
                <c:ptCount val="220"/>
                <c:pt idx="0">
                  <c:v>-0.2716670354492185</c:v>
                </c:pt>
                <c:pt idx="1">
                  <c:v>-1.1187668063061076</c:v>
                </c:pt>
                <c:pt idx="2">
                  <c:v>0.90271344222527194</c:v>
                </c:pt>
                <c:pt idx="3">
                  <c:v>-0.70149124083206726</c:v>
                </c:pt>
                <c:pt idx="4">
                  <c:v>-0.35436849968968598</c:v>
                </c:pt>
                <c:pt idx="5">
                  <c:v>-0.34190843955771677</c:v>
                </c:pt>
                <c:pt idx="6">
                  <c:v>-0.13098892570384213</c:v>
                </c:pt>
                <c:pt idx="7">
                  <c:v>-0.55829182799745325</c:v>
                </c:pt>
                <c:pt idx="8">
                  <c:v>-0.16032548985155604</c:v>
                </c:pt>
                <c:pt idx="9">
                  <c:v>0.29824444658079374</c:v>
                </c:pt>
                <c:pt idx="10">
                  <c:v>0.85263965702706745</c:v>
                </c:pt>
                <c:pt idx="11">
                  <c:v>3.0016912747011643E-2</c:v>
                </c:pt>
                <c:pt idx="12">
                  <c:v>-0.2983763104905568</c:v>
                </c:pt>
                <c:pt idx="13">
                  <c:v>-1.2011149292430403</c:v>
                </c:pt>
                <c:pt idx="14">
                  <c:v>-1.2473981181441509</c:v>
                </c:pt>
                <c:pt idx="15">
                  <c:v>-1.0479091008589672</c:v>
                </c:pt>
                <c:pt idx="16">
                  <c:v>-1.4330255197271387</c:v>
                </c:pt>
                <c:pt idx="17">
                  <c:v>-0.73124433645173048</c:v>
                </c:pt>
                <c:pt idx="18">
                  <c:v>-0.87107928624018793</c:v>
                </c:pt>
                <c:pt idx="19">
                  <c:v>0.97517986439028626</c:v>
                </c:pt>
                <c:pt idx="20">
                  <c:v>0.21704940954010984</c:v>
                </c:pt>
                <c:pt idx="21">
                  <c:v>-0.32650644736272455</c:v>
                </c:pt>
                <c:pt idx="22">
                  <c:v>-0.66286641425689263</c:v>
                </c:pt>
                <c:pt idx="23">
                  <c:v>0.84921779177790002</c:v>
                </c:pt>
                <c:pt idx="24">
                  <c:v>-0.7267643564729197</c:v>
                </c:pt>
                <c:pt idx="25">
                  <c:v>2.1626886824919495E-2</c:v>
                </c:pt>
                <c:pt idx="26">
                  <c:v>-1.0626905523791639</c:v>
                </c:pt>
                <c:pt idx="27">
                  <c:v>-1.0494603231157691</c:v>
                </c:pt>
                <c:pt idx="28">
                  <c:v>-0.12927118219053099</c:v>
                </c:pt>
                <c:pt idx="29">
                  <c:v>-0.30596937611101305</c:v>
                </c:pt>
                <c:pt idx="30">
                  <c:v>-0.67215725544756499</c:v>
                </c:pt>
                <c:pt idx="31">
                  <c:v>-0.12953319160412419</c:v>
                </c:pt>
                <c:pt idx="32">
                  <c:v>-4.4782545255389362E-2</c:v>
                </c:pt>
                <c:pt idx="33">
                  <c:v>0.50020212932007468</c:v>
                </c:pt>
                <c:pt idx="34">
                  <c:v>1.0123511648481789</c:v>
                </c:pt>
                <c:pt idx="35">
                  <c:v>-0.76746194940737689</c:v>
                </c:pt>
                <c:pt idx="36">
                  <c:v>0.2088609874683551</c:v>
                </c:pt>
                <c:pt idx="37">
                  <c:v>0.90724821608708339</c:v>
                </c:pt>
                <c:pt idx="38">
                  <c:v>0.78429723356557146</c:v>
                </c:pt>
                <c:pt idx="39">
                  <c:v>-0.37936889357102943</c:v>
                </c:pt>
                <c:pt idx="40">
                  <c:v>-6.9396642261932359E-2</c:v>
                </c:pt>
                <c:pt idx="41">
                  <c:v>0.51494212813872553</c:v>
                </c:pt>
                <c:pt idx="42">
                  <c:v>0.34332606043752945</c:v>
                </c:pt>
                <c:pt idx="43">
                  <c:v>-4.3177886680952134E-2</c:v>
                </c:pt>
                <c:pt idx="44">
                  <c:v>-0.30972094164298231</c:v>
                </c:pt>
                <c:pt idx="45">
                  <c:v>-1.8097224019468177</c:v>
                </c:pt>
                <c:pt idx="46">
                  <c:v>-1.2364293286014012</c:v>
                </c:pt>
                <c:pt idx="47">
                  <c:v>-1.7633978661470717</c:v>
                </c:pt>
                <c:pt idx="48">
                  <c:v>-0.19207765258130197</c:v>
                </c:pt>
                <c:pt idx="49">
                  <c:v>0.9961090586989535</c:v>
                </c:pt>
                <c:pt idx="50">
                  <c:v>-0.83562755076759843</c:v>
                </c:pt>
                <c:pt idx="51">
                  <c:v>1.2282319369314947</c:v>
                </c:pt>
                <c:pt idx="52">
                  <c:v>-0.23610478995144712</c:v>
                </c:pt>
                <c:pt idx="53">
                  <c:v>1.457412195669572</c:v>
                </c:pt>
                <c:pt idx="54">
                  <c:v>0.62469293278505189</c:v>
                </c:pt>
                <c:pt idx="55">
                  <c:v>0.21321327678365495</c:v>
                </c:pt>
                <c:pt idx="56">
                  <c:v>-0.80706884437479987</c:v>
                </c:pt>
                <c:pt idx="57">
                  <c:v>-0.81608483924439978</c:v>
                </c:pt>
                <c:pt idx="58">
                  <c:v>-0.96503421520721622</c:v>
                </c:pt>
                <c:pt idx="59">
                  <c:v>-0.80164598319047331</c:v>
                </c:pt>
                <c:pt idx="60">
                  <c:v>3.3362915917970479</c:v>
                </c:pt>
                <c:pt idx="61">
                  <c:v>3.7311506895042919</c:v>
                </c:pt>
                <c:pt idx="62">
                  <c:v>0.45468656180906042</c:v>
                </c:pt>
                <c:pt idx="63">
                  <c:v>-2.0015805946763492</c:v>
                </c:pt>
                <c:pt idx="64">
                  <c:v>0.30135527456655958</c:v>
                </c:pt>
                <c:pt idx="65">
                  <c:v>-0.64569658733803548</c:v>
                </c:pt>
                <c:pt idx="66">
                  <c:v>-0.9183241438980928</c:v>
                </c:pt>
                <c:pt idx="67">
                  <c:v>-1.860077405349353E-2</c:v>
                </c:pt>
                <c:pt idx="68">
                  <c:v>-1.0267811971868668</c:v>
                </c:pt>
                <c:pt idx="69">
                  <c:v>0.42173749898062812</c:v>
                </c:pt>
                <c:pt idx="70">
                  <c:v>1.254268700343963</c:v>
                </c:pt>
                <c:pt idx="71">
                  <c:v>0.99541332166453023</c:v>
                </c:pt>
                <c:pt idx="72">
                  <c:v>0.29869443978814431</c:v>
                </c:pt>
                <c:pt idx="73">
                  <c:v>6.9701607581616214</c:v>
                </c:pt>
                <c:pt idx="74">
                  <c:v>5.0355216289701001</c:v>
                </c:pt>
                <c:pt idx="75">
                  <c:v>-0.73907674025970294</c:v>
                </c:pt>
                <c:pt idx="76">
                  <c:v>0.96151155709490999</c:v>
                </c:pt>
                <c:pt idx="77">
                  <c:v>-0.24006669673465517</c:v>
                </c:pt>
                <c:pt idx="78">
                  <c:v>-0.13186922700397116</c:v>
                </c:pt>
                <c:pt idx="79">
                  <c:v>-0.39110760649146414</c:v>
                </c:pt>
                <c:pt idx="80">
                  <c:v>0.13855112387279939</c:v>
                </c:pt>
                <c:pt idx="81">
                  <c:v>-0.28093485303332261</c:v>
                </c:pt>
                <c:pt idx="82">
                  <c:v>-7.0977333924953354E-2</c:v>
                </c:pt>
                <c:pt idx="83">
                  <c:v>0.29617075629399731</c:v>
                </c:pt>
                <c:pt idx="84">
                  <c:v>0.23781291308103925</c:v>
                </c:pt>
                <c:pt idx="85">
                  <c:v>-0.3136326296879981</c:v>
                </c:pt>
                <c:pt idx="86">
                  <c:v>0.4030265102514764</c:v>
                </c:pt>
                <c:pt idx="87">
                  <c:v>-1.3355506274697972</c:v>
                </c:pt>
                <c:pt idx="88">
                  <c:v>-0.9797244419028367</c:v>
                </c:pt>
                <c:pt idx="89">
                  <c:v>-1.272696077835064</c:v>
                </c:pt>
                <c:pt idx="90">
                  <c:v>-0.78943050067555565</c:v>
                </c:pt>
                <c:pt idx="91">
                  <c:v>-0.33097353774032745</c:v>
                </c:pt>
                <c:pt idx="92">
                  <c:v>-1.2213198808300545</c:v>
                </c:pt>
                <c:pt idx="93">
                  <c:v>-0.17929125902153212</c:v>
                </c:pt>
                <c:pt idx="94">
                  <c:v>-6.0376665814063493E-2</c:v>
                </c:pt>
                <c:pt idx="95">
                  <c:v>-0.17093578521948444</c:v>
                </c:pt>
                <c:pt idx="96">
                  <c:v>0.16871552612256185</c:v>
                </c:pt>
                <c:pt idx="97">
                  <c:v>-0.82150617477479593</c:v>
                </c:pt>
                <c:pt idx="98">
                  <c:v>0.13084562506364886</c:v>
                </c:pt>
                <c:pt idx="99">
                  <c:v>-0.35956589619920426</c:v>
                </c:pt>
                <c:pt idx="100">
                  <c:v>-1.1434981176991537</c:v>
                </c:pt>
                <c:pt idx="101">
                  <c:v>0.30486771818867525</c:v>
                </c:pt>
                <c:pt idx="102">
                  <c:v>1.0807488418674436</c:v>
                </c:pt>
                <c:pt idx="103">
                  <c:v>1.0031149793158742</c:v>
                </c:pt>
                <c:pt idx="104">
                  <c:v>1.8459284458605989</c:v>
                </c:pt>
                <c:pt idx="105">
                  <c:v>5.7463274714716288E-2</c:v>
                </c:pt>
                <c:pt idx="106">
                  <c:v>-8.982645520056011E-2</c:v>
                </c:pt>
                <c:pt idx="107">
                  <c:v>-0.87377550043487029</c:v>
                </c:pt>
                <c:pt idx="108">
                  <c:v>0.34263546429589981</c:v>
                </c:pt>
                <c:pt idx="109">
                  <c:v>0.30914766796473248</c:v>
                </c:pt>
                <c:pt idx="110">
                  <c:v>-1.1406924729038392</c:v>
                </c:pt>
                <c:pt idx="111">
                  <c:v>-0.71956811831372358</c:v>
                </c:pt>
                <c:pt idx="112">
                  <c:v>0.13030733245253989</c:v>
                </c:pt>
                <c:pt idx="113">
                  <c:v>-0.17909077490307859</c:v>
                </c:pt>
                <c:pt idx="114">
                  <c:v>0.14095013055153888</c:v>
                </c:pt>
                <c:pt idx="115">
                  <c:v>-1.2205558588746916</c:v>
                </c:pt>
                <c:pt idx="116">
                  <c:v>-0.24670687105585279</c:v>
                </c:pt>
                <c:pt idx="117">
                  <c:v>0.94505788919075373</c:v>
                </c:pt>
                <c:pt idx="118">
                  <c:v>0.78793917921003309</c:v>
                </c:pt>
                <c:pt idx="119">
                  <c:v>0.57223883895293781</c:v>
                </c:pt>
                <c:pt idx="120">
                  <c:v>0.50991009090325246</c:v>
                </c:pt>
                <c:pt idx="121">
                  <c:v>-0.8545857024713871</c:v>
                </c:pt>
                <c:pt idx="122">
                  <c:v>-0.40658907506022335</c:v>
                </c:pt>
                <c:pt idx="123">
                  <c:v>-0.66715082809890702</c:v>
                </c:pt>
                <c:pt idx="124">
                  <c:v>1.1796753177255113</c:v>
                </c:pt>
                <c:pt idx="125">
                  <c:v>-0.64823091091305596</c:v>
                </c:pt>
                <c:pt idx="126">
                  <c:v>-0.89098868439532219</c:v>
                </c:pt>
                <c:pt idx="127">
                  <c:v>-0.71559258952299865</c:v>
                </c:pt>
                <c:pt idx="128">
                  <c:v>1.1429576138333393</c:v>
                </c:pt>
                <c:pt idx="129">
                  <c:v>1.090655270394721</c:v>
                </c:pt>
                <c:pt idx="130">
                  <c:v>-3.5498864825810661E-2</c:v>
                </c:pt>
                <c:pt idx="131">
                  <c:v>-0.3365502937932397</c:v>
                </c:pt>
                <c:pt idx="132">
                  <c:v>-0.48194021820006994</c:v>
                </c:pt>
                <c:pt idx="133">
                  <c:v>-8.606002075054995E-3</c:v>
                </c:pt>
                <c:pt idx="134">
                  <c:v>0.50672392129351473</c:v>
                </c:pt>
                <c:pt idx="135">
                  <c:v>0.9104015954021657</c:v>
                </c:pt>
                <c:pt idx="136">
                  <c:v>-0.67255372561834692</c:v>
                </c:pt>
                <c:pt idx="137">
                  <c:v>-0.24910568769908284</c:v>
                </c:pt>
                <c:pt idx="138">
                  <c:v>0.14563667937526051</c:v>
                </c:pt>
                <c:pt idx="139">
                  <c:v>-4.1422392115515301E-2</c:v>
                </c:pt>
                <c:pt idx="140">
                  <c:v>-0.5845253459040809</c:v>
                </c:pt>
                <c:pt idx="141">
                  <c:v>0.23736957604779596</c:v>
                </c:pt>
                <c:pt idx="142">
                  <c:v>0.46318402325998598</c:v>
                </c:pt>
                <c:pt idx="143">
                  <c:v>0.37365130759335657</c:v>
                </c:pt>
                <c:pt idx="144">
                  <c:v>1.0540038112221655</c:v>
                </c:pt>
                <c:pt idx="145">
                  <c:v>0.41269574119589958</c:v>
                </c:pt>
                <c:pt idx="146">
                  <c:v>3.3618698059234384E-2</c:v>
                </c:pt>
                <c:pt idx="147">
                  <c:v>8.4990826180779081E-3</c:v>
                </c:pt>
                <c:pt idx="148">
                  <c:v>0.55148162111769694</c:v>
                </c:pt>
                <c:pt idx="149">
                  <c:v>-0.73183748797905279</c:v>
                </c:pt>
                <c:pt idx="150">
                  <c:v>6.6397723729701416E-2</c:v>
                </c:pt>
                <c:pt idx="151">
                  <c:v>0.47846112536786195</c:v>
                </c:pt>
                <c:pt idx="152">
                  <c:v>-0.71818560403141352</c:v>
                </c:pt>
                <c:pt idx="153">
                  <c:v>-1.4675630203290486</c:v>
                </c:pt>
                <c:pt idx="154">
                  <c:v>-1.4683040304615329</c:v>
                </c:pt>
                <c:pt idx="155">
                  <c:v>-0.53653565709985296</c:v>
                </c:pt>
                <c:pt idx="156">
                  <c:v>-0.48329220402634915</c:v>
                </c:pt>
                <c:pt idx="157">
                  <c:v>0.3298802509970799</c:v>
                </c:pt>
                <c:pt idx="158">
                  <c:v>-0.85901450293594217</c:v>
                </c:pt>
                <c:pt idx="159">
                  <c:v>0.82267582182272969</c:v>
                </c:pt>
                <c:pt idx="160">
                  <c:v>-2.5060147479702855E-2</c:v>
                </c:pt>
                <c:pt idx="161">
                  <c:v>0.8686596144150589</c:v>
                </c:pt>
                <c:pt idx="162">
                  <c:v>0.14520836205712637</c:v>
                </c:pt>
                <c:pt idx="163">
                  <c:v>1.0009635130691517</c:v>
                </c:pt>
                <c:pt idx="164">
                  <c:v>1.2606693416766297</c:v>
                </c:pt>
                <c:pt idx="165">
                  <c:v>0.34287395879083143</c:v>
                </c:pt>
                <c:pt idx="166">
                  <c:v>1.4306185430548257</c:v>
                </c:pt>
                <c:pt idx="167">
                  <c:v>0.53525246676840654</c:v>
                </c:pt>
                <c:pt idx="168">
                  <c:v>-0.30810547310911679</c:v>
                </c:pt>
                <c:pt idx="169">
                  <c:v>1.8633192193895493E-2</c:v>
                </c:pt>
                <c:pt idx="170">
                  <c:v>1.7273620227518216</c:v>
                </c:pt>
                <c:pt idx="171">
                  <c:v>-0.10424949246555437</c:v>
                </c:pt>
                <c:pt idx="172">
                  <c:v>0.90480971371857055</c:v>
                </c:pt>
                <c:pt idx="173">
                  <c:v>-3.3583322325281606E-2</c:v>
                </c:pt>
                <c:pt idx="174">
                  <c:v>-0.32387979884224627</c:v>
                </c:pt>
                <c:pt idx="175">
                  <c:v>-0.53275619868162494</c:v>
                </c:pt>
                <c:pt idx="176">
                  <c:v>-0.788173501339964</c:v>
                </c:pt>
                <c:pt idx="177">
                  <c:v>-1.519674761075777</c:v>
                </c:pt>
                <c:pt idx="178">
                  <c:v>0.18380960124747489</c:v>
                </c:pt>
                <c:pt idx="179">
                  <c:v>-0.23397767088642038</c:v>
                </c:pt>
                <c:pt idx="180">
                  <c:v>0.16882683006518689</c:v>
                </c:pt>
                <c:pt idx="181">
                  <c:v>0.25361915811260632</c:v>
                </c:pt>
                <c:pt idx="182">
                  <c:v>-0.72114247144411858</c:v>
                </c:pt>
                <c:pt idx="183">
                  <c:v>0.95212413047505096</c:v>
                </c:pt>
                <c:pt idx="184">
                  <c:v>0.67358675771429199</c:v>
                </c:pt>
                <c:pt idx="185">
                  <c:v>4.2130943081311302E-2</c:v>
                </c:pt>
                <c:pt idx="186">
                  <c:v>0.30213525672361818</c:v>
                </c:pt>
                <c:pt idx="187">
                  <c:v>-0.133496722315847</c:v>
                </c:pt>
                <c:pt idx="188">
                  <c:v>-7.6064129929755558E-2</c:v>
                </c:pt>
                <c:pt idx="189">
                  <c:v>-0.51325066522635709</c:v>
                </c:pt>
                <c:pt idx="190">
                  <c:v>-0.52367686042567096</c:v>
                </c:pt>
                <c:pt idx="191">
                  <c:v>-0.84835867742700088</c:v>
                </c:pt>
                <c:pt idx="192">
                  <c:v>-1.0950878925147129</c:v>
                </c:pt>
                <c:pt idx="193">
                  <c:v>-1.6710041291146517E-3</c:v>
                </c:pt>
                <c:pt idx="194">
                  <c:v>0.27221683439383487</c:v>
                </c:pt>
                <c:pt idx="195">
                  <c:v>-0.43084490202761477</c:v>
                </c:pt>
                <c:pt idx="196">
                  <c:v>0.62445956241980471</c:v>
                </c:pt>
                <c:pt idx="197">
                  <c:v>0.25682466088382994</c:v>
                </c:pt>
                <c:pt idx="198">
                  <c:v>-0.19372759449792698</c:v>
                </c:pt>
                <c:pt idx="199">
                  <c:v>-1.1983631844967066</c:v>
                </c:pt>
                <c:pt idx="200">
                  <c:v>-0.36186685698767646</c:v>
                </c:pt>
                <c:pt idx="201">
                  <c:v>-0.28108676748750328</c:v>
                </c:pt>
                <c:pt idx="202">
                  <c:v>-0.44216351600984843</c:v>
                </c:pt>
                <c:pt idx="203">
                  <c:v>-0.19902892676842579</c:v>
                </c:pt>
                <c:pt idx="204">
                  <c:v>-0.26208862194406568</c:v>
                </c:pt>
                <c:pt idx="205">
                  <c:v>-7.1956517797370334E-2</c:v>
                </c:pt>
                <c:pt idx="206">
                  <c:v>-0.2026829664863686</c:v>
                </c:pt>
                <c:pt idx="207">
                  <c:v>0.48841412183788757</c:v>
                </c:pt>
                <c:pt idx="208">
                  <c:v>0.69820952310838713</c:v>
                </c:pt>
                <c:pt idx="209">
                  <c:v>-1.4516910102621678</c:v>
                </c:pt>
                <c:pt idx="210">
                  <c:v>-0.56931384039902033</c:v>
                </c:pt>
                <c:pt idx="211">
                  <c:v>6.3254517942593652E-2</c:v>
                </c:pt>
                <c:pt idx="212">
                  <c:v>0.37569925175686097</c:v>
                </c:pt>
                <c:pt idx="213">
                  <c:v>0.41911630650716375</c:v>
                </c:pt>
                <c:pt idx="214">
                  <c:v>-0.20704847060158688</c:v>
                </c:pt>
                <c:pt idx="215">
                  <c:v>0.41307184177061346</c:v>
                </c:pt>
                <c:pt idx="216">
                  <c:v>0.61713233823338454</c:v>
                </c:pt>
                <c:pt idx="217">
                  <c:v>0.16839612138491472</c:v>
                </c:pt>
                <c:pt idx="218">
                  <c:v>1.3128003024187953</c:v>
                </c:pt>
                <c:pt idx="219">
                  <c:v>0.60350745810122741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1-1842-BE7E-BFFDB11FAA6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-1.1187668063061076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E51-1842-BE7E-BFFDB11F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50495"/>
        <c:axId val="2032052143"/>
      </c:scatterChart>
      <c:valAx>
        <c:axId val="2032050495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2052143"/>
        <c:crosses val="autoZero"/>
        <c:crossBetween val="midCat"/>
      </c:valAx>
      <c:valAx>
        <c:axId val="2032052143"/>
        <c:scaling>
          <c:orientation val="minMax"/>
          <c:max val="7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3205049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'5)Model'!$E$104:$E$323</c:f>
              <c:numCache>
                <c:formatCode>0.000</c:formatCode>
                <c:ptCount val="220"/>
                <c:pt idx="0">
                  <c:v>294.58355679170927</c:v>
                </c:pt>
                <c:pt idx="1">
                  <c:v>412.66062193850985</c:v>
                </c:pt>
                <c:pt idx="2">
                  <c:v>311.40758329835364</c:v>
                </c:pt>
                <c:pt idx="3">
                  <c:v>311.40758329835364</c:v>
                </c:pt>
                <c:pt idx="4">
                  <c:v>253.12434868230983</c:v>
                </c:pt>
                <c:pt idx="5">
                  <c:v>306.35547037491659</c:v>
                </c:pt>
                <c:pt idx="6">
                  <c:v>306.35547037491659</c:v>
                </c:pt>
                <c:pt idx="7">
                  <c:v>432.43743673852157</c:v>
                </c:pt>
                <c:pt idx="8">
                  <c:v>314.36037159172088</c:v>
                </c:pt>
                <c:pt idx="9">
                  <c:v>270.57670107582959</c:v>
                </c:pt>
                <c:pt idx="10">
                  <c:v>354.99158404309838</c:v>
                </c:pt>
                <c:pt idx="11">
                  <c:v>294.58355679170927</c:v>
                </c:pt>
                <c:pt idx="12">
                  <c:v>294.58355679170927</c:v>
                </c:pt>
                <c:pt idx="13">
                  <c:v>311.40758329835364</c:v>
                </c:pt>
                <c:pt idx="14">
                  <c:v>311.40758329835364</c:v>
                </c:pt>
                <c:pt idx="15">
                  <c:v>331.66508454173106</c:v>
                </c:pt>
                <c:pt idx="16">
                  <c:v>297.11904588764997</c:v>
                </c:pt>
                <c:pt idx="17">
                  <c:v>236.9011802916753</c:v>
                </c:pt>
                <c:pt idx="18">
                  <c:v>455.62810643893374</c:v>
                </c:pt>
                <c:pt idx="19">
                  <c:v>260.59215635418923</c:v>
                </c:pt>
                <c:pt idx="20">
                  <c:v>352.44251198354277</c:v>
                </c:pt>
                <c:pt idx="21">
                  <c:v>331.25306756673081</c:v>
                </c:pt>
                <c:pt idx="22">
                  <c:v>203.93982229165593</c:v>
                </c:pt>
                <c:pt idx="23">
                  <c:v>234.54679754207245</c:v>
                </c:pt>
                <c:pt idx="24">
                  <c:v>218.36041641666441</c:v>
                </c:pt>
                <c:pt idx="25">
                  <c:v>245.82821472254611</c:v>
                </c:pt>
                <c:pt idx="26">
                  <c:v>321.22732114759049</c:v>
                </c:pt>
                <c:pt idx="27">
                  <c:v>318.67070299713777</c:v>
                </c:pt>
                <c:pt idx="28">
                  <c:v>244.65679393389146</c:v>
                </c:pt>
                <c:pt idx="29">
                  <c:v>242.05139247917833</c:v>
                </c:pt>
                <c:pt idx="30">
                  <c:v>292.38613289757348</c:v>
                </c:pt>
                <c:pt idx="31">
                  <c:v>308.48226277585184</c:v>
                </c:pt>
                <c:pt idx="32">
                  <c:v>262.39129711755584</c:v>
                </c:pt>
                <c:pt idx="33">
                  <c:v>292.33619149599986</c:v>
                </c:pt>
                <c:pt idx="34">
                  <c:v>275.35609798583238</c:v>
                </c:pt>
                <c:pt idx="35">
                  <c:v>358.5279301398316</c:v>
                </c:pt>
                <c:pt idx="36">
                  <c:v>261.30526264439686</c:v>
                </c:pt>
                <c:pt idx="37">
                  <c:v>248.96739166708096</c:v>
                </c:pt>
                <c:pt idx="38">
                  <c:v>260.59215635418923</c:v>
                </c:pt>
                <c:pt idx="39">
                  <c:v>244.65679393389146</c:v>
                </c:pt>
                <c:pt idx="40">
                  <c:v>434.43866202212166</c:v>
                </c:pt>
                <c:pt idx="41">
                  <c:v>367.6134326443489</c:v>
                </c:pt>
                <c:pt idx="42">
                  <c:v>298.09943500584575</c:v>
                </c:pt>
                <c:pt idx="43">
                  <c:v>273.62219318857194</c:v>
                </c:pt>
                <c:pt idx="44">
                  <c:v>313.31160108742836</c:v>
                </c:pt>
                <c:pt idx="45">
                  <c:v>258.87541898582265</c:v>
                </c:pt>
                <c:pt idx="46">
                  <c:v>310.68967486789904</c:v>
                </c:pt>
                <c:pt idx="47">
                  <c:v>431.76322715804906</c:v>
                </c:pt>
                <c:pt idx="48">
                  <c:v>449.74214968853164</c:v>
                </c:pt>
                <c:pt idx="49">
                  <c:v>340.39918323982096</c:v>
                </c:pt>
                <c:pt idx="50">
                  <c:v>314.36037159172088</c:v>
                </c:pt>
                <c:pt idx="51">
                  <c:v>448.79134124665256</c:v>
                </c:pt>
                <c:pt idx="52">
                  <c:v>330.71427609985199</c:v>
                </c:pt>
                <c:pt idx="53">
                  <c:v>281.86989015810275</c:v>
                </c:pt>
                <c:pt idx="54">
                  <c:v>292.55093968757353</c:v>
                </c:pt>
                <c:pt idx="55">
                  <c:v>286.34321729170438</c:v>
                </c:pt>
                <c:pt idx="56">
                  <c:v>290.46338704170682</c:v>
                </c:pt>
                <c:pt idx="57">
                  <c:v>310.65221881671874</c:v>
                </c:pt>
                <c:pt idx="58">
                  <c:v>333.80757281173231</c:v>
                </c:pt>
                <c:pt idx="59">
                  <c:v>333.80757281173231</c:v>
                </c:pt>
                <c:pt idx="60">
                  <c:v>374.02042957175593</c:v>
                </c:pt>
                <c:pt idx="61">
                  <c:v>384.51312850762764</c:v>
                </c:pt>
                <c:pt idx="62">
                  <c:v>288.26596314757114</c:v>
                </c:pt>
                <c:pt idx="63">
                  <c:v>320.20352142648824</c:v>
                </c:pt>
                <c:pt idx="64">
                  <c:v>239.69021828896976</c:v>
                </c:pt>
                <c:pt idx="65">
                  <c:v>333.83753765267653</c:v>
                </c:pt>
                <c:pt idx="66">
                  <c:v>234.54679754207245</c:v>
                </c:pt>
                <c:pt idx="67">
                  <c:v>234.54679754207245</c:v>
                </c:pt>
                <c:pt idx="68">
                  <c:v>398.3612092573477</c:v>
                </c:pt>
                <c:pt idx="69">
                  <c:v>235.20463983061649</c:v>
                </c:pt>
                <c:pt idx="70">
                  <c:v>245.82821472254611</c:v>
                </c:pt>
                <c:pt idx="71">
                  <c:v>249.84336060399039</c:v>
                </c:pt>
                <c:pt idx="72">
                  <c:v>335.1556509379518</c:v>
                </c:pt>
                <c:pt idx="73">
                  <c:v>429.67449935736619</c:v>
                </c:pt>
                <c:pt idx="74">
                  <c:v>311.5974342105655</c:v>
                </c:pt>
                <c:pt idx="75">
                  <c:v>256.92035797937962</c:v>
                </c:pt>
                <c:pt idx="76">
                  <c:v>306.28483888171615</c:v>
                </c:pt>
                <c:pt idx="77">
                  <c:v>277.35375602646297</c:v>
                </c:pt>
                <c:pt idx="78">
                  <c:v>196.24883878578589</c:v>
                </c:pt>
                <c:pt idx="79">
                  <c:v>294.26662064441621</c:v>
                </c:pt>
                <c:pt idx="80">
                  <c:v>313.68616201124837</c:v>
                </c:pt>
                <c:pt idx="81">
                  <c:v>316.42045646672204</c:v>
                </c:pt>
                <c:pt idx="82">
                  <c:v>132.94612809973563</c:v>
                </c:pt>
                <c:pt idx="83">
                  <c:v>180.71704732211438</c:v>
                </c:pt>
                <c:pt idx="84">
                  <c:v>181.12042059299608</c:v>
                </c:pt>
                <c:pt idx="85">
                  <c:v>330.71427609985199</c:v>
                </c:pt>
                <c:pt idx="86">
                  <c:v>307.09857240734163</c:v>
                </c:pt>
                <c:pt idx="87">
                  <c:v>307.09857240734163</c:v>
                </c:pt>
                <c:pt idx="88">
                  <c:v>278.10287779169954</c:v>
                </c:pt>
                <c:pt idx="89">
                  <c:v>278.10287779169954</c:v>
                </c:pt>
                <c:pt idx="90">
                  <c:v>305.0424492403618</c:v>
                </c:pt>
                <c:pt idx="91">
                  <c:v>313.71291633352001</c:v>
                </c:pt>
                <c:pt idx="92">
                  <c:v>321.22732114759049</c:v>
                </c:pt>
                <c:pt idx="93">
                  <c:v>199.5027163943605</c:v>
                </c:pt>
                <c:pt idx="94">
                  <c:v>294.58355679170927</c:v>
                </c:pt>
                <c:pt idx="95">
                  <c:v>412.14560071975956</c:v>
                </c:pt>
                <c:pt idx="96">
                  <c:v>285.24450538583824</c:v>
                </c:pt>
                <c:pt idx="97">
                  <c:v>328.25907757586356</c:v>
                </c:pt>
                <c:pt idx="98">
                  <c:v>307.09857240734163</c:v>
                </c:pt>
                <c:pt idx="99">
                  <c:v>313.31160108742836</c:v>
                </c:pt>
                <c:pt idx="100">
                  <c:v>448.79134124665256</c:v>
                </c:pt>
                <c:pt idx="101">
                  <c:v>351.97163541714156</c:v>
                </c:pt>
                <c:pt idx="102">
                  <c:v>265.48485793231714</c:v>
                </c:pt>
                <c:pt idx="103">
                  <c:v>254.75524923582029</c:v>
                </c:pt>
                <c:pt idx="104">
                  <c:v>198.64246120805376</c:v>
                </c:pt>
                <c:pt idx="105">
                  <c:v>278.65223378583437</c:v>
                </c:pt>
                <c:pt idx="106">
                  <c:v>255.91734838762574</c:v>
                </c:pt>
                <c:pt idx="107">
                  <c:v>455.62810643893374</c:v>
                </c:pt>
                <c:pt idx="108">
                  <c:v>240.14581396980228</c:v>
                </c:pt>
                <c:pt idx="109">
                  <c:v>278.37755574756522</c:v>
                </c:pt>
                <c:pt idx="110">
                  <c:v>228.05698836520889</c:v>
                </c:pt>
                <c:pt idx="111">
                  <c:v>215.6658351270475</c:v>
                </c:pt>
                <c:pt idx="112">
                  <c:v>239.16396755189928</c:v>
                </c:pt>
                <c:pt idx="113">
                  <c:v>245.90024902479689</c:v>
                </c:pt>
                <c:pt idx="114">
                  <c:v>245.90024902479689</c:v>
                </c:pt>
                <c:pt idx="115">
                  <c:v>228.05698836520889</c:v>
                </c:pt>
                <c:pt idx="116">
                  <c:v>345.60002399924099</c:v>
                </c:pt>
                <c:pt idx="117">
                  <c:v>249.6251048059161</c:v>
                </c:pt>
                <c:pt idx="118">
                  <c:v>249.6251048059161</c:v>
                </c:pt>
                <c:pt idx="119">
                  <c:v>283.64278396602924</c:v>
                </c:pt>
                <c:pt idx="120">
                  <c:v>290.54444771308528</c:v>
                </c:pt>
                <c:pt idx="121">
                  <c:v>244.578526030109</c:v>
                </c:pt>
                <c:pt idx="122">
                  <c:v>245.06916564733075</c:v>
                </c:pt>
                <c:pt idx="123">
                  <c:v>254.88195769738181</c:v>
                </c:pt>
                <c:pt idx="124">
                  <c:v>254.88195769738181</c:v>
                </c:pt>
                <c:pt idx="125">
                  <c:v>254.88195769738181</c:v>
                </c:pt>
                <c:pt idx="126">
                  <c:v>244.578526030109</c:v>
                </c:pt>
                <c:pt idx="127">
                  <c:v>362.65559117690964</c:v>
                </c:pt>
                <c:pt idx="128">
                  <c:v>244.578526030109</c:v>
                </c:pt>
                <c:pt idx="129">
                  <c:v>244.578526030109</c:v>
                </c:pt>
                <c:pt idx="130">
                  <c:v>265.39566348031326</c:v>
                </c:pt>
                <c:pt idx="131">
                  <c:v>265.39566348031326</c:v>
                </c:pt>
                <c:pt idx="132">
                  <c:v>246.08048401111486</c:v>
                </c:pt>
                <c:pt idx="133">
                  <c:v>220.04654588395391</c:v>
                </c:pt>
                <c:pt idx="134">
                  <c:v>249.6251048059161</c:v>
                </c:pt>
                <c:pt idx="135">
                  <c:v>257.8558344879981</c:v>
                </c:pt>
                <c:pt idx="136">
                  <c:v>257.8558344879981</c:v>
                </c:pt>
                <c:pt idx="137">
                  <c:v>246.08048401111486</c:v>
                </c:pt>
                <c:pt idx="138">
                  <c:v>246.08048401111486</c:v>
                </c:pt>
                <c:pt idx="139">
                  <c:v>263.03592063148363</c:v>
                </c:pt>
                <c:pt idx="140">
                  <c:v>257.45781561420006</c:v>
                </c:pt>
                <c:pt idx="141">
                  <c:v>283.64278396602924</c:v>
                </c:pt>
                <c:pt idx="142">
                  <c:v>290.54444771308528</c:v>
                </c:pt>
                <c:pt idx="143">
                  <c:v>247.88283357991094</c:v>
                </c:pt>
                <c:pt idx="144">
                  <c:v>247.88283357991094</c:v>
                </c:pt>
                <c:pt idx="145">
                  <c:v>256.9846988539681</c:v>
                </c:pt>
                <c:pt idx="146">
                  <c:v>244.69868267363603</c:v>
                </c:pt>
                <c:pt idx="147">
                  <c:v>235.48417052787332</c:v>
                </c:pt>
                <c:pt idx="148">
                  <c:v>223.85150605203631</c:v>
                </c:pt>
                <c:pt idx="149">
                  <c:v>247.88283357991094</c:v>
                </c:pt>
                <c:pt idx="150">
                  <c:v>246.68126718669527</c:v>
                </c:pt>
                <c:pt idx="151">
                  <c:v>247.88283357991094</c:v>
                </c:pt>
                <c:pt idx="152">
                  <c:v>263.92374467070283</c:v>
                </c:pt>
                <c:pt idx="153">
                  <c:v>263.92374467070283</c:v>
                </c:pt>
                <c:pt idx="154">
                  <c:v>218.64471841819318</c:v>
                </c:pt>
                <c:pt idx="155">
                  <c:v>218.64471841819318</c:v>
                </c:pt>
                <c:pt idx="156">
                  <c:v>239.95249548561918</c:v>
                </c:pt>
                <c:pt idx="157">
                  <c:v>239.95249548561918</c:v>
                </c:pt>
                <c:pt idx="158">
                  <c:v>248.57373422762296</c:v>
                </c:pt>
                <c:pt idx="159">
                  <c:v>227.75659677741871</c:v>
                </c:pt>
                <c:pt idx="160">
                  <c:v>246.68126718669527</c:v>
                </c:pt>
                <c:pt idx="161">
                  <c:v>364.7583323334959</c:v>
                </c:pt>
                <c:pt idx="162">
                  <c:v>257.19497296962675</c:v>
                </c:pt>
                <c:pt idx="163">
                  <c:v>247.14387024114427</c:v>
                </c:pt>
                <c:pt idx="164">
                  <c:v>247.14387024114427</c:v>
                </c:pt>
                <c:pt idx="165">
                  <c:v>200.42096174179693</c:v>
                </c:pt>
                <c:pt idx="166">
                  <c:v>238.27030256035013</c:v>
                </c:pt>
                <c:pt idx="167">
                  <c:v>221.44837330765981</c:v>
                </c:pt>
                <c:pt idx="168">
                  <c:v>238.27030256035013</c:v>
                </c:pt>
                <c:pt idx="169">
                  <c:v>221.44837330765981</c:v>
                </c:pt>
                <c:pt idx="170">
                  <c:v>200.42096174179693</c:v>
                </c:pt>
                <c:pt idx="171">
                  <c:v>177.711357250665</c:v>
                </c:pt>
                <c:pt idx="172">
                  <c:v>162.5716209232437</c:v>
                </c:pt>
                <c:pt idx="173">
                  <c:v>187.80451480227919</c:v>
                </c:pt>
                <c:pt idx="174">
                  <c:v>228.49255618222389</c:v>
                </c:pt>
                <c:pt idx="175">
                  <c:v>228.49255618222389</c:v>
                </c:pt>
                <c:pt idx="176">
                  <c:v>223.85150605203631</c:v>
                </c:pt>
                <c:pt idx="177">
                  <c:v>253.41003888777141</c:v>
                </c:pt>
                <c:pt idx="178">
                  <c:v>268.7027018600553</c:v>
                </c:pt>
                <c:pt idx="179">
                  <c:v>268.7027018600553</c:v>
                </c:pt>
                <c:pt idx="180">
                  <c:v>263.33497714685871</c:v>
                </c:pt>
                <c:pt idx="181">
                  <c:v>253.41003888777141</c:v>
                </c:pt>
                <c:pt idx="182">
                  <c:v>388.30903328726242</c:v>
                </c:pt>
                <c:pt idx="183">
                  <c:v>253.41003888777141</c:v>
                </c:pt>
                <c:pt idx="184">
                  <c:v>245.74671557089133</c:v>
                </c:pt>
                <c:pt idx="185">
                  <c:v>253.83058711908868</c:v>
                </c:pt>
                <c:pt idx="186">
                  <c:v>253.98829270583263</c:v>
                </c:pt>
                <c:pt idx="187">
                  <c:v>246.08048401111486</c:v>
                </c:pt>
                <c:pt idx="188">
                  <c:v>247.03172403210806</c:v>
                </c:pt>
                <c:pt idx="189">
                  <c:v>257.8558344879981</c:v>
                </c:pt>
                <c:pt idx="190">
                  <c:v>259.53802741326712</c:v>
                </c:pt>
                <c:pt idx="191">
                  <c:v>277.21306878032817</c:v>
                </c:pt>
                <c:pt idx="192">
                  <c:v>268.97032344650995</c:v>
                </c:pt>
                <c:pt idx="193">
                  <c:v>270.51233364202483</c:v>
                </c:pt>
                <c:pt idx="194">
                  <c:v>256.35387650699221</c:v>
                </c:pt>
                <c:pt idx="195">
                  <c:v>388.35108811039413</c:v>
                </c:pt>
                <c:pt idx="196">
                  <c:v>296.51623259779035</c:v>
                </c:pt>
                <c:pt idx="197">
                  <c:v>290.75472182874393</c:v>
                </c:pt>
                <c:pt idx="198">
                  <c:v>223.85150605203631</c:v>
                </c:pt>
                <c:pt idx="199">
                  <c:v>247.88283357991094</c:v>
                </c:pt>
                <c:pt idx="200">
                  <c:v>259.6581840567942</c:v>
                </c:pt>
                <c:pt idx="201">
                  <c:v>248.57373422762296</c:v>
                </c:pt>
                <c:pt idx="202">
                  <c:v>259.6581840567942</c:v>
                </c:pt>
                <c:pt idx="203">
                  <c:v>246.68126718669527</c:v>
                </c:pt>
                <c:pt idx="204">
                  <c:v>247.88283357991094</c:v>
                </c:pt>
                <c:pt idx="205">
                  <c:v>247.88283357991094</c:v>
                </c:pt>
                <c:pt idx="206">
                  <c:v>247.88283357991094</c:v>
                </c:pt>
                <c:pt idx="207">
                  <c:v>265.39566348031326</c:v>
                </c:pt>
                <c:pt idx="208">
                  <c:v>265.39566348031326</c:v>
                </c:pt>
                <c:pt idx="209">
                  <c:v>247.88283357991094</c:v>
                </c:pt>
                <c:pt idx="210">
                  <c:v>249.26463487533496</c:v>
                </c:pt>
                <c:pt idx="211">
                  <c:v>259.6581840567942</c:v>
                </c:pt>
                <c:pt idx="212">
                  <c:v>259.6581840567942</c:v>
                </c:pt>
                <c:pt idx="213">
                  <c:v>259.6581840567942</c:v>
                </c:pt>
                <c:pt idx="214">
                  <c:v>367.46185666566265</c:v>
                </c:pt>
                <c:pt idx="215">
                  <c:v>247.88283357991094</c:v>
                </c:pt>
                <c:pt idx="216">
                  <c:v>247.88283357991094</c:v>
                </c:pt>
                <c:pt idx="217">
                  <c:v>247.88283357991094</c:v>
                </c:pt>
                <c:pt idx="218">
                  <c:v>261.96118624387071</c:v>
                </c:pt>
                <c:pt idx="219">
                  <c:v>274.91807698568766</c:v>
                </c:pt>
              </c:numCache>
            </c:numRef>
          </c:xVal>
          <c:yVal>
            <c:numRef>
              <c:f>'5)Model'!$G$104:$G$323</c:f>
              <c:numCache>
                <c:formatCode>0.000</c:formatCode>
                <c:ptCount val="220"/>
                <c:pt idx="0">
                  <c:v>-0.2716670354492185</c:v>
                </c:pt>
                <c:pt idx="1">
                  <c:v>-1.1187668063061076</c:v>
                </c:pt>
                <c:pt idx="2">
                  <c:v>0.90271344222527194</c:v>
                </c:pt>
                <c:pt idx="3">
                  <c:v>-0.70149124083206726</c:v>
                </c:pt>
                <c:pt idx="4">
                  <c:v>-0.35436849968968598</c:v>
                </c:pt>
                <c:pt idx="5">
                  <c:v>-0.34190843955771677</c:v>
                </c:pt>
                <c:pt idx="6">
                  <c:v>-0.13098892570384213</c:v>
                </c:pt>
                <c:pt idx="7">
                  <c:v>-0.55829182799745325</c:v>
                </c:pt>
                <c:pt idx="8">
                  <c:v>-0.16032548985155604</c:v>
                </c:pt>
                <c:pt idx="9">
                  <c:v>0.29824444658079374</c:v>
                </c:pt>
                <c:pt idx="10">
                  <c:v>0.85263965702706745</c:v>
                </c:pt>
                <c:pt idx="11">
                  <c:v>3.0016912747011643E-2</c:v>
                </c:pt>
                <c:pt idx="12">
                  <c:v>-0.2983763104905568</c:v>
                </c:pt>
                <c:pt idx="13">
                  <c:v>-1.2011149292430403</c:v>
                </c:pt>
                <c:pt idx="14">
                  <c:v>-1.2473981181441509</c:v>
                </c:pt>
                <c:pt idx="15">
                  <c:v>-1.0479091008589672</c:v>
                </c:pt>
                <c:pt idx="16">
                  <c:v>-1.4330255197271387</c:v>
                </c:pt>
                <c:pt idx="17">
                  <c:v>-0.73124433645173048</c:v>
                </c:pt>
                <c:pt idx="18">
                  <c:v>-0.87107928624018793</c:v>
                </c:pt>
                <c:pt idx="19">
                  <c:v>0.97517986439028626</c:v>
                </c:pt>
                <c:pt idx="20">
                  <c:v>0.21704940954010984</c:v>
                </c:pt>
                <c:pt idx="21">
                  <c:v>-0.32650644736272455</c:v>
                </c:pt>
                <c:pt idx="22">
                  <c:v>-0.66286641425689263</c:v>
                </c:pt>
                <c:pt idx="23">
                  <c:v>0.84921779177790002</c:v>
                </c:pt>
                <c:pt idx="24">
                  <c:v>-0.7267643564729197</c:v>
                </c:pt>
                <c:pt idx="25">
                  <c:v>2.1626886824919495E-2</c:v>
                </c:pt>
                <c:pt idx="26">
                  <c:v>-1.0626905523791639</c:v>
                </c:pt>
                <c:pt idx="27">
                  <c:v>-1.0494603231157691</c:v>
                </c:pt>
                <c:pt idx="28">
                  <c:v>-0.12927118219053099</c:v>
                </c:pt>
                <c:pt idx="29">
                  <c:v>-0.30596937611101305</c:v>
                </c:pt>
                <c:pt idx="30">
                  <c:v>-0.67215725544756499</c:v>
                </c:pt>
                <c:pt idx="31">
                  <c:v>-0.12953319160412419</c:v>
                </c:pt>
                <c:pt idx="32">
                  <c:v>-4.4782545255389362E-2</c:v>
                </c:pt>
                <c:pt idx="33">
                  <c:v>0.50020212932007468</c:v>
                </c:pt>
                <c:pt idx="34">
                  <c:v>1.0123511648481789</c:v>
                </c:pt>
                <c:pt idx="35">
                  <c:v>-0.76746194940737689</c:v>
                </c:pt>
                <c:pt idx="36">
                  <c:v>0.2088609874683551</c:v>
                </c:pt>
                <c:pt idx="37">
                  <c:v>0.90724821608708339</c:v>
                </c:pt>
                <c:pt idx="38">
                  <c:v>0.78429723356557146</c:v>
                </c:pt>
                <c:pt idx="39">
                  <c:v>-0.37936889357102943</c:v>
                </c:pt>
                <c:pt idx="40">
                  <c:v>-6.9396642261932359E-2</c:v>
                </c:pt>
                <c:pt idx="41">
                  <c:v>0.51494212813872553</c:v>
                </c:pt>
                <c:pt idx="42">
                  <c:v>0.34332606043752945</c:v>
                </c:pt>
                <c:pt idx="43">
                  <c:v>-4.3177886680952134E-2</c:v>
                </c:pt>
                <c:pt idx="44">
                  <c:v>-0.30972094164298231</c:v>
                </c:pt>
                <c:pt idx="45">
                  <c:v>-1.8097224019468177</c:v>
                </c:pt>
                <c:pt idx="46">
                  <c:v>-1.2364293286014012</c:v>
                </c:pt>
                <c:pt idx="47">
                  <c:v>-1.7633978661470717</c:v>
                </c:pt>
                <c:pt idx="48">
                  <c:v>-0.19207765258130197</c:v>
                </c:pt>
                <c:pt idx="49">
                  <c:v>0.9961090586989535</c:v>
                </c:pt>
                <c:pt idx="50">
                  <c:v>-0.83562755076759843</c:v>
                </c:pt>
                <c:pt idx="51">
                  <c:v>1.2282319369314947</c:v>
                </c:pt>
                <c:pt idx="52">
                  <c:v>-0.23610478995144712</c:v>
                </c:pt>
                <c:pt idx="53">
                  <c:v>1.457412195669572</c:v>
                </c:pt>
                <c:pt idx="54">
                  <c:v>0.62469293278505189</c:v>
                </c:pt>
                <c:pt idx="55">
                  <c:v>0.21321327678365495</c:v>
                </c:pt>
                <c:pt idx="56">
                  <c:v>-0.80706884437479987</c:v>
                </c:pt>
                <c:pt idx="57">
                  <c:v>-0.81608483924439978</c:v>
                </c:pt>
                <c:pt idx="58">
                  <c:v>-0.96503421520721622</c:v>
                </c:pt>
                <c:pt idx="59">
                  <c:v>-0.80164598319047331</c:v>
                </c:pt>
                <c:pt idx="60">
                  <c:v>3.3362915917970479</c:v>
                </c:pt>
                <c:pt idx="61">
                  <c:v>3.7311506895042919</c:v>
                </c:pt>
                <c:pt idx="62">
                  <c:v>0.45468656180906042</c:v>
                </c:pt>
                <c:pt idx="63">
                  <c:v>-2.0015805946763492</c:v>
                </c:pt>
                <c:pt idx="64">
                  <c:v>0.30135527456655958</c:v>
                </c:pt>
                <c:pt idx="65">
                  <c:v>-0.64569658733803548</c:v>
                </c:pt>
                <c:pt idx="66">
                  <c:v>-0.9183241438980928</c:v>
                </c:pt>
                <c:pt idx="67">
                  <c:v>-1.860077405349353E-2</c:v>
                </c:pt>
                <c:pt idx="68">
                  <c:v>-1.0267811971868668</c:v>
                </c:pt>
                <c:pt idx="69">
                  <c:v>0.42173749898062812</c:v>
                </c:pt>
                <c:pt idx="70">
                  <c:v>1.254268700343963</c:v>
                </c:pt>
                <c:pt idx="71">
                  <c:v>0.99541332166453023</c:v>
                </c:pt>
                <c:pt idx="72">
                  <c:v>0.29869443978814431</c:v>
                </c:pt>
                <c:pt idx="73">
                  <c:v>6.9701607581616214</c:v>
                </c:pt>
                <c:pt idx="74">
                  <c:v>5.0355216289701001</c:v>
                </c:pt>
                <c:pt idx="75">
                  <c:v>-0.73907674025970294</c:v>
                </c:pt>
                <c:pt idx="76">
                  <c:v>0.96151155709490999</c:v>
                </c:pt>
                <c:pt idx="77">
                  <c:v>-0.24006669673465517</c:v>
                </c:pt>
                <c:pt idx="78">
                  <c:v>-0.13186922700397116</c:v>
                </c:pt>
                <c:pt idx="79">
                  <c:v>-0.39110760649146414</c:v>
                </c:pt>
                <c:pt idx="80">
                  <c:v>0.13855112387279939</c:v>
                </c:pt>
                <c:pt idx="81">
                  <c:v>-0.28093485303332261</c:v>
                </c:pt>
                <c:pt idx="82">
                  <c:v>-7.0977333924953354E-2</c:v>
                </c:pt>
                <c:pt idx="83">
                  <c:v>0.29617075629399731</c:v>
                </c:pt>
                <c:pt idx="84">
                  <c:v>0.23781291308103925</c:v>
                </c:pt>
                <c:pt idx="85">
                  <c:v>-0.3136326296879981</c:v>
                </c:pt>
                <c:pt idx="86">
                  <c:v>0.4030265102514764</c:v>
                </c:pt>
                <c:pt idx="87">
                  <c:v>-1.3355506274697972</c:v>
                </c:pt>
                <c:pt idx="88">
                  <c:v>-0.9797244419028367</c:v>
                </c:pt>
                <c:pt idx="89">
                  <c:v>-1.272696077835064</c:v>
                </c:pt>
                <c:pt idx="90">
                  <c:v>-0.78943050067555565</c:v>
                </c:pt>
                <c:pt idx="91">
                  <c:v>-0.33097353774032745</c:v>
                </c:pt>
                <c:pt idx="92">
                  <c:v>-1.2213198808300545</c:v>
                </c:pt>
                <c:pt idx="93">
                  <c:v>-0.17929125902153212</c:v>
                </c:pt>
                <c:pt idx="94">
                  <c:v>-6.0376665814063493E-2</c:v>
                </c:pt>
                <c:pt idx="95">
                  <c:v>-0.17093578521948444</c:v>
                </c:pt>
                <c:pt idx="96">
                  <c:v>0.16871552612256185</c:v>
                </c:pt>
                <c:pt idx="97">
                  <c:v>-0.82150617477479593</c:v>
                </c:pt>
                <c:pt idx="98">
                  <c:v>0.13084562506364886</c:v>
                </c:pt>
                <c:pt idx="99">
                  <c:v>-0.35956589619920426</c:v>
                </c:pt>
                <c:pt idx="100">
                  <c:v>-1.1434981176991537</c:v>
                </c:pt>
                <c:pt idx="101">
                  <c:v>0.30486771818867525</c:v>
                </c:pt>
                <c:pt idx="102">
                  <c:v>1.0807488418674436</c:v>
                </c:pt>
                <c:pt idx="103">
                  <c:v>1.0031149793158742</c:v>
                </c:pt>
                <c:pt idx="104">
                  <c:v>1.8459284458605989</c:v>
                </c:pt>
                <c:pt idx="105">
                  <c:v>5.7463274714716288E-2</c:v>
                </c:pt>
                <c:pt idx="106">
                  <c:v>-8.982645520056011E-2</c:v>
                </c:pt>
                <c:pt idx="107">
                  <c:v>-0.87377550043487029</c:v>
                </c:pt>
                <c:pt idx="108">
                  <c:v>0.34263546429589981</c:v>
                </c:pt>
                <c:pt idx="109">
                  <c:v>0.30914766796473248</c:v>
                </c:pt>
                <c:pt idx="110">
                  <c:v>-1.1406924729038392</c:v>
                </c:pt>
                <c:pt idx="111">
                  <c:v>-0.71956811831372358</c:v>
                </c:pt>
                <c:pt idx="112">
                  <c:v>0.13030733245253989</c:v>
                </c:pt>
                <c:pt idx="113">
                  <c:v>-0.17909077490307859</c:v>
                </c:pt>
                <c:pt idx="114">
                  <c:v>0.14095013055153888</c:v>
                </c:pt>
                <c:pt idx="115">
                  <c:v>-1.2205558588746916</c:v>
                </c:pt>
                <c:pt idx="116">
                  <c:v>-0.24670687105585279</c:v>
                </c:pt>
                <c:pt idx="117">
                  <c:v>0.94505788919075373</c:v>
                </c:pt>
                <c:pt idx="118">
                  <c:v>0.78793917921003309</c:v>
                </c:pt>
                <c:pt idx="119">
                  <c:v>0.57223883895293781</c:v>
                </c:pt>
                <c:pt idx="120">
                  <c:v>0.50991009090325246</c:v>
                </c:pt>
                <c:pt idx="121">
                  <c:v>-0.8545857024713871</c:v>
                </c:pt>
                <c:pt idx="122">
                  <c:v>-0.40658907506022335</c:v>
                </c:pt>
                <c:pt idx="123">
                  <c:v>-0.66715082809890702</c:v>
                </c:pt>
                <c:pt idx="124">
                  <c:v>1.1796753177255113</c:v>
                </c:pt>
                <c:pt idx="125">
                  <c:v>-0.64823091091305596</c:v>
                </c:pt>
                <c:pt idx="126">
                  <c:v>-0.89098868439532219</c:v>
                </c:pt>
                <c:pt idx="127">
                  <c:v>-0.71559258952299865</c:v>
                </c:pt>
                <c:pt idx="128">
                  <c:v>1.1429576138333393</c:v>
                </c:pt>
                <c:pt idx="129">
                  <c:v>1.090655270394721</c:v>
                </c:pt>
                <c:pt idx="130">
                  <c:v>-3.5498864825810661E-2</c:v>
                </c:pt>
                <c:pt idx="131">
                  <c:v>-0.3365502937932397</c:v>
                </c:pt>
                <c:pt idx="132">
                  <c:v>-0.48194021820006994</c:v>
                </c:pt>
                <c:pt idx="133">
                  <c:v>-8.606002075054995E-3</c:v>
                </c:pt>
                <c:pt idx="134">
                  <c:v>0.50672392129351473</c:v>
                </c:pt>
                <c:pt idx="135">
                  <c:v>0.9104015954021657</c:v>
                </c:pt>
                <c:pt idx="136">
                  <c:v>-0.67255372561834692</c:v>
                </c:pt>
                <c:pt idx="137">
                  <c:v>-0.24910568769908284</c:v>
                </c:pt>
                <c:pt idx="138">
                  <c:v>0.14563667937526051</c:v>
                </c:pt>
                <c:pt idx="139">
                  <c:v>-4.1422392115515301E-2</c:v>
                </c:pt>
                <c:pt idx="140">
                  <c:v>-0.5845253459040809</c:v>
                </c:pt>
                <c:pt idx="141">
                  <c:v>0.23736957604779596</c:v>
                </c:pt>
                <c:pt idx="142">
                  <c:v>0.46318402325998598</c:v>
                </c:pt>
                <c:pt idx="143">
                  <c:v>0.37365130759335657</c:v>
                </c:pt>
                <c:pt idx="144">
                  <c:v>1.0540038112221655</c:v>
                </c:pt>
                <c:pt idx="145">
                  <c:v>0.41269574119589958</c:v>
                </c:pt>
                <c:pt idx="146">
                  <c:v>3.3618698059234384E-2</c:v>
                </c:pt>
                <c:pt idx="147">
                  <c:v>8.4990826180779081E-3</c:v>
                </c:pt>
                <c:pt idx="148">
                  <c:v>0.55148162111769694</c:v>
                </c:pt>
                <c:pt idx="149">
                  <c:v>-0.73183748797905279</c:v>
                </c:pt>
                <c:pt idx="150">
                  <c:v>6.6397723729701416E-2</c:v>
                </c:pt>
                <c:pt idx="151">
                  <c:v>0.47846112536786195</c:v>
                </c:pt>
                <c:pt idx="152">
                  <c:v>-0.71818560403141352</c:v>
                </c:pt>
                <c:pt idx="153">
                  <c:v>-1.4675630203290486</c:v>
                </c:pt>
                <c:pt idx="154">
                  <c:v>-1.4683040304615329</c:v>
                </c:pt>
                <c:pt idx="155">
                  <c:v>-0.53653565709985296</c:v>
                </c:pt>
                <c:pt idx="156">
                  <c:v>-0.48329220402634915</c:v>
                </c:pt>
                <c:pt idx="157">
                  <c:v>0.3298802509970799</c:v>
                </c:pt>
                <c:pt idx="158">
                  <c:v>-0.85901450293594217</c:v>
                </c:pt>
                <c:pt idx="159">
                  <c:v>0.82267582182272969</c:v>
                </c:pt>
                <c:pt idx="160">
                  <c:v>-2.5060147479702855E-2</c:v>
                </c:pt>
                <c:pt idx="161">
                  <c:v>0.8686596144150589</c:v>
                </c:pt>
                <c:pt idx="162">
                  <c:v>0.14520836205712637</c:v>
                </c:pt>
                <c:pt idx="163">
                  <c:v>1.0009635130691517</c:v>
                </c:pt>
                <c:pt idx="164">
                  <c:v>1.2606693416766297</c:v>
                </c:pt>
                <c:pt idx="165">
                  <c:v>0.34287395879083143</c:v>
                </c:pt>
                <c:pt idx="166">
                  <c:v>1.4306185430548257</c:v>
                </c:pt>
                <c:pt idx="167">
                  <c:v>0.53525246676840654</c:v>
                </c:pt>
                <c:pt idx="168">
                  <c:v>-0.30810547310911679</c:v>
                </c:pt>
                <c:pt idx="169">
                  <c:v>1.8633192193895493E-2</c:v>
                </c:pt>
                <c:pt idx="170">
                  <c:v>1.7273620227518216</c:v>
                </c:pt>
                <c:pt idx="171">
                  <c:v>-0.10424949246555437</c:v>
                </c:pt>
                <c:pt idx="172">
                  <c:v>0.90480971371857055</c:v>
                </c:pt>
                <c:pt idx="173">
                  <c:v>-3.3583322325281606E-2</c:v>
                </c:pt>
                <c:pt idx="174">
                  <c:v>-0.32387979884224627</c:v>
                </c:pt>
                <c:pt idx="175">
                  <c:v>-0.53275619868162494</c:v>
                </c:pt>
                <c:pt idx="176">
                  <c:v>-0.788173501339964</c:v>
                </c:pt>
                <c:pt idx="177">
                  <c:v>-1.519674761075777</c:v>
                </c:pt>
                <c:pt idx="178">
                  <c:v>0.18380960124747489</c:v>
                </c:pt>
                <c:pt idx="179">
                  <c:v>-0.23397767088642038</c:v>
                </c:pt>
                <c:pt idx="180">
                  <c:v>0.16882683006518689</c:v>
                </c:pt>
                <c:pt idx="181">
                  <c:v>0.25361915811260632</c:v>
                </c:pt>
                <c:pt idx="182">
                  <c:v>-0.72114247144411858</c:v>
                </c:pt>
                <c:pt idx="183">
                  <c:v>0.95212413047505096</c:v>
                </c:pt>
                <c:pt idx="184">
                  <c:v>0.67358675771429199</c:v>
                </c:pt>
                <c:pt idx="185">
                  <c:v>4.2130943081311302E-2</c:v>
                </c:pt>
                <c:pt idx="186">
                  <c:v>0.30213525672361818</c:v>
                </c:pt>
                <c:pt idx="187">
                  <c:v>-0.133496722315847</c:v>
                </c:pt>
                <c:pt idx="188">
                  <c:v>-7.6064129929755558E-2</c:v>
                </c:pt>
                <c:pt idx="189">
                  <c:v>-0.51325066522635709</c:v>
                </c:pt>
                <c:pt idx="190">
                  <c:v>-0.52367686042567096</c:v>
                </c:pt>
                <c:pt idx="191">
                  <c:v>-0.84835867742700088</c:v>
                </c:pt>
                <c:pt idx="192">
                  <c:v>-1.0950878925147129</c:v>
                </c:pt>
                <c:pt idx="193">
                  <c:v>-1.6710041291146517E-3</c:v>
                </c:pt>
                <c:pt idx="194">
                  <c:v>0.27221683439383487</c:v>
                </c:pt>
                <c:pt idx="195">
                  <c:v>-0.43084490202761477</c:v>
                </c:pt>
                <c:pt idx="196">
                  <c:v>0.62445956241980471</c:v>
                </c:pt>
                <c:pt idx="197">
                  <c:v>0.25682466088382994</c:v>
                </c:pt>
                <c:pt idx="198">
                  <c:v>-0.19372759449792698</c:v>
                </c:pt>
                <c:pt idx="199">
                  <c:v>-1.1983631844967066</c:v>
                </c:pt>
                <c:pt idx="200">
                  <c:v>-0.36186685698767646</c:v>
                </c:pt>
                <c:pt idx="201">
                  <c:v>-0.28108676748750328</c:v>
                </c:pt>
                <c:pt idx="202">
                  <c:v>-0.44216351600984843</c:v>
                </c:pt>
                <c:pt idx="203">
                  <c:v>-0.19902892676842579</c:v>
                </c:pt>
                <c:pt idx="204">
                  <c:v>-0.26208862194406568</c:v>
                </c:pt>
                <c:pt idx="205">
                  <c:v>-7.1956517797370334E-2</c:v>
                </c:pt>
                <c:pt idx="206">
                  <c:v>-0.2026829664863686</c:v>
                </c:pt>
                <c:pt idx="207">
                  <c:v>0.48841412183788757</c:v>
                </c:pt>
                <c:pt idx="208">
                  <c:v>0.69820952310838713</c:v>
                </c:pt>
                <c:pt idx="209">
                  <c:v>-1.4516910102621678</c:v>
                </c:pt>
                <c:pt idx="210">
                  <c:v>-0.56931384039902033</c:v>
                </c:pt>
                <c:pt idx="211">
                  <c:v>6.3254517942593652E-2</c:v>
                </c:pt>
                <c:pt idx="212">
                  <c:v>0.37569925175686097</c:v>
                </c:pt>
                <c:pt idx="213">
                  <c:v>0.41911630650716375</c:v>
                </c:pt>
                <c:pt idx="214">
                  <c:v>-0.20704847060158688</c:v>
                </c:pt>
                <c:pt idx="215">
                  <c:v>0.41307184177061346</c:v>
                </c:pt>
                <c:pt idx="216">
                  <c:v>0.61713233823338454</c:v>
                </c:pt>
                <c:pt idx="217">
                  <c:v>0.16839612138491472</c:v>
                </c:pt>
                <c:pt idx="218">
                  <c:v>1.3128003024187953</c:v>
                </c:pt>
                <c:pt idx="219">
                  <c:v>0.60350745810122741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7-D840-B0E4-29B706948DF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412.66062193850985</c:v>
              </c:pt>
            </c:numLit>
          </c:xVal>
          <c:yVal>
            <c:numLit>
              <c:formatCode>General</c:formatCode>
              <c:ptCount val="1"/>
              <c:pt idx="0">
                <c:v>-1.1187668063061076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387-D840-B0E4-29B706948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20799"/>
        <c:axId val="2030822447"/>
      </c:scatterChart>
      <c:valAx>
        <c:axId val="2030820799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0822447"/>
        <c:crosses val="autoZero"/>
        <c:crossBetween val="midCat"/>
      </c:valAx>
      <c:valAx>
        <c:axId val="2030822447"/>
        <c:scaling>
          <c:orientation val="minMax"/>
          <c:max val="7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3082079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'5)Model'!$E$104:$E$323</c:f>
              <c:numCache>
                <c:formatCode>0.000</c:formatCode>
                <c:ptCount val="220"/>
                <c:pt idx="0">
                  <c:v>294.58355679170927</c:v>
                </c:pt>
                <c:pt idx="1">
                  <c:v>412.66062193850985</c:v>
                </c:pt>
                <c:pt idx="2">
                  <c:v>311.40758329835364</c:v>
                </c:pt>
                <c:pt idx="3">
                  <c:v>311.40758329835364</c:v>
                </c:pt>
                <c:pt idx="4">
                  <c:v>253.12434868230983</c:v>
                </c:pt>
                <c:pt idx="5">
                  <c:v>306.35547037491659</c:v>
                </c:pt>
                <c:pt idx="6">
                  <c:v>306.35547037491659</c:v>
                </c:pt>
                <c:pt idx="7">
                  <c:v>432.43743673852157</c:v>
                </c:pt>
                <c:pt idx="8">
                  <c:v>314.36037159172088</c:v>
                </c:pt>
                <c:pt idx="9">
                  <c:v>270.57670107582959</c:v>
                </c:pt>
                <c:pt idx="10">
                  <c:v>354.99158404309838</c:v>
                </c:pt>
                <c:pt idx="11">
                  <c:v>294.58355679170927</c:v>
                </c:pt>
                <c:pt idx="12">
                  <c:v>294.58355679170927</c:v>
                </c:pt>
                <c:pt idx="13">
                  <c:v>311.40758329835364</c:v>
                </c:pt>
                <c:pt idx="14">
                  <c:v>311.40758329835364</c:v>
                </c:pt>
                <c:pt idx="15">
                  <c:v>331.66508454173106</c:v>
                </c:pt>
                <c:pt idx="16">
                  <c:v>297.11904588764997</c:v>
                </c:pt>
                <c:pt idx="17">
                  <c:v>236.9011802916753</c:v>
                </c:pt>
                <c:pt idx="18">
                  <c:v>455.62810643893374</c:v>
                </c:pt>
                <c:pt idx="19">
                  <c:v>260.59215635418923</c:v>
                </c:pt>
                <c:pt idx="20">
                  <c:v>352.44251198354277</c:v>
                </c:pt>
                <c:pt idx="21">
                  <c:v>331.25306756673081</c:v>
                </c:pt>
                <c:pt idx="22">
                  <c:v>203.93982229165593</c:v>
                </c:pt>
                <c:pt idx="23">
                  <c:v>234.54679754207245</c:v>
                </c:pt>
                <c:pt idx="24">
                  <c:v>218.36041641666441</c:v>
                </c:pt>
                <c:pt idx="25">
                  <c:v>245.82821472254611</c:v>
                </c:pt>
                <c:pt idx="26">
                  <c:v>321.22732114759049</c:v>
                </c:pt>
                <c:pt idx="27">
                  <c:v>318.67070299713777</c:v>
                </c:pt>
                <c:pt idx="28">
                  <c:v>244.65679393389146</c:v>
                </c:pt>
                <c:pt idx="29">
                  <c:v>242.05139247917833</c:v>
                </c:pt>
                <c:pt idx="30">
                  <c:v>292.38613289757348</c:v>
                </c:pt>
                <c:pt idx="31">
                  <c:v>308.48226277585184</c:v>
                </c:pt>
                <c:pt idx="32">
                  <c:v>262.39129711755584</c:v>
                </c:pt>
                <c:pt idx="33">
                  <c:v>292.33619149599986</c:v>
                </c:pt>
                <c:pt idx="34">
                  <c:v>275.35609798583238</c:v>
                </c:pt>
                <c:pt idx="35">
                  <c:v>358.5279301398316</c:v>
                </c:pt>
                <c:pt idx="36">
                  <c:v>261.30526264439686</c:v>
                </c:pt>
                <c:pt idx="37">
                  <c:v>248.96739166708096</c:v>
                </c:pt>
                <c:pt idx="38">
                  <c:v>260.59215635418923</c:v>
                </c:pt>
                <c:pt idx="39">
                  <c:v>244.65679393389146</c:v>
                </c:pt>
                <c:pt idx="40">
                  <c:v>434.43866202212166</c:v>
                </c:pt>
                <c:pt idx="41">
                  <c:v>367.6134326443489</c:v>
                </c:pt>
                <c:pt idx="42">
                  <c:v>298.09943500584575</c:v>
                </c:pt>
                <c:pt idx="43">
                  <c:v>273.62219318857194</c:v>
                </c:pt>
                <c:pt idx="44">
                  <c:v>313.31160108742836</c:v>
                </c:pt>
                <c:pt idx="45">
                  <c:v>258.87541898582265</c:v>
                </c:pt>
                <c:pt idx="46">
                  <c:v>310.68967486789904</c:v>
                </c:pt>
                <c:pt idx="47">
                  <c:v>431.76322715804906</c:v>
                </c:pt>
                <c:pt idx="48">
                  <c:v>449.74214968853164</c:v>
                </c:pt>
                <c:pt idx="49">
                  <c:v>340.39918323982096</c:v>
                </c:pt>
                <c:pt idx="50">
                  <c:v>314.36037159172088</c:v>
                </c:pt>
                <c:pt idx="51">
                  <c:v>448.79134124665256</c:v>
                </c:pt>
                <c:pt idx="52">
                  <c:v>330.71427609985199</c:v>
                </c:pt>
                <c:pt idx="53">
                  <c:v>281.86989015810275</c:v>
                </c:pt>
                <c:pt idx="54">
                  <c:v>292.55093968757353</c:v>
                </c:pt>
                <c:pt idx="55">
                  <c:v>286.34321729170438</c:v>
                </c:pt>
                <c:pt idx="56">
                  <c:v>290.46338704170682</c:v>
                </c:pt>
                <c:pt idx="57">
                  <c:v>310.65221881671874</c:v>
                </c:pt>
                <c:pt idx="58">
                  <c:v>333.80757281173231</c:v>
                </c:pt>
                <c:pt idx="59">
                  <c:v>333.80757281173231</c:v>
                </c:pt>
                <c:pt idx="60">
                  <c:v>374.02042957175593</c:v>
                </c:pt>
                <c:pt idx="61">
                  <c:v>384.51312850762764</c:v>
                </c:pt>
                <c:pt idx="62">
                  <c:v>288.26596314757114</c:v>
                </c:pt>
                <c:pt idx="63">
                  <c:v>320.20352142648824</c:v>
                </c:pt>
                <c:pt idx="64">
                  <c:v>239.69021828896976</c:v>
                </c:pt>
                <c:pt idx="65">
                  <c:v>333.83753765267653</c:v>
                </c:pt>
                <c:pt idx="66">
                  <c:v>234.54679754207245</c:v>
                </c:pt>
                <c:pt idx="67">
                  <c:v>234.54679754207245</c:v>
                </c:pt>
                <c:pt idx="68">
                  <c:v>398.3612092573477</c:v>
                </c:pt>
                <c:pt idx="69">
                  <c:v>235.20463983061649</c:v>
                </c:pt>
                <c:pt idx="70">
                  <c:v>245.82821472254611</c:v>
                </c:pt>
                <c:pt idx="71">
                  <c:v>249.84336060399039</c:v>
                </c:pt>
                <c:pt idx="72">
                  <c:v>335.1556509379518</c:v>
                </c:pt>
                <c:pt idx="73">
                  <c:v>429.67449935736619</c:v>
                </c:pt>
                <c:pt idx="74">
                  <c:v>311.5974342105655</c:v>
                </c:pt>
                <c:pt idx="75">
                  <c:v>256.92035797937962</c:v>
                </c:pt>
                <c:pt idx="76">
                  <c:v>306.28483888171615</c:v>
                </c:pt>
                <c:pt idx="77">
                  <c:v>277.35375602646297</c:v>
                </c:pt>
                <c:pt idx="78">
                  <c:v>196.24883878578589</c:v>
                </c:pt>
                <c:pt idx="79">
                  <c:v>294.26662064441621</c:v>
                </c:pt>
                <c:pt idx="80">
                  <c:v>313.68616201124837</c:v>
                </c:pt>
                <c:pt idx="81">
                  <c:v>316.42045646672204</c:v>
                </c:pt>
                <c:pt idx="82">
                  <c:v>132.94612809973563</c:v>
                </c:pt>
                <c:pt idx="83">
                  <c:v>180.71704732211438</c:v>
                </c:pt>
                <c:pt idx="84">
                  <c:v>181.12042059299608</c:v>
                </c:pt>
                <c:pt idx="85">
                  <c:v>330.71427609985199</c:v>
                </c:pt>
                <c:pt idx="86">
                  <c:v>307.09857240734163</c:v>
                </c:pt>
                <c:pt idx="87">
                  <c:v>307.09857240734163</c:v>
                </c:pt>
                <c:pt idx="88">
                  <c:v>278.10287779169954</c:v>
                </c:pt>
                <c:pt idx="89">
                  <c:v>278.10287779169954</c:v>
                </c:pt>
                <c:pt idx="90">
                  <c:v>305.0424492403618</c:v>
                </c:pt>
                <c:pt idx="91">
                  <c:v>313.71291633352001</c:v>
                </c:pt>
                <c:pt idx="92">
                  <c:v>321.22732114759049</c:v>
                </c:pt>
                <c:pt idx="93">
                  <c:v>199.5027163943605</c:v>
                </c:pt>
                <c:pt idx="94">
                  <c:v>294.58355679170927</c:v>
                </c:pt>
                <c:pt idx="95">
                  <c:v>412.14560071975956</c:v>
                </c:pt>
                <c:pt idx="96">
                  <c:v>285.24450538583824</c:v>
                </c:pt>
                <c:pt idx="97">
                  <c:v>328.25907757586356</c:v>
                </c:pt>
                <c:pt idx="98">
                  <c:v>307.09857240734163</c:v>
                </c:pt>
                <c:pt idx="99">
                  <c:v>313.31160108742836</c:v>
                </c:pt>
                <c:pt idx="100">
                  <c:v>448.79134124665256</c:v>
                </c:pt>
                <c:pt idx="101">
                  <c:v>351.97163541714156</c:v>
                </c:pt>
                <c:pt idx="102">
                  <c:v>265.48485793231714</c:v>
                </c:pt>
                <c:pt idx="103">
                  <c:v>254.75524923582029</c:v>
                </c:pt>
                <c:pt idx="104">
                  <c:v>198.64246120805376</c:v>
                </c:pt>
                <c:pt idx="105">
                  <c:v>278.65223378583437</c:v>
                </c:pt>
                <c:pt idx="106">
                  <c:v>255.91734838762574</c:v>
                </c:pt>
                <c:pt idx="107">
                  <c:v>455.62810643893374</c:v>
                </c:pt>
                <c:pt idx="108">
                  <c:v>240.14581396980228</c:v>
                </c:pt>
                <c:pt idx="109">
                  <c:v>278.37755574756522</c:v>
                </c:pt>
                <c:pt idx="110">
                  <c:v>228.05698836520889</c:v>
                </c:pt>
                <c:pt idx="111">
                  <c:v>215.6658351270475</c:v>
                </c:pt>
                <c:pt idx="112">
                  <c:v>239.16396755189928</c:v>
                </c:pt>
                <c:pt idx="113">
                  <c:v>245.90024902479689</c:v>
                </c:pt>
                <c:pt idx="114">
                  <c:v>245.90024902479689</c:v>
                </c:pt>
                <c:pt idx="115">
                  <c:v>228.05698836520889</c:v>
                </c:pt>
                <c:pt idx="116">
                  <c:v>345.60002399924099</c:v>
                </c:pt>
                <c:pt idx="117">
                  <c:v>249.6251048059161</c:v>
                </c:pt>
                <c:pt idx="118">
                  <c:v>249.6251048059161</c:v>
                </c:pt>
                <c:pt idx="119">
                  <c:v>283.64278396602924</c:v>
                </c:pt>
                <c:pt idx="120">
                  <c:v>290.54444771308528</c:v>
                </c:pt>
                <c:pt idx="121">
                  <c:v>244.578526030109</c:v>
                </c:pt>
                <c:pt idx="122">
                  <c:v>245.06916564733075</c:v>
                </c:pt>
                <c:pt idx="123">
                  <c:v>254.88195769738181</c:v>
                </c:pt>
                <c:pt idx="124">
                  <c:v>254.88195769738181</c:v>
                </c:pt>
                <c:pt idx="125">
                  <c:v>254.88195769738181</c:v>
                </c:pt>
                <c:pt idx="126">
                  <c:v>244.578526030109</c:v>
                </c:pt>
                <c:pt idx="127">
                  <c:v>362.65559117690964</c:v>
                </c:pt>
                <c:pt idx="128">
                  <c:v>244.578526030109</c:v>
                </c:pt>
                <c:pt idx="129">
                  <c:v>244.578526030109</c:v>
                </c:pt>
                <c:pt idx="130">
                  <c:v>265.39566348031326</c:v>
                </c:pt>
                <c:pt idx="131">
                  <c:v>265.39566348031326</c:v>
                </c:pt>
                <c:pt idx="132">
                  <c:v>246.08048401111486</c:v>
                </c:pt>
                <c:pt idx="133">
                  <c:v>220.04654588395391</c:v>
                </c:pt>
                <c:pt idx="134">
                  <c:v>249.6251048059161</c:v>
                </c:pt>
                <c:pt idx="135">
                  <c:v>257.8558344879981</c:v>
                </c:pt>
                <c:pt idx="136">
                  <c:v>257.8558344879981</c:v>
                </c:pt>
                <c:pt idx="137">
                  <c:v>246.08048401111486</c:v>
                </c:pt>
                <c:pt idx="138">
                  <c:v>246.08048401111486</c:v>
                </c:pt>
                <c:pt idx="139">
                  <c:v>263.03592063148363</c:v>
                </c:pt>
                <c:pt idx="140">
                  <c:v>257.45781561420006</c:v>
                </c:pt>
                <c:pt idx="141">
                  <c:v>283.64278396602924</c:v>
                </c:pt>
                <c:pt idx="142">
                  <c:v>290.54444771308528</c:v>
                </c:pt>
                <c:pt idx="143">
                  <c:v>247.88283357991094</c:v>
                </c:pt>
                <c:pt idx="144">
                  <c:v>247.88283357991094</c:v>
                </c:pt>
                <c:pt idx="145">
                  <c:v>256.9846988539681</c:v>
                </c:pt>
                <c:pt idx="146">
                  <c:v>244.69868267363603</c:v>
                </c:pt>
                <c:pt idx="147">
                  <c:v>235.48417052787332</c:v>
                </c:pt>
                <c:pt idx="148">
                  <c:v>223.85150605203631</c:v>
                </c:pt>
                <c:pt idx="149">
                  <c:v>247.88283357991094</c:v>
                </c:pt>
                <c:pt idx="150">
                  <c:v>246.68126718669527</c:v>
                </c:pt>
                <c:pt idx="151">
                  <c:v>247.88283357991094</c:v>
                </c:pt>
                <c:pt idx="152">
                  <c:v>263.92374467070283</c:v>
                </c:pt>
                <c:pt idx="153">
                  <c:v>263.92374467070283</c:v>
                </c:pt>
                <c:pt idx="154">
                  <c:v>218.64471841819318</c:v>
                </c:pt>
                <c:pt idx="155">
                  <c:v>218.64471841819318</c:v>
                </c:pt>
                <c:pt idx="156">
                  <c:v>239.95249548561918</c:v>
                </c:pt>
                <c:pt idx="157">
                  <c:v>239.95249548561918</c:v>
                </c:pt>
                <c:pt idx="158">
                  <c:v>248.57373422762296</c:v>
                </c:pt>
                <c:pt idx="159">
                  <c:v>227.75659677741871</c:v>
                </c:pt>
                <c:pt idx="160">
                  <c:v>246.68126718669527</c:v>
                </c:pt>
                <c:pt idx="161">
                  <c:v>364.7583323334959</c:v>
                </c:pt>
                <c:pt idx="162">
                  <c:v>257.19497296962675</c:v>
                </c:pt>
                <c:pt idx="163">
                  <c:v>247.14387024114427</c:v>
                </c:pt>
                <c:pt idx="164">
                  <c:v>247.14387024114427</c:v>
                </c:pt>
                <c:pt idx="165">
                  <c:v>200.42096174179693</c:v>
                </c:pt>
                <c:pt idx="166">
                  <c:v>238.27030256035013</c:v>
                </c:pt>
                <c:pt idx="167">
                  <c:v>221.44837330765981</c:v>
                </c:pt>
                <c:pt idx="168">
                  <c:v>238.27030256035013</c:v>
                </c:pt>
                <c:pt idx="169">
                  <c:v>221.44837330765981</c:v>
                </c:pt>
                <c:pt idx="170">
                  <c:v>200.42096174179693</c:v>
                </c:pt>
                <c:pt idx="171">
                  <c:v>177.711357250665</c:v>
                </c:pt>
                <c:pt idx="172">
                  <c:v>162.5716209232437</c:v>
                </c:pt>
                <c:pt idx="173">
                  <c:v>187.80451480227919</c:v>
                </c:pt>
                <c:pt idx="174">
                  <c:v>228.49255618222389</c:v>
                </c:pt>
                <c:pt idx="175">
                  <c:v>228.49255618222389</c:v>
                </c:pt>
                <c:pt idx="176">
                  <c:v>223.85150605203631</c:v>
                </c:pt>
                <c:pt idx="177">
                  <c:v>253.41003888777141</c:v>
                </c:pt>
                <c:pt idx="178">
                  <c:v>268.7027018600553</c:v>
                </c:pt>
                <c:pt idx="179">
                  <c:v>268.7027018600553</c:v>
                </c:pt>
                <c:pt idx="180">
                  <c:v>263.33497714685871</c:v>
                </c:pt>
                <c:pt idx="181">
                  <c:v>253.41003888777141</c:v>
                </c:pt>
                <c:pt idx="182">
                  <c:v>388.30903328726242</c:v>
                </c:pt>
                <c:pt idx="183">
                  <c:v>253.41003888777141</c:v>
                </c:pt>
                <c:pt idx="184">
                  <c:v>245.74671557089133</c:v>
                </c:pt>
                <c:pt idx="185">
                  <c:v>253.83058711908868</c:v>
                </c:pt>
                <c:pt idx="186">
                  <c:v>253.98829270583263</c:v>
                </c:pt>
                <c:pt idx="187">
                  <c:v>246.08048401111486</c:v>
                </c:pt>
                <c:pt idx="188">
                  <c:v>247.03172403210806</c:v>
                </c:pt>
                <c:pt idx="189">
                  <c:v>257.8558344879981</c:v>
                </c:pt>
                <c:pt idx="190">
                  <c:v>259.53802741326712</c:v>
                </c:pt>
                <c:pt idx="191">
                  <c:v>277.21306878032817</c:v>
                </c:pt>
                <c:pt idx="192">
                  <c:v>268.97032344650995</c:v>
                </c:pt>
                <c:pt idx="193">
                  <c:v>270.51233364202483</c:v>
                </c:pt>
                <c:pt idx="194">
                  <c:v>256.35387650699221</c:v>
                </c:pt>
                <c:pt idx="195">
                  <c:v>388.35108811039413</c:v>
                </c:pt>
                <c:pt idx="196">
                  <c:v>296.51623259779035</c:v>
                </c:pt>
                <c:pt idx="197">
                  <c:v>290.75472182874393</c:v>
                </c:pt>
                <c:pt idx="198">
                  <c:v>223.85150605203631</c:v>
                </c:pt>
                <c:pt idx="199">
                  <c:v>247.88283357991094</c:v>
                </c:pt>
                <c:pt idx="200">
                  <c:v>259.6581840567942</c:v>
                </c:pt>
                <c:pt idx="201">
                  <c:v>248.57373422762296</c:v>
                </c:pt>
                <c:pt idx="202">
                  <c:v>259.6581840567942</c:v>
                </c:pt>
                <c:pt idx="203">
                  <c:v>246.68126718669527</c:v>
                </c:pt>
                <c:pt idx="204">
                  <c:v>247.88283357991094</c:v>
                </c:pt>
                <c:pt idx="205">
                  <c:v>247.88283357991094</c:v>
                </c:pt>
                <c:pt idx="206">
                  <c:v>247.88283357991094</c:v>
                </c:pt>
                <c:pt idx="207">
                  <c:v>265.39566348031326</c:v>
                </c:pt>
                <c:pt idx="208">
                  <c:v>265.39566348031326</c:v>
                </c:pt>
                <c:pt idx="209">
                  <c:v>247.88283357991094</c:v>
                </c:pt>
                <c:pt idx="210">
                  <c:v>249.26463487533496</c:v>
                </c:pt>
                <c:pt idx="211">
                  <c:v>259.6581840567942</c:v>
                </c:pt>
                <c:pt idx="212">
                  <c:v>259.6581840567942</c:v>
                </c:pt>
                <c:pt idx="213">
                  <c:v>259.6581840567942</c:v>
                </c:pt>
                <c:pt idx="214">
                  <c:v>367.46185666566265</c:v>
                </c:pt>
                <c:pt idx="215">
                  <c:v>247.88283357991094</c:v>
                </c:pt>
                <c:pt idx="216">
                  <c:v>247.88283357991094</c:v>
                </c:pt>
                <c:pt idx="217">
                  <c:v>247.88283357991094</c:v>
                </c:pt>
                <c:pt idx="218">
                  <c:v>261.96118624387071</c:v>
                </c:pt>
                <c:pt idx="219">
                  <c:v>274.91807698568766</c:v>
                </c:pt>
              </c:numCache>
            </c:numRef>
          </c:xVal>
          <c:yVal>
            <c:numRef>
              <c:f>'5)Model'!$D$104:$D$323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A-2D47-9159-FBB4247ACA5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412.66062193850985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3FA-2D47-9159-FBB4247ACA5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XLSTAT_20221117_160948_1_HID!xdata1</c:f>
              <c:numCache>
                <c:formatCode>General</c:formatCode>
                <c:ptCount val="70"/>
                <c:pt idx="0">
                  <c:v>120.038848966168</c:v>
                </c:pt>
                <c:pt idx="1">
                  <c:v>126.2231225713934</c:v>
                </c:pt>
                <c:pt idx="2">
                  <c:v>132.40739617661882</c:v>
                </c:pt>
                <c:pt idx="3">
                  <c:v>138.59166978184419</c:v>
                </c:pt>
                <c:pt idx="4">
                  <c:v>144.77594338706962</c:v>
                </c:pt>
                <c:pt idx="5">
                  <c:v>150.96021699229499</c:v>
                </c:pt>
                <c:pt idx="6">
                  <c:v>157.14449059752042</c:v>
                </c:pt>
                <c:pt idx="7">
                  <c:v>163.32876420274579</c:v>
                </c:pt>
                <c:pt idx="8">
                  <c:v>169.51303780797122</c:v>
                </c:pt>
                <c:pt idx="9">
                  <c:v>175.69731141319659</c:v>
                </c:pt>
                <c:pt idx="10">
                  <c:v>181.88158501842202</c:v>
                </c:pt>
                <c:pt idx="11">
                  <c:v>188.06585862364739</c:v>
                </c:pt>
                <c:pt idx="12">
                  <c:v>194.25013222887281</c:v>
                </c:pt>
                <c:pt idx="13">
                  <c:v>200.43440583409819</c:v>
                </c:pt>
                <c:pt idx="14">
                  <c:v>206.61867943932361</c:v>
                </c:pt>
                <c:pt idx="15">
                  <c:v>212.80295304454899</c:v>
                </c:pt>
                <c:pt idx="16">
                  <c:v>218.98722664977441</c:v>
                </c:pt>
                <c:pt idx="17">
                  <c:v>225.17150025499978</c:v>
                </c:pt>
                <c:pt idx="18">
                  <c:v>231.35577386022521</c:v>
                </c:pt>
                <c:pt idx="19">
                  <c:v>237.54004746545058</c:v>
                </c:pt>
                <c:pt idx="20">
                  <c:v>243.72432107067601</c:v>
                </c:pt>
                <c:pt idx="21">
                  <c:v>249.90859467590138</c:v>
                </c:pt>
                <c:pt idx="22">
                  <c:v>256.09286828112681</c:v>
                </c:pt>
                <c:pt idx="23">
                  <c:v>262.27714188635218</c:v>
                </c:pt>
                <c:pt idx="24">
                  <c:v>268.46141549157761</c:v>
                </c:pt>
                <c:pt idx="25">
                  <c:v>274.64568909680298</c:v>
                </c:pt>
                <c:pt idx="26">
                  <c:v>280.82996270202841</c:v>
                </c:pt>
                <c:pt idx="27">
                  <c:v>287.01423630725378</c:v>
                </c:pt>
                <c:pt idx="28">
                  <c:v>293.19850991247921</c:v>
                </c:pt>
                <c:pt idx="29">
                  <c:v>299.38278351770458</c:v>
                </c:pt>
                <c:pt idx="30">
                  <c:v>305.56705712293001</c:v>
                </c:pt>
                <c:pt idx="31">
                  <c:v>311.75133072815538</c:v>
                </c:pt>
                <c:pt idx="32">
                  <c:v>317.93560433338081</c:v>
                </c:pt>
                <c:pt idx="33">
                  <c:v>324.11987793860618</c:v>
                </c:pt>
                <c:pt idx="34">
                  <c:v>330.30415154383161</c:v>
                </c:pt>
                <c:pt idx="35">
                  <c:v>336.48842514905698</c:v>
                </c:pt>
                <c:pt idx="36">
                  <c:v>342.67269875428241</c:v>
                </c:pt>
                <c:pt idx="37">
                  <c:v>348.85697235950778</c:v>
                </c:pt>
                <c:pt idx="38">
                  <c:v>355.04124596473321</c:v>
                </c:pt>
                <c:pt idx="39">
                  <c:v>361.22551956995858</c:v>
                </c:pt>
                <c:pt idx="40">
                  <c:v>367.40979317518401</c:v>
                </c:pt>
                <c:pt idx="41">
                  <c:v>373.59406678040938</c:v>
                </c:pt>
                <c:pt idx="42">
                  <c:v>379.77834038563481</c:v>
                </c:pt>
                <c:pt idx="43">
                  <c:v>385.96261399086023</c:v>
                </c:pt>
                <c:pt idx="44">
                  <c:v>392.14688759608561</c:v>
                </c:pt>
                <c:pt idx="45">
                  <c:v>398.33116120131098</c:v>
                </c:pt>
                <c:pt idx="46">
                  <c:v>404.5154348065364</c:v>
                </c:pt>
                <c:pt idx="47">
                  <c:v>410.69970841176183</c:v>
                </c:pt>
                <c:pt idx="48">
                  <c:v>416.8839820169872</c:v>
                </c:pt>
                <c:pt idx="49">
                  <c:v>423.06825562221258</c:v>
                </c:pt>
                <c:pt idx="50">
                  <c:v>429.252529227438</c:v>
                </c:pt>
                <c:pt idx="51">
                  <c:v>435.43680283266343</c:v>
                </c:pt>
                <c:pt idx="52">
                  <c:v>441.6210764378888</c:v>
                </c:pt>
                <c:pt idx="53">
                  <c:v>447.80535004311417</c:v>
                </c:pt>
                <c:pt idx="54">
                  <c:v>453.9896236483396</c:v>
                </c:pt>
                <c:pt idx="55">
                  <c:v>460.17389725356503</c:v>
                </c:pt>
                <c:pt idx="56">
                  <c:v>466.3581708587904</c:v>
                </c:pt>
                <c:pt idx="57">
                  <c:v>472.54244446401577</c:v>
                </c:pt>
                <c:pt idx="58">
                  <c:v>478.7267180692412</c:v>
                </c:pt>
                <c:pt idx="59">
                  <c:v>484.91099167446663</c:v>
                </c:pt>
                <c:pt idx="60">
                  <c:v>491.095265279692</c:v>
                </c:pt>
                <c:pt idx="61">
                  <c:v>497.27953888491737</c:v>
                </c:pt>
                <c:pt idx="62">
                  <c:v>503.4638124901428</c:v>
                </c:pt>
                <c:pt idx="63">
                  <c:v>509.64808609536823</c:v>
                </c:pt>
                <c:pt idx="64">
                  <c:v>515.83235970059354</c:v>
                </c:pt>
                <c:pt idx="65">
                  <c:v>522.01663330581891</c:v>
                </c:pt>
                <c:pt idx="66">
                  <c:v>528.2009069110444</c:v>
                </c:pt>
                <c:pt idx="67">
                  <c:v>534.38518051626977</c:v>
                </c:pt>
                <c:pt idx="68">
                  <c:v>540.56945412149514</c:v>
                </c:pt>
                <c:pt idx="69">
                  <c:v>546.75372772672051</c:v>
                </c:pt>
              </c:numCache>
            </c:numRef>
          </c:xVal>
          <c:yVal>
            <c:numRef>
              <c:f>XLSTAT_20221117_160948_1_HID!ydata1</c:f>
              <c:numCache>
                <c:formatCode>General</c:formatCode>
                <c:ptCount val="70"/>
                <c:pt idx="0">
                  <c:v>-27.798876228562179</c:v>
                </c:pt>
                <c:pt idx="1">
                  <c:v>-21.419110271338823</c:v>
                </c:pt>
                <c:pt idx="2">
                  <c:v>-15.046887653226236</c:v>
                </c:pt>
                <c:pt idx="3">
                  <c:v>-8.6822372543561812</c:v>
                </c:pt>
                <c:pt idx="4">
                  <c:v>-2.3251869301111867</c:v>
                </c:pt>
                <c:pt idx="5">
                  <c:v>4.0242365095453749</c:v>
                </c:pt>
                <c:pt idx="6">
                  <c:v>10.366007320128261</c:v>
                </c:pt>
                <c:pt idx="7">
                  <c:v>16.700100842042872</c:v>
                </c:pt>
                <c:pt idx="8">
                  <c:v>23.026493519320155</c:v>
                </c:pt>
                <c:pt idx="9">
                  <c:v>29.345162917639925</c:v>
                </c:pt>
                <c:pt idx="10">
                  <c:v>35.656087741613447</c:v>
                </c:pt>
                <c:pt idx="11">
                  <c:v>41.959247851292645</c:v>
                </c:pt>
                <c:pt idx="12">
                  <c:v>48.254624277878918</c:v>
                </c:pt>
                <c:pt idx="13">
                  <c:v>54.542199238601683</c:v>
                </c:pt>
                <c:pt idx="14">
                  <c:v>60.821956150741869</c:v>
                </c:pt>
                <c:pt idx="15">
                  <c:v>67.093879644772471</c:v>
                </c:pt>
                <c:pt idx="16">
                  <c:v>73.357955576594918</c:v>
                </c:pt>
                <c:pt idx="17">
                  <c:v>79.614171038846393</c:v>
                </c:pt>
                <c:pt idx="18">
                  <c:v>85.862514371258953</c:v>
                </c:pt>
                <c:pt idx="19">
                  <c:v>92.102975170049831</c:v>
                </c:pt>
                <c:pt idx="20">
                  <c:v>98.335544296326873</c:v>
                </c:pt>
                <c:pt idx="21">
                  <c:v>104.56021388349157</c:v>
                </c:pt>
                <c:pt idx="22">
                  <c:v>110.77697734362769</c:v>
                </c:pt>
                <c:pt idx="23">
                  <c:v>116.98582937286133</c:v>
                </c:pt>
                <c:pt idx="24">
                  <c:v>123.18676595568465</c:v>
                </c:pt>
                <c:pt idx="25">
                  <c:v>129.37978436823244</c:v>
                </c:pt>
                <c:pt idx="26">
                  <c:v>135.56488318050788</c:v>
                </c:pt>
                <c:pt idx="27">
                  <c:v>141.74206225755091</c:v>
                </c:pt>
                <c:pt idx="28">
                  <c:v>147.91132275954888</c:v>
                </c:pt>
                <c:pt idx="29">
                  <c:v>154.07266714088803</c:v>
                </c:pt>
                <c:pt idx="30">
                  <c:v>160.22609914814822</c:v>
                </c:pt>
                <c:pt idx="31">
                  <c:v>166.37162381704434</c:v>
                </c:pt>
                <c:pt idx="32">
                  <c:v>172.50924746832095</c:v>
                </c:pt>
                <c:pt idx="33">
                  <c:v>178.63897770260652</c:v>
                </c:pt>
                <c:pt idx="34">
                  <c:v>184.76082339423911</c:v>
                </c:pt>
                <c:pt idx="35">
                  <c:v>190.87479468407273</c:v>
                </c:pt>
                <c:pt idx="36">
                  <c:v>196.98090297128041</c:v>
                </c:pt>
                <c:pt idx="37">
                  <c:v>203.07916090416708</c:v>
                </c:pt>
                <c:pt idx="38">
                  <c:v>209.16958237001131</c:v>
                </c:pt>
                <c:pt idx="39">
                  <c:v>215.25218248395336</c:v>
                </c:pt>
                <c:pt idx="40">
                  <c:v>221.32697757695141</c:v>
                </c:pt>
                <c:pt idx="41">
                  <c:v>227.39398518282644</c:v>
                </c:pt>
                <c:pt idx="42">
                  <c:v>233.45322402442181</c:v>
                </c:pt>
                <c:pt idx="43">
                  <c:v>239.50471399889977</c:v>
                </c:pt>
                <c:pt idx="44">
                  <c:v>245.54847616220414</c:v>
                </c:pt>
                <c:pt idx="45">
                  <c:v>251.58453271271492</c:v>
                </c:pt>
                <c:pt idx="46">
                  <c:v>257.612906974125</c:v>
                </c:pt>
                <c:pt idx="47">
                  <c:v>263.63362337756797</c:v>
                </c:pt>
                <c:pt idx="48">
                  <c:v>269.64670744302953</c:v>
                </c:pt>
                <c:pt idx="49">
                  <c:v>275.652185760073</c:v>
                </c:pt>
                <c:pt idx="50">
                  <c:v>281.65008596791279</c:v>
                </c:pt>
                <c:pt idx="51">
                  <c:v>287.64043673486839</c:v>
                </c:pt>
                <c:pt idx="52">
                  <c:v>293.62326773723441</c:v>
                </c:pt>
                <c:pt idx="53">
                  <c:v>299.59860963759996</c:v>
                </c:pt>
                <c:pt idx="54">
                  <c:v>305.56649406265342</c:v>
                </c:pt>
                <c:pt idx="55">
                  <c:v>311.5269535805071</c:v>
                </c:pt>
                <c:pt idx="56">
                  <c:v>317.48002167757892</c:v>
                </c:pt>
                <c:pt idx="57">
                  <c:v>323.42573273506571</c:v>
                </c:pt>
                <c:pt idx="58">
                  <c:v>329.36412200504412</c:v>
                </c:pt>
                <c:pt idx="59">
                  <c:v>335.29522558623609</c:v>
                </c:pt>
                <c:pt idx="60">
                  <c:v>341.21908039947266</c:v>
                </c:pt>
                <c:pt idx="61">
                  <c:v>347.13572416289429</c:v>
                </c:pt>
                <c:pt idx="62">
                  <c:v>353.04519536692015</c:v>
                </c:pt>
                <c:pt idx="63">
                  <c:v>358.94753324902314</c:v>
                </c:pt>
                <c:pt idx="64">
                  <c:v>364.84277776834438</c:v>
                </c:pt>
                <c:pt idx="65">
                  <c:v>370.73096958018141</c:v>
                </c:pt>
                <c:pt idx="66">
                  <c:v>376.61215001038278</c:v>
                </c:pt>
                <c:pt idx="67">
                  <c:v>382.48636102968175</c:v>
                </c:pt>
                <c:pt idx="68">
                  <c:v>388.3536452280029</c:v>
                </c:pt>
                <c:pt idx="69">
                  <c:v>394.21404578876968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A-2D47-9159-FBB4247ACA5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XLSTAT_20221117_160948_1_HID!xdata2</c:f>
              <c:numCache>
                <c:formatCode>General</c:formatCode>
                <c:ptCount val="70"/>
                <c:pt idx="0">
                  <c:v>106.356902479789</c:v>
                </c:pt>
                <c:pt idx="1">
                  <c:v>112.73946516452715</c:v>
                </c:pt>
                <c:pt idx="2">
                  <c:v>119.12202784926529</c:v>
                </c:pt>
                <c:pt idx="3">
                  <c:v>125.50459053400346</c:v>
                </c:pt>
                <c:pt idx="4">
                  <c:v>131.88715321874159</c:v>
                </c:pt>
                <c:pt idx="5">
                  <c:v>138.26971590347975</c:v>
                </c:pt>
                <c:pt idx="6">
                  <c:v>144.65227858821788</c:v>
                </c:pt>
                <c:pt idx="7">
                  <c:v>151.03484127295604</c:v>
                </c:pt>
                <c:pt idx="8">
                  <c:v>157.41740395769421</c:v>
                </c:pt>
                <c:pt idx="9">
                  <c:v>163.79996664243234</c:v>
                </c:pt>
                <c:pt idx="10">
                  <c:v>170.1825293271705</c:v>
                </c:pt>
                <c:pt idx="11">
                  <c:v>176.56509201190863</c:v>
                </c:pt>
                <c:pt idx="12">
                  <c:v>182.94765469664679</c:v>
                </c:pt>
                <c:pt idx="13">
                  <c:v>189.33021738138495</c:v>
                </c:pt>
                <c:pt idx="14">
                  <c:v>195.71278006612312</c:v>
                </c:pt>
                <c:pt idx="15">
                  <c:v>202.09534275086125</c:v>
                </c:pt>
                <c:pt idx="16">
                  <c:v>208.47790543559938</c:v>
                </c:pt>
                <c:pt idx="17">
                  <c:v>214.86046812033754</c:v>
                </c:pt>
                <c:pt idx="18">
                  <c:v>221.2430308050757</c:v>
                </c:pt>
                <c:pt idx="19">
                  <c:v>227.62559348981387</c:v>
                </c:pt>
                <c:pt idx="20">
                  <c:v>234.008156174552</c:v>
                </c:pt>
                <c:pt idx="21">
                  <c:v>240.39071885929013</c:v>
                </c:pt>
                <c:pt idx="22">
                  <c:v>246.77328154402829</c:v>
                </c:pt>
                <c:pt idx="23">
                  <c:v>253.15584422876645</c:v>
                </c:pt>
                <c:pt idx="24">
                  <c:v>259.53840691350456</c:v>
                </c:pt>
                <c:pt idx="25">
                  <c:v>265.92096959824278</c:v>
                </c:pt>
                <c:pt idx="26">
                  <c:v>272.30353228298088</c:v>
                </c:pt>
                <c:pt idx="27">
                  <c:v>278.68609496771904</c:v>
                </c:pt>
                <c:pt idx="28">
                  <c:v>285.0686576524572</c:v>
                </c:pt>
                <c:pt idx="29">
                  <c:v>291.45122033719531</c:v>
                </c:pt>
                <c:pt idx="30">
                  <c:v>297.83378302193353</c:v>
                </c:pt>
                <c:pt idx="31">
                  <c:v>304.21634570667163</c:v>
                </c:pt>
                <c:pt idx="32">
                  <c:v>310.59890839140979</c:v>
                </c:pt>
                <c:pt idx="33">
                  <c:v>316.98147107614795</c:v>
                </c:pt>
                <c:pt idx="34">
                  <c:v>323.36403376088606</c:v>
                </c:pt>
                <c:pt idx="35">
                  <c:v>329.74659644562428</c:v>
                </c:pt>
                <c:pt idx="36">
                  <c:v>336.12915913036238</c:v>
                </c:pt>
                <c:pt idx="37">
                  <c:v>342.51172181510054</c:v>
                </c:pt>
                <c:pt idx="38">
                  <c:v>348.8942844998387</c:v>
                </c:pt>
                <c:pt idx="39">
                  <c:v>355.27684718457681</c:v>
                </c:pt>
                <c:pt idx="40">
                  <c:v>361.65940986931503</c:v>
                </c:pt>
                <c:pt idx="41">
                  <c:v>368.04197255405313</c:v>
                </c:pt>
                <c:pt idx="42">
                  <c:v>374.42453523879124</c:v>
                </c:pt>
                <c:pt idx="43">
                  <c:v>380.80709792352945</c:v>
                </c:pt>
                <c:pt idx="44">
                  <c:v>387.18966060826756</c:v>
                </c:pt>
                <c:pt idx="45">
                  <c:v>393.57222329300578</c:v>
                </c:pt>
                <c:pt idx="46">
                  <c:v>399.95478597774388</c:v>
                </c:pt>
                <c:pt idx="47">
                  <c:v>406.33734866248199</c:v>
                </c:pt>
                <c:pt idx="48">
                  <c:v>412.7199113472202</c:v>
                </c:pt>
                <c:pt idx="49">
                  <c:v>419.10247403195831</c:v>
                </c:pt>
                <c:pt idx="50">
                  <c:v>425.48503671669653</c:v>
                </c:pt>
                <c:pt idx="51">
                  <c:v>431.86759940143463</c:v>
                </c:pt>
                <c:pt idx="52">
                  <c:v>438.25016208617274</c:v>
                </c:pt>
                <c:pt idx="53">
                  <c:v>444.63272477091095</c:v>
                </c:pt>
                <c:pt idx="54">
                  <c:v>451.01528745564906</c:v>
                </c:pt>
                <c:pt idx="55">
                  <c:v>457.39785014038728</c:v>
                </c:pt>
                <c:pt idx="56">
                  <c:v>463.78041282512538</c:v>
                </c:pt>
                <c:pt idx="57">
                  <c:v>470.16297550986349</c:v>
                </c:pt>
                <c:pt idx="58">
                  <c:v>476.5455381946017</c:v>
                </c:pt>
                <c:pt idx="59">
                  <c:v>482.92810087933981</c:v>
                </c:pt>
                <c:pt idx="60">
                  <c:v>489.31066356407803</c:v>
                </c:pt>
                <c:pt idx="61">
                  <c:v>495.69322624881613</c:v>
                </c:pt>
                <c:pt idx="62">
                  <c:v>502.07578893355424</c:v>
                </c:pt>
                <c:pt idx="63">
                  <c:v>508.45835161829245</c:v>
                </c:pt>
                <c:pt idx="64">
                  <c:v>514.84091430303056</c:v>
                </c:pt>
                <c:pt idx="65">
                  <c:v>521.22347698776878</c:v>
                </c:pt>
                <c:pt idx="66">
                  <c:v>527.60603967250688</c:v>
                </c:pt>
                <c:pt idx="67">
                  <c:v>533.98860235724499</c:v>
                </c:pt>
                <c:pt idx="68">
                  <c:v>540.3711650419832</c:v>
                </c:pt>
                <c:pt idx="69">
                  <c:v>546.75372772672131</c:v>
                </c:pt>
              </c:numCache>
            </c:numRef>
          </c:xVal>
          <c:yVal>
            <c:numRef>
              <c:f>XLSTAT_20221117_160948_1_HID!ydata2</c:f>
              <c:numCache>
                <c:formatCode>General</c:formatCode>
                <c:ptCount val="70"/>
                <c:pt idx="0">
                  <c:v>254.65378514540495</c:v>
                </c:pt>
                <c:pt idx="1">
                  <c:v>260.81759808700753</c:v>
                </c:pt>
                <c:pt idx="2">
                  <c:v>266.98937510343569</c:v>
                </c:pt>
                <c:pt idx="3">
                  <c:v>273.16915029995539</c:v>
                </c:pt>
                <c:pt idx="4">
                  <c:v>279.35695667174912</c:v>
                </c:pt>
                <c:pt idx="5">
                  <c:v>285.55282607832055</c:v>
                </c:pt>
                <c:pt idx="6">
                  <c:v>291.75678921854916</c:v>
                </c:pt>
                <c:pt idx="7">
                  <c:v>297.96887560644029</c:v>
                </c:pt>
                <c:pt idx="8">
                  <c:v>304.18911354761184</c:v>
                </c:pt>
                <c:pt idx="9">
                  <c:v>310.41753011656061</c:v>
                </c:pt>
                <c:pt idx="10">
                  <c:v>316.65415113474887</c:v>
                </c:pt>
                <c:pt idx="11">
                  <c:v>322.89900114955128</c:v>
                </c:pt>
                <c:pt idx="12">
                  <c:v>329.15210341410119</c:v>
                </c:pt>
                <c:pt idx="13">
                  <c:v>335.41347986807432</c:v>
                </c:pt>
                <c:pt idx="14">
                  <c:v>341.68315111944514</c:v>
                </c:pt>
                <c:pt idx="15">
                  <c:v>347.96113642725203</c:v>
                </c:pt>
                <c:pt idx="16">
                  <c:v>354.24745368540221</c:v>
                </c:pt>
                <c:pt idx="17">
                  <c:v>360.54211940755056</c:v>
                </c:pt>
                <c:pt idx="18">
                  <c:v>366.84514871307863</c:v>
                </c:pt>
                <c:pt idx="19">
                  <c:v>373.15655531420418</c:v>
                </c:pt>
                <c:pt idx="20">
                  <c:v>379.4763515042448</c:v>
                </c:pt>
                <c:pt idx="21">
                  <c:v>385.80454814705934</c:v>
                </c:pt>
                <c:pt idx="22">
                  <c:v>392.14115466768874</c:v>
                </c:pt>
                <c:pt idx="23">
                  <c:v>398.48617904421417</c:v>
                </c:pt>
                <c:pt idx="24">
                  <c:v>404.83962780084926</c:v>
                </c:pt>
                <c:pt idx="25">
                  <c:v>411.20150600228101</c:v>
                </c:pt>
                <c:pt idx="26">
                  <c:v>417.57181724926841</c:v>
                </c:pt>
                <c:pt idx="27">
                  <c:v>423.95056367551183</c:v>
                </c:pt>
                <c:pt idx="28">
                  <c:v>430.33774594579444</c:v>
                </c:pt>
                <c:pt idx="29">
                  <c:v>436.73336325540413</c:v>
                </c:pt>
                <c:pt idx="30">
                  <c:v>443.13741333083397</c:v>
                </c:pt>
                <c:pt idx="31">
                  <c:v>449.54989243176084</c:v>
                </c:pt>
                <c:pt idx="32">
                  <c:v>455.97079535429924</c:v>
                </c:pt>
                <c:pt idx="33">
                  <c:v>462.40011543552112</c:v>
                </c:pt>
                <c:pt idx="34">
                  <c:v>468.83784455923529</c:v>
                </c:pt>
                <c:pt idx="35">
                  <c:v>475.28397316301357</c:v>
                </c:pt>
                <c:pt idx="36">
                  <c:v>481.73849024644852</c:v>
                </c:pt>
                <c:pt idx="37">
                  <c:v>488.20138338062839</c:v>
                </c:pt>
                <c:pt idx="38">
                  <c:v>494.67263871880846</c:v>
                </c:pt>
                <c:pt idx="39">
                  <c:v>501.15224100825804</c:v>
                </c:pt>
                <c:pt idx="40">
                  <c:v>507.64017360326091</c:v>
                </c:pt>
                <c:pt idx="41">
                  <c:v>514.13641847924032</c:v>
                </c:pt>
                <c:pt idx="42">
                  <c:v>520.64095624798608</c:v>
                </c:pt>
                <c:pt idx="43">
                  <c:v>527.15376617394816</c:v>
                </c:pt>
                <c:pt idx="44">
                  <c:v>533.67482619156965</c:v>
                </c:pt>
                <c:pt idx="45">
                  <c:v>540.20411292362496</c:v>
                </c:pt>
                <c:pt idx="46">
                  <c:v>546.74160170052619</c:v>
                </c:pt>
                <c:pt idx="47">
                  <c:v>553.28726658056507</c:v>
                </c:pt>
                <c:pt idx="48">
                  <c:v>559.84108037104886</c:v>
                </c:pt>
                <c:pt idx="49">
                  <c:v>566.40301465029381</c:v>
                </c:pt>
                <c:pt idx="50">
                  <c:v>572.97303979043534</c:v>
                </c:pt>
                <c:pt idx="51">
                  <c:v>579.55112498101232</c:v>
                </c:pt>
                <c:pt idx="52">
                  <c:v>586.13723825328645</c:v>
                </c:pt>
                <c:pt idx="53">
                  <c:v>592.73134650525037</c:v>
                </c:pt>
                <c:pt idx="54">
                  <c:v>599.33341552728268</c:v>
                </c:pt>
                <c:pt idx="55">
                  <c:v>605.94341002840758</c:v>
                </c:pt>
                <c:pt idx="56">
                  <c:v>612.56129366311029</c:v>
                </c:pt>
                <c:pt idx="57">
                  <c:v>619.18702905866883</c:v>
                </c:pt>
                <c:pt idx="58">
                  <c:v>625.82057784295375</c:v>
                </c:pt>
                <c:pt idx="59">
                  <c:v>632.46190067265172</c:v>
                </c:pt>
                <c:pt idx="60">
                  <c:v>639.11095726187023</c:v>
                </c:pt>
                <c:pt idx="61">
                  <c:v>645.76770641107646</c:v>
                </c:pt>
                <c:pt idx="62">
                  <c:v>652.43210603632792</c:v>
                </c:pt>
                <c:pt idx="63">
                  <c:v>659.10411319875095</c:v>
                </c:pt>
                <c:pt idx="64">
                  <c:v>665.78368413422254</c:v>
                </c:pt>
                <c:pt idx="65">
                  <c:v>672.47077428321586</c:v>
                </c:pt>
                <c:pt idx="66">
                  <c:v>679.1653383207647</c:v>
                </c:pt>
                <c:pt idx="67">
                  <c:v>685.86733018650887</c:v>
                </c:pt>
                <c:pt idx="68">
                  <c:v>692.57670311477727</c:v>
                </c:pt>
                <c:pt idx="69">
                  <c:v>699.29340966467225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FA-2D47-9159-FBB4247ACA59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3FA-2D47-9159-FBB4247A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40159"/>
        <c:axId val="2020442879"/>
      </c:scatterChart>
      <c:valAx>
        <c:axId val="2019940159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20442879"/>
        <c:crosses val="autoZero"/>
        <c:crossBetween val="midCat"/>
      </c:valAx>
      <c:valAx>
        <c:axId val="2020442879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0199401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'1)RM'!$E$100:$E$209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'1)RM'!$D$100:$D$209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9-834A-897D-37659C52453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B8C9-834A-897D-37659C52453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XLSTAT_20221115_225450_1_HID!xdata1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XLSTAT_20221115_225450_1_HID!ydata1</c:f>
              <c:numCache>
                <c:formatCode>General</c:formatCode>
                <c:ptCount val="70"/>
                <c:pt idx="0">
                  <c:v>-111.13128810435228</c:v>
                </c:pt>
                <c:pt idx="1">
                  <c:v>-103.06980332116403</c:v>
                </c:pt>
                <c:pt idx="2">
                  <c:v>-95.024121490440635</c:v>
                </c:pt>
                <c:pt idx="3">
                  <c:v>-86.994342657644239</c:v>
                </c:pt>
                <c:pt idx="4">
                  <c:v>-78.980563983991388</c:v>
                </c:pt>
                <c:pt idx="5">
                  <c:v>-70.982879641008338</c:v>
                </c:pt>
                <c:pt idx="6">
                  <c:v>-63.001380706895105</c:v>
                </c:pt>
                <c:pt idx="7">
                  <c:v>-55.036155064943017</c:v>
                </c:pt>
                <c:pt idx="8">
                  <c:v>-47.087287304253465</c:v>
                </c:pt>
                <c:pt idx="9">
                  <c:v>-39.15485862300244</c:v>
                </c:pt>
                <c:pt idx="10">
                  <c:v>-31.238946734495102</c:v>
                </c:pt>
                <c:pt idx="11">
                  <c:v>-23.339625776251353</c:v>
                </c:pt>
                <c:pt idx="12">
                  <c:v>-15.456966222359</c:v>
                </c:pt>
                <c:pt idx="13">
                  <c:v>-7.5910347993279288</c:v>
                </c:pt>
                <c:pt idx="14">
                  <c:v>0.25810559433011804</c:v>
                </c:pt>
                <c:pt idx="15">
                  <c:v>8.0903959645755776</c:v>
                </c:pt>
                <c:pt idx="16">
                  <c:v>15.905781294158601</c:v>
                </c:pt>
                <c:pt idx="17">
                  <c:v>23.704210610577775</c:v>
                </c:pt>
                <c:pt idx="18">
                  <c:v>31.485637049487906</c:v>
                </c:pt>
                <c:pt idx="19">
                  <c:v>39.250017913376496</c:v>
                </c:pt>
                <c:pt idx="20">
                  <c:v>46.997314725338924</c:v>
                </c:pt>
                <c:pt idx="21">
                  <c:v>54.727493277797578</c:v>
                </c:pt>
                <c:pt idx="22">
                  <c:v>62.440523676020632</c:v>
                </c:pt>
                <c:pt idx="23">
                  <c:v>70.136380376313923</c:v>
                </c:pt>
                <c:pt idx="24">
                  <c:v>77.815042218771481</c:v>
                </c:pt>
                <c:pt idx="25">
                  <c:v>85.476492454488152</c:v>
                </c:pt>
                <c:pt idx="26">
                  <c:v>93.120718767151686</c:v>
                </c:pt>
                <c:pt idx="27">
                  <c:v>100.74771328895091</c:v>
                </c:pt>
                <c:pt idx="28">
                  <c:v>108.35747261075122</c:v>
                </c:pt>
                <c:pt idx="29">
                  <c:v>115.94999778650646</c:v>
                </c:pt>
                <c:pt idx="30">
                  <c:v>123.52529433189494</c:v>
                </c:pt>
                <c:pt idx="31">
                  <c:v>131.08337221718278</c:v>
                </c:pt>
                <c:pt idx="32">
                  <c:v>138.62424585433621</c:v>
                </c:pt>
                <c:pt idx="33">
                  <c:v>146.14793407842214</c:v>
                </c:pt>
                <c:pt idx="34">
                  <c:v>153.65446012335289</c:v>
                </c:pt>
                <c:pt idx="35">
                  <c:v>161.14385159204656</c:v>
                </c:pt>
                <c:pt idx="36">
                  <c:v>168.61614042109409</c:v>
                </c:pt>
                <c:pt idx="37">
                  <c:v>176.07136284003681</c:v>
                </c:pt>
                <c:pt idx="38">
                  <c:v>183.50955932537434</c:v>
                </c:pt>
                <c:pt idx="39">
                  <c:v>190.93077454943949</c:v>
                </c:pt>
                <c:pt idx="40">
                  <c:v>198.33505732428813</c:v>
                </c:pt>
                <c:pt idx="41">
                  <c:v>205.72246054076638</c:v>
                </c:pt>
                <c:pt idx="42">
                  <c:v>213.0930411029303</c:v>
                </c:pt>
                <c:pt idx="43">
                  <c:v>220.44685985800453</c:v>
                </c:pt>
                <c:pt idx="44">
                  <c:v>227.78398152207546</c:v>
                </c:pt>
                <c:pt idx="45">
                  <c:v>235.10447460172725</c:v>
                </c:pt>
                <c:pt idx="46">
                  <c:v>242.40841131183427</c:v>
                </c:pt>
                <c:pt idx="47">
                  <c:v>249.69586748973313</c:v>
                </c:pt>
                <c:pt idx="48">
                  <c:v>256.96692250600358</c:v>
                </c:pt>
                <c:pt idx="49">
                  <c:v>264.22165917209304</c:v>
                </c:pt>
                <c:pt idx="50">
                  <c:v>271.46016364502293</c:v>
                </c:pt>
                <c:pt idx="51">
                  <c:v>278.6825253294208</c:v>
                </c:pt>
                <c:pt idx="52">
                  <c:v>285.88883677712136</c:v>
                </c:pt>
                <c:pt idx="53">
                  <c:v>293.07919358458395</c:v>
                </c:pt>
                <c:pt idx="54">
                  <c:v>300.25369428837109</c:v>
                </c:pt>
                <c:pt idx="55">
                  <c:v>307.41244025893639</c:v>
                </c:pt>
                <c:pt idx="56">
                  <c:v>314.55553559296254</c:v>
                </c:pt>
                <c:pt idx="57">
                  <c:v>321.68308700449467</c:v>
                </c:pt>
                <c:pt idx="58">
                  <c:v>328.79520371510404</c:v>
                </c:pt>
                <c:pt idx="59">
                  <c:v>335.89199734331811</c:v>
                </c:pt>
                <c:pt idx="60">
                  <c:v>342.97358179354626</c:v>
                </c:pt>
                <c:pt idx="61">
                  <c:v>350.04007314472392</c:v>
                </c:pt>
                <c:pt idx="62">
                  <c:v>357.0915895388917</c:v>
                </c:pt>
                <c:pt idx="63">
                  <c:v>364.12825106992386</c:v>
                </c:pt>
                <c:pt idx="64">
                  <c:v>371.15017967260394</c:v>
                </c:pt>
                <c:pt idx="65">
                  <c:v>378.15749901224694</c:v>
                </c:pt>
                <c:pt idx="66">
                  <c:v>385.1503343750544</c:v>
                </c:pt>
                <c:pt idx="67">
                  <c:v>392.12881255937913</c:v>
                </c:pt>
                <c:pt idx="68">
                  <c:v>399.09306176807115</c:v>
                </c:pt>
                <c:pt idx="69">
                  <c:v>406.04321150206545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9-834A-897D-37659C52453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XLSTAT_20221115_225450_1_HID!xdata2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XLSTAT_20221115_225450_1_HID!ydata2</c:f>
              <c:numCache>
                <c:formatCode>General</c:formatCode>
                <c:ptCount val="70"/>
                <c:pt idx="0">
                  <c:v>295.13186718699558</c:v>
                </c:pt>
                <c:pt idx="1">
                  <c:v>302.36718814775543</c:v>
                </c:pt>
                <c:pt idx="2">
                  <c:v>309.61859256359742</c:v>
                </c:pt>
                <c:pt idx="3">
                  <c:v>316.88618614978577</c:v>
                </c:pt>
                <c:pt idx="4">
                  <c:v>324.17007168903876</c:v>
                </c:pt>
                <c:pt idx="5">
                  <c:v>331.47034891867389</c:v>
                </c:pt>
                <c:pt idx="6">
                  <c:v>338.7871144194911</c:v>
                </c:pt>
                <c:pt idx="7">
                  <c:v>346.12046150665958</c:v>
                </c:pt>
                <c:pt idx="8">
                  <c:v>353.47048012287541</c:v>
                </c:pt>
                <c:pt idx="9">
                  <c:v>360.83725673405434</c:v>
                </c:pt>
                <c:pt idx="10">
                  <c:v>368.22087422782892</c:v>
                </c:pt>
                <c:pt idx="11">
                  <c:v>375.62141181510833</c:v>
                </c:pt>
                <c:pt idx="12">
                  <c:v>383.03894493496489</c:v>
                </c:pt>
                <c:pt idx="13">
                  <c:v>390.47354516309952</c:v>
                </c:pt>
                <c:pt idx="14">
                  <c:v>397.92528012413663</c:v>
                </c:pt>
                <c:pt idx="15">
                  <c:v>405.39421340799009</c:v>
                </c:pt>
                <c:pt idx="16">
                  <c:v>412.88040449053574</c:v>
                </c:pt>
                <c:pt idx="17">
                  <c:v>420.38390865881377</c:v>
                </c:pt>
                <c:pt idx="18">
                  <c:v>427.90477694097711</c:v>
                </c:pt>
                <c:pt idx="19">
                  <c:v>435.44305604118824</c:v>
                </c:pt>
                <c:pt idx="20">
                  <c:v>442.99878827965574</c:v>
                </c:pt>
                <c:pt idx="21">
                  <c:v>450.5720115379869</c:v>
                </c:pt>
                <c:pt idx="22">
                  <c:v>458.16275921002023</c:v>
                </c:pt>
                <c:pt idx="23">
                  <c:v>465.77106015828571</c:v>
                </c:pt>
                <c:pt idx="24">
                  <c:v>473.39693867622293</c:v>
                </c:pt>
                <c:pt idx="25">
                  <c:v>481.04041445627286</c:v>
                </c:pt>
                <c:pt idx="26">
                  <c:v>488.70150256394203</c:v>
                </c:pt>
                <c:pt idx="27">
                  <c:v>496.38021341791466</c:v>
                </c:pt>
                <c:pt idx="28">
                  <c:v>504.0765527762793</c:v>
                </c:pt>
                <c:pt idx="29">
                  <c:v>511.79052172890738</c:v>
                </c:pt>
                <c:pt idx="30">
                  <c:v>519.52211669601013</c:v>
                </c:pt>
                <c:pt idx="31">
                  <c:v>527.27132943287813</c:v>
                </c:pt>
                <c:pt idx="32">
                  <c:v>535.03814704078763</c:v>
                </c:pt>
                <c:pt idx="33">
                  <c:v>542.82255198404039</c:v>
                </c:pt>
                <c:pt idx="34">
                  <c:v>550.62452211308585</c:v>
                </c:pt>
                <c:pt idx="35">
                  <c:v>558.44403069365285</c:v>
                </c:pt>
                <c:pt idx="36">
                  <c:v>566.28104644180314</c:v>
                </c:pt>
                <c:pt idx="37">
                  <c:v>574.13553356479872</c:v>
                </c:pt>
                <c:pt idx="38">
                  <c:v>582.00745180766046</c:v>
                </c:pt>
                <c:pt idx="39">
                  <c:v>589.89675650527715</c:v>
                </c:pt>
                <c:pt idx="40">
                  <c:v>597.80339863990844</c:v>
                </c:pt>
                <c:pt idx="41">
                  <c:v>605.7273249039124</c:v>
                </c:pt>
                <c:pt idx="42">
                  <c:v>613.66847776751206</c:v>
                </c:pt>
                <c:pt idx="43">
                  <c:v>621.62679555140335</c:v>
                </c:pt>
                <c:pt idx="44">
                  <c:v>629.60221250399661</c:v>
                </c:pt>
                <c:pt idx="45">
                  <c:v>637.59465888306852</c:v>
                </c:pt>
                <c:pt idx="46">
                  <c:v>645.60406104159665</c:v>
                </c:pt>
                <c:pt idx="47">
                  <c:v>653.63034151753754</c:v>
                </c:pt>
                <c:pt idx="48">
                  <c:v>661.67341912730137</c:v>
                </c:pt>
                <c:pt idx="49">
                  <c:v>669.73320906267099</c:v>
                </c:pt>
                <c:pt idx="50">
                  <c:v>677.80962299090811</c:v>
                </c:pt>
                <c:pt idx="51">
                  <c:v>685.90256915778446</c:v>
                </c:pt>
                <c:pt idx="52">
                  <c:v>694.01195249327407</c:v>
                </c:pt>
                <c:pt idx="53">
                  <c:v>702.13767471963922</c:v>
                </c:pt>
                <c:pt idx="54">
                  <c:v>710.27963446164654</c:v>
                </c:pt>
                <c:pt idx="55">
                  <c:v>718.43772735864195</c:v>
                </c:pt>
                <c:pt idx="56">
                  <c:v>726.61184617822528</c:v>
                </c:pt>
                <c:pt idx="57">
                  <c:v>734.80188093125867</c:v>
                </c:pt>
                <c:pt idx="58">
                  <c:v>743.00771898795244</c:v>
                </c:pt>
                <c:pt idx="59">
                  <c:v>751.22924519477215</c:v>
                </c:pt>
                <c:pt idx="60">
                  <c:v>759.46634199192022</c:v>
                </c:pt>
                <c:pt idx="61">
                  <c:v>767.71888953114842</c:v>
                </c:pt>
                <c:pt idx="62">
                  <c:v>775.98676579366361</c:v>
                </c:pt>
                <c:pt idx="63">
                  <c:v>784.2698467079</c:v>
                </c:pt>
                <c:pt idx="64">
                  <c:v>792.56800626693689</c:v>
                </c:pt>
                <c:pt idx="65">
                  <c:v>800.8811166453487</c:v>
                </c:pt>
                <c:pt idx="66">
                  <c:v>809.20904831528401</c:v>
                </c:pt>
                <c:pt idx="67">
                  <c:v>817.55167016158157</c:v>
                </c:pt>
                <c:pt idx="68">
                  <c:v>825.90884959573759</c:v>
                </c:pt>
                <c:pt idx="69">
                  <c:v>834.28045266854895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9-834A-897D-37659C524538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8C9-834A-897D-37659C52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32992"/>
        <c:axId val="428776816"/>
      </c:scatterChart>
      <c:valAx>
        <c:axId val="42883299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28776816"/>
        <c:crosses val="autoZero"/>
        <c:crossBetween val="midCat"/>
      </c:valAx>
      <c:valAx>
        <c:axId val="42877681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883299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'5)Model'!$B$104:$B$323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'5)Model'!$G$104:$G$323</c:f>
              <c:numCache>
                <c:formatCode>0.000</c:formatCode>
                <c:ptCount val="220"/>
                <c:pt idx="0">
                  <c:v>-0.2716670354492185</c:v>
                </c:pt>
                <c:pt idx="1">
                  <c:v>-1.1187668063061076</c:v>
                </c:pt>
                <c:pt idx="2">
                  <c:v>0.90271344222527194</c:v>
                </c:pt>
                <c:pt idx="3">
                  <c:v>-0.70149124083206726</c:v>
                </c:pt>
                <c:pt idx="4">
                  <c:v>-0.35436849968968598</c:v>
                </c:pt>
                <c:pt idx="5">
                  <c:v>-0.34190843955771677</c:v>
                </c:pt>
                <c:pt idx="6">
                  <c:v>-0.13098892570384213</c:v>
                </c:pt>
                <c:pt idx="7">
                  <c:v>-0.55829182799745325</c:v>
                </c:pt>
                <c:pt idx="8">
                  <c:v>-0.16032548985155604</c:v>
                </c:pt>
                <c:pt idx="9">
                  <c:v>0.29824444658079374</c:v>
                </c:pt>
                <c:pt idx="10">
                  <c:v>0.85263965702706745</c:v>
                </c:pt>
                <c:pt idx="11">
                  <c:v>3.0016912747011643E-2</c:v>
                </c:pt>
                <c:pt idx="12">
                  <c:v>-0.2983763104905568</c:v>
                </c:pt>
                <c:pt idx="13">
                  <c:v>-1.2011149292430403</c:v>
                </c:pt>
                <c:pt idx="14">
                  <c:v>-1.2473981181441509</c:v>
                </c:pt>
                <c:pt idx="15">
                  <c:v>-1.0479091008589672</c:v>
                </c:pt>
                <c:pt idx="16">
                  <c:v>-1.4330255197271387</c:v>
                </c:pt>
                <c:pt idx="17">
                  <c:v>-0.73124433645173048</c:v>
                </c:pt>
                <c:pt idx="18">
                  <c:v>-0.87107928624018793</c:v>
                </c:pt>
                <c:pt idx="19">
                  <c:v>0.97517986439028626</c:v>
                </c:pt>
                <c:pt idx="20">
                  <c:v>0.21704940954010984</c:v>
                </c:pt>
                <c:pt idx="21">
                  <c:v>-0.32650644736272455</c:v>
                </c:pt>
                <c:pt idx="22">
                  <c:v>-0.66286641425689263</c:v>
                </c:pt>
                <c:pt idx="23">
                  <c:v>0.84921779177790002</c:v>
                </c:pt>
                <c:pt idx="24">
                  <c:v>-0.7267643564729197</c:v>
                </c:pt>
                <c:pt idx="25">
                  <c:v>2.1626886824919495E-2</c:v>
                </c:pt>
                <c:pt idx="26">
                  <c:v>-1.0626905523791639</c:v>
                </c:pt>
                <c:pt idx="27">
                  <c:v>-1.0494603231157691</c:v>
                </c:pt>
                <c:pt idx="28">
                  <c:v>-0.12927118219053099</c:v>
                </c:pt>
                <c:pt idx="29">
                  <c:v>-0.30596937611101305</c:v>
                </c:pt>
                <c:pt idx="30">
                  <c:v>-0.67215725544756499</c:v>
                </c:pt>
                <c:pt idx="31">
                  <c:v>-0.12953319160412419</c:v>
                </c:pt>
                <c:pt idx="32">
                  <c:v>-4.4782545255389362E-2</c:v>
                </c:pt>
                <c:pt idx="33">
                  <c:v>0.50020212932007468</c:v>
                </c:pt>
                <c:pt idx="34">
                  <c:v>1.0123511648481789</c:v>
                </c:pt>
                <c:pt idx="35">
                  <c:v>-0.76746194940737689</c:v>
                </c:pt>
                <c:pt idx="36">
                  <c:v>0.2088609874683551</c:v>
                </c:pt>
                <c:pt idx="37">
                  <c:v>0.90724821608708339</c:v>
                </c:pt>
                <c:pt idx="38">
                  <c:v>0.78429723356557146</c:v>
                </c:pt>
                <c:pt idx="39">
                  <c:v>-0.37936889357102943</c:v>
                </c:pt>
                <c:pt idx="40">
                  <c:v>-6.9396642261932359E-2</c:v>
                </c:pt>
                <c:pt idx="41">
                  <c:v>0.51494212813872553</c:v>
                </c:pt>
                <c:pt idx="42">
                  <c:v>0.34332606043752945</c:v>
                </c:pt>
                <c:pt idx="43">
                  <c:v>-4.3177886680952134E-2</c:v>
                </c:pt>
                <c:pt idx="44">
                  <c:v>-0.30972094164298231</c:v>
                </c:pt>
                <c:pt idx="45">
                  <c:v>-1.8097224019468177</c:v>
                </c:pt>
                <c:pt idx="46">
                  <c:v>-1.2364293286014012</c:v>
                </c:pt>
                <c:pt idx="47">
                  <c:v>-1.7633978661470717</c:v>
                </c:pt>
                <c:pt idx="48">
                  <c:v>-0.19207765258130197</c:v>
                </c:pt>
                <c:pt idx="49">
                  <c:v>0.9961090586989535</c:v>
                </c:pt>
                <c:pt idx="50">
                  <c:v>-0.83562755076759843</c:v>
                </c:pt>
                <c:pt idx="51">
                  <c:v>1.2282319369314947</c:v>
                </c:pt>
                <c:pt idx="52">
                  <c:v>-0.23610478995144712</c:v>
                </c:pt>
                <c:pt idx="53">
                  <c:v>1.457412195669572</c:v>
                </c:pt>
                <c:pt idx="54">
                  <c:v>0.62469293278505189</c:v>
                </c:pt>
                <c:pt idx="55">
                  <c:v>0.21321327678365495</c:v>
                </c:pt>
                <c:pt idx="56">
                  <c:v>-0.80706884437479987</c:v>
                </c:pt>
                <c:pt idx="57">
                  <c:v>-0.81608483924439978</c:v>
                </c:pt>
                <c:pt idx="58">
                  <c:v>-0.96503421520721622</c:v>
                </c:pt>
                <c:pt idx="59">
                  <c:v>-0.80164598319047331</c:v>
                </c:pt>
                <c:pt idx="60">
                  <c:v>3.3362915917970479</c:v>
                </c:pt>
                <c:pt idx="61">
                  <c:v>3.7311506895042919</c:v>
                </c:pt>
                <c:pt idx="62">
                  <c:v>0.45468656180906042</c:v>
                </c:pt>
                <c:pt idx="63">
                  <c:v>-2.0015805946763492</c:v>
                </c:pt>
                <c:pt idx="64">
                  <c:v>0.30135527456655958</c:v>
                </c:pt>
                <c:pt idx="65">
                  <c:v>-0.64569658733803548</c:v>
                </c:pt>
                <c:pt idx="66">
                  <c:v>-0.9183241438980928</c:v>
                </c:pt>
                <c:pt idx="67">
                  <c:v>-1.860077405349353E-2</c:v>
                </c:pt>
                <c:pt idx="68">
                  <c:v>-1.0267811971868668</c:v>
                </c:pt>
                <c:pt idx="69">
                  <c:v>0.42173749898062812</c:v>
                </c:pt>
                <c:pt idx="70">
                  <c:v>1.254268700343963</c:v>
                </c:pt>
                <c:pt idx="71">
                  <c:v>0.99541332166453023</c:v>
                </c:pt>
                <c:pt idx="72">
                  <c:v>0.29869443978814431</c:v>
                </c:pt>
                <c:pt idx="73">
                  <c:v>6.9701607581616214</c:v>
                </c:pt>
                <c:pt idx="74">
                  <c:v>5.0355216289701001</c:v>
                </c:pt>
                <c:pt idx="75">
                  <c:v>-0.73907674025970294</c:v>
                </c:pt>
                <c:pt idx="76">
                  <c:v>0.96151155709490999</c:v>
                </c:pt>
                <c:pt idx="77">
                  <c:v>-0.24006669673465517</c:v>
                </c:pt>
                <c:pt idx="78">
                  <c:v>-0.13186922700397116</c:v>
                </c:pt>
                <c:pt idx="79">
                  <c:v>-0.39110760649146414</c:v>
                </c:pt>
                <c:pt idx="80">
                  <c:v>0.13855112387279939</c:v>
                </c:pt>
                <c:pt idx="81">
                  <c:v>-0.28093485303332261</c:v>
                </c:pt>
                <c:pt idx="82">
                  <c:v>-7.0977333924953354E-2</c:v>
                </c:pt>
                <c:pt idx="83">
                  <c:v>0.29617075629399731</c:v>
                </c:pt>
                <c:pt idx="84">
                  <c:v>0.23781291308103925</c:v>
                </c:pt>
                <c:pt idx="85">
                  <c:v>-0.3136326296879981</c:v>
                </c:pt>
                <c:pt idx="86">
                  <c:v>0.4030265102514764</c:v>
                </c:pt>
                <c:pt idx="87">
                  <c:v>-1.3355506274697972</c:v>
                </c:pt>
                <c:pt idx="88">
                  <c:v>-0.9797244419028367</c:v>
                </c:pt>
                <c:pt idx="89">
                  <c:v>-1.272696077835064</c:v>
                </c:pt>
                <c:pt idx="90">
                  <c:v>-0.78943050067555565</c:v>
                </c:pt>
                <c:pt idx="91">
                  <c:v>-0.33097353774032745</c:v>
                </c:pt>
                <c:pt idx="92">
                  <c:v>-1.2213198808300545</c:v>
                </c:pt>
                <c:pt idx="93">
                  <c:v>-0.17929125902153212</c:v>
                </c:pt>
                <c:pt idx="94">
                  <c:v>-6.0376665814063493E-2</c:v>
                </c:pt>
                <c:pt idx="95">
                  <c:v>-0.17093578521948444</c:v>
                </c:pt>
                <c:pt idx="96">
                  <c:v>0.16871552612256185</c:v>
                </c:pt>
                <c:pt idx="97">
                  <c:v>-0.82150617477479593</c:v>
                </c:pt>
                <c:pt idx="98">
                  <c:v>0.13084562506364886</c:v>
                </c:pt>
                <c:pt idx="99">
                  <c:v>-0.35956589619920426</c:v>
                </c:pt>
                <c:pt idx="100">
                  <c:v>-1.1434981176991537</c:v>
                </c:pt>
                <c:pt idx="101">
                  <c:v>0.30486771818867525</c:v>
                </c:pt>
                <c:pt idx="102">
                  <c:v>1.0807488418674436</c:v>
                </c:pt>
                <c:pt idx="103">
                  <c:v>1.0031149793158742</c:v>
                </c:pt>
                <c:pt idx="104">
                  <c:v>1.8459284458605989</c:v>
                </c:pt>
                <c:pt idx="105">
                  <c:v>5.7463274714716288E-2</c:v>
                </c:pt>
                <c:pt idx="106">
                  <c:v>-8.982645520056011E-2</c:v>
                </c:pt>
                <c:pt idx="107">
                  <c:v>-0.87377550043487029</c:v>
                </c:pt>
                <c:pt idx="108">
                  <c:v>0.34263546429589981</c:v>
                </c:pt>
                <c:pt idx="109">
                  <c:v>0.30914766796473248</c:v>
                </c:pt>
                <c:pt idx="110">
                  <c:v>-1.1406924729038392</c:v>
                </c:pt>
                <c:pt idx="111">
                  <c:v>-0.71956811831372358</c:v>
                </c:pt>
                <c:pt idx="112">
                  <c:v>0.13030733245253989</c:v>
                </c:pt>
                <c:pt idx="113">
                  <c:v>-0.17909077490307859</c:v>
                </c:pt>
                <c:pt idx="114">
                  <c:v>0.14095013055153888</c:v>
                </c:pt>
                <c:pt idx="115">
                  <c:v>-1.2205558588746916</c:v>
                </c:pt>
                <c:pt idx="116">
                  <c:v>-0.24670687105585279</c:v>
                </c:pt>
                <c:pt idx="117">
                  <c:v>0.94505788919075373</c:v>
                </c:pt>
                <c:pt idx="118">
                  <c:v>0.78793917921003309</c:v>
                </c:pt>
                <c:pt idx="119">
                  <c:v>0.57223883895293781</c:v>
                </c:pt>
                <c:pt idx="120">
                  <c:v>0.50991009090325246</c:v>
                </c:pt>
                <c:pt idx="121">
                  <c:v>-0.8545857024713871</c:v>
                </c:pt>
                <c:pt idx="122">
                  <c:v>-0.40658907506022335</c:v>
                </c:pt>
                <c:pt idx="123">
                  <c:v>-0.66715082809890702</c:v>
                </c:pt>
                <c:pt idx="124">
                  <c:v>1.1796753177255113</c:v>
                </c:pt>
                <c:pt idx="125">
                  <c:v>-0.64823091091305596</c:v>
                </c:pt>
                <c:pt idx="126">
                  <c:v>-0.89098868439532219</c:v>
                </c:pt>
                <c:pt idx="127">
                  <c:v>-0.71559258952299865</c:v>
                </c:pt>
                <c:pt idx="128">
                  <c:v>1.1429576138333393</c:v>
                </c:pt>
                <c:pt idx="129">
                  <c:v>1.090655270394721</c:v>
                </c:pt>
                <c:pt idx="130">
                  <c:v>-3.5498864825810661E-2</c:v>
                </c:pt>
                <c:pt idx="131">
                  <c:v>-0.3365502937932397</c:v>
                </c:pt>
                <c:pt idx="132">
                  <c:v>-0.48194021820006994</c:v>
                </c:pt>
                <c:pt idx="133">
                  <c:v>-8.606002075054995E-3</c:v>
                </c:pt>
                <c:pt idx="134">
                  <c:v>0.50672392129351473</c:v>
                </c:pt>
                <c:pt idx="135">
                  <c:v>0.9104015954021657</c:v>
                </c:pt>
                <c:pt idx="136">
                  <c:v>-0.67255372561834692</c:v>
                </c:pt>
                <c:pt idx="137">
                  <c:v>-0.24910568769908284</c:v>
                </c:pt>
                <c:pt idx="138">
                  <c:v>0.14563667937526051</c:v>
                </c:pt>
                <c:pt idx="139">
                  <c:v>-4.1422392115515301E-2</c:v>
                </c:pt>
                <c:pt idx="140">
                  <c:v>-0.5845253459040809</c:v>
                </c:pt>
                <c:pt idx="141">
                  <c:v>0.23736957604779596</c:v>
                </c:pt>
                <c:pt idx="142">
                  <c:v>0.46318402325998598</c:v>
                </c:pt>
                <c:pt idx="143">
                  <c:v>0.37365130759335657</c:v>
                </c:pt>
                <c:pt idx="144">
                  <c:v>1.0540038112221655</c:v>
                </c:pt>
                <c:pt idx="145">
                  <c:v>0.41269574119589958</c:v>
                </c:pt>
                <c:pt idx="146">
                  <c:v>3.3618698059234384E-2</c:v>
                </c:pt>
                <c:pt idx="147">
                  <c:v>8.4990826180779081E-3</c:v>
                </c:pt>
                <c:pt idx="148">
                  <c:v>0.55148162111769694</c:v>
                </c:pt>
                <c:pt idx="149">
                  <c:v>-0.73183748797905279</c:v>
                </c:pt>
                <c:pt idx="150">
                  <c:v>6.6397723729701416E-2</c:v>
                </c:pt>
                <c:pt idx="151">
                  <c:v>0.47846112536786195</c:v>
                </c:pt>
                <c:pt idx="152">
                  <c:v>-0.71818560403141352</c:v>
                </c:pt>
                <c:pt idx="153">
                  <c:v>-1.4675630203290486</c:v>
                </c:pt>
                <c:pt idx="154">
                  <c:v>-1.4683040304615329</c:v>
                </c:pt>
                <c:pt idx="155">
                  <c:v>-0.53653565709985296</c:v>
                </c:pt>
                <c:pt idx="156">
                  <c:v>-0.48329220402634915</c:v>
                </c:pt>
                <c:pt idx="157">
                  <c:v>0.3298802509970799</c:v>
                </c:pt>
                <c:pt idx="158">
                  <c:v>-0.85901450293594217</c:v>
                </c:pt>
                <c:pt idx="159">
                  <c:v>0.82267582182272969</c:v>
                </c:pt>
                <c:pt idx="160">
                  <c:v>-2.5060147479702855E-2</c:v>
                </c:pt>
                <c:pt idx="161">
                  <c:v>0.8686596144150589</c:v>
                </c:pt>
                <c:pt idx="162">
                  <c:v>0.14520836205712637</c:v>
                </c:pt>
                <c:pt idx="163">
                  <c:v>1.0009635130691517</c:v>
                </c:pt>
                <c:pt idx="164">
                  <c:v>1.2606693416766297</c:v>
                </c:pt>
                <c:pt idx="165">
                  <c:v>0.34287395879083143</c:v>
                </c:pt>
                <c:pt idx="166">
                  <c:v>1.4306185430548257</c:v>
                </c:pt>
                <c:pt idx="167">
                  <c:v>0.53525246676840654</c:v>
                </c:pt>
                <c:pt idx="168">
                  <c:v>-0.30810547310911679</c:v>
                </c:pt>
                <c:pt idx="169">
                  <c:v>1.8633192193895493E-2</c:v>
                </c:pt>
                <c:pt idx="170">
                  <c:v>1.7273620227518216</c:v>
                </c:pt>
                <c:pt idx="171">
                  <c:v>-0.10424949246555437</c:v>
                </c:pt>
                <c:pt idx="172">
                  <c:v>0.90480971371857055</c:v>
                </c:pt>
                <c:pt idx="173">
                  <c:v>-3.3583322325281606E-2</c:v>
                </c:pt>
                <c:pt idx="174">
                  <c:v>-0.32387979884224627</c:v>
                </c:pt>
                <c:pt idx="175">
                  <c:v>-0.53275619868162494</c:v>
                </c:pt>
                <c:pt idx="176">
                  <c:v>-0.788173501339964</c:v>
                </c:pt>
                <c:pt idx="177">
                  <c:v>-1.519674761075777</c:v>
                </c:pt>
                <c:pt idx="178">
                  <c:v>0.18380960124747489</c:v>
                </c:pt>
                <c:pt idx="179">
                  <c:v>-0.23397767088642038</c:v>
                </c:pt>
                <c:pt idx="180">
                  <c:v>0.16882683006518689</c:v>
                </c:pt>
                <c:pt idx="181">
                  <c:v>0.25361915811260632</c:v>
                </c:pt>
                <c:pt idx="182">
                  <c:v>-0.72114247144411858</c:v>
                </c:pt>
                <c:pt idx="183">
                  <c:v>0.95212413047505096</c:v>
                </c:pt>
                <c:pt idx="184">
                  <c:v>0.67358675771429199</c:v>
                </c:pt>
                <c:pt idx="185">
                  <c:v>4.2130943081311302E-2</c:v>
                </c:pt>
                <c:pt idx="186">
                  <c:v>0.30213525672361818</c:v>
                </c:pt>
                <c:pt idx="187">
                  <c:v>-0.133496722315847</c:v>
                </c:pt>
                <c:pt idx="188">
                  <c:v>-7.6064129929755558E-2</c:v>
                </c:pt>
                <c:pt idx="189">
                  <c:v>-0.51325066522635709</c:v>
                </c:pt>
                <c:pt idx="190">
                  <c:v>-0.52367686042567096</c:v>
                </c:pt>
                <c:pt idx="191">
                  <c:v>-0.84835867742700088</c:v>
                </c:pt>
                <c:pt idx="192">
                  <c:v>-1.0950878925147129</c:v>
                </c:pt>
                <c:pt idx="193">
                  <c:v>-1.6710041291146517E-3</c:v>
                </c:pt>
                <c:pt idx="194">
                  <c:v>0.27221683439383487</c:v>
                </c:pt>
                <c:pt idx="195">
                  <c:v>-0.43084490202761477</c:v>
                </c:pt>
                <c:pt idx="196">
                  <c:v>0.62445956241980471</c:v>
                </c:pt>
                <c:pt idx="197">
                  <c:v>0.25682466088382994</c:v>
                </c:pt>
                <c:pt idx="198">
                  <c:v>-0.19372759449792698</c:v>
                </c:pt>
                <c:pt idx="199">
                  <c:v>-1.1983631844967066</c:v>
                </c:pt>
                <c:pt idx="200">
                  <c:v>-0.36186685698767646</c:v>
                </c:pt>
                <c:pt idx="201">
                  <c:v>-0.28108676748750328</c:v>
                </c:pt>
                <c:pt idx="202">
                  <c:v>-0.44216351600984843</c:v>
                </c:pt>
                <c:pt idx="203">
                  <c:v>-0.19902892676842579</c:v>
                </c:pt>
                <c:pt idx="204">
                  <c:v>-0.26208862194406568</c:v>
                </c:pt>
                <c:pt idx="205">
                  <c:v>-7.1956517797370334E-2</c:v>
                </c:pt>
                <c:pt idx="206">
                  <c:v>-0.2026829664863686</c:v>
                </c:pt>
                <c:pt idx="207">
                  <c:v>0.48841412183788757</c:v>
                </c:pt>
                <c:pt idx="208">
                  <c:v>0.69820952310838713</c:v>
                </c:pt>
                <c:pt idx="209">
                  <c:v>-1.4516910102621678</c:v>
                </c:pt>
                <c:pt idx="210">
                  <c:v>-0.56931384039902033</c:v>
                </c:pt>
                <c:pt idx="211">
                  <c:v>6.3254517942593652E-2</c:v>
                </c:pt>
                <c:pt idx="212">
                  <c:v>0.37569925175686097</c:v>
                </c:pt>
                <c:pt idx="213">
                  <c:v>0.41911630650716375</c:v>
                </c:pt>
                <c:pt idx="214">
                  <c:v>-0.20704847060158688</c:v>
                </c:pt>
                <c:pt idx="215">
                  <c:v>0.41307184177061346</c:v>
                </c:pt>
                <c:pt idx="216">
                  <c:v>0.61713233823338454</c:v>
                </c:pt>
                <c:pt idx="217">
                  <c:v>0.16839612138491472</c:v>
                </c:pt>
                <c:pt idx="218">
                  <c:v>1.3128003024187953</c:v>
                </c:pt>
                <c:pt idx="219">
                  <c:v>0.60350745810122741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E-ED4D-9465-3734C419A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953881231"/>
        <c:axId val="2030837327"/>
      </c:barChart>
      <c:catAx>
        <c:axId val="195388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030837327"/>
        <c:crosses val="autoZero"/>
        <c:auto val="1"/>
        <c:lblAlgn val="ctr"/>
        <c:lblOffset val="100"/>
        <c:noMultiLvlLbl val="0"/>
      </c:catAx>
      <c:valAx>
        <c:axId val="2030837327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95388123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'1)RM'!$B$100:$B$209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'1)RM'!$G$100:$G$209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D-CB4C-9F4D-717C8ED69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3793968"/>
        <c:axId val="793925616"/>
      </c:barChart>
      <c:catAx>
        <c:axId val="79379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793925616"/>
        <c:crosses val="autoZero"/>
        <c:auto val="1"/>
        <c:lblAlgn val="ctr"/>
        <c:lblOffset val="100"/>
        <c:noMultiLvlLbl val="0"/>
      </c:catAx>
      <c:valAx>
        <c:axId val="793925616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9379396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DC-C64F-A382-2E38F118F0D3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2DC-C64F-A382-2E38F118F0D3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DC-C64F-A382-2E38F118F0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'1)NE'!$B$73:$B$75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'1)NE'!$C$73:$C$75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C-C64F-A382-2E38F118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793404544"/>
        <c:axId val="793406192"/>
      </c:barChart>
      <c:catAx>
        <c:axId val="7934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793406192"/>
        <c:crosses val="autoZero"/>
        <c:auto val="1"/>
        <c:lblAlgn val="ctr"/>
        <c:lblOffset val="100"/>
        <c:noMultiLvlLbl val="0"/>
      </c:catAx>
      <c:valAx>
        <c:axId val="79340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934045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'1)NE'!$D$100:$D$209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'1)NE'!$G$100:$G$209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8-4A4F-9645-8AFD5738E42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688-4A4F-9645-8AFD5738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87632"/>
        <c:axId val="481689280"/>
      </c:scatterChart>
      <c:valAx>
        <c:axId val="481687632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81689280"/>
        <c:crosses val="autoZero"/>
        <c:crossBetween val="midCat"/>
      </c:valAx>
      <c:valAx>
        <c:axId val="48168928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816876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'1)NE'!$E$100:$E$209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'1)NE'!$G$100:$G$209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7-6C4F-AA8C-216083594D0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767-6C4F-AA8C-21608359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37760"/>
        <c:axId val="481654768"/>
      </c:scatterChart>
      <c:valAx>
        <c:axId val="481637760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481654768"/>
        <c:crosses val="autoZero"/>
        <c:crossBetween val="midCat"/>
      </c:valAx>
      <c:valAx>
        <c:axId val="481654768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81637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'1)NE'!$E$100:$E$209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'1)NE'!$D$100:$D$209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3-B44B-AB32-55F9909D7CB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FF3-B44B-AB32-55F9909D7CB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XLSTAT_20221115_230757_1_HID!xdata1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XLSTAT_20221115_230757_1_HID!ydata1</c:f>
              <c:numCache>
                <c:formatCode>General</c:formatCode>
                <c:ptCount val="70"/>
                <c:pt idx="0">
                  <c:v>42.070680561556387</c:v>
                </c:pt>
                <c:pt idx="1">
                  <c:v>46.39899051738567</c:v>
                </c:pt>
                <c:pt idx="2">
                  <c:v>50.71722893573461</c:v>
                </c:pt>
                <c:pt idx="3">
                  <c:v>55.025331735027422</c:v>
                </c:pt>
                <c:pt idx="4">
                  <c:v>59.323237028384554</c:v>
                </c:pt>
                <c:pt idx="5">
                  <c:v>63.61088520178555</c:v>
                </c:pt>
                <c:pt idx="6">
                  <c:v>67.888218990407552</c:v>
                </c:pt>
                <c:pt idx="7">
                  <c:v>72.155183552926786</c:v>
                </c:pt>
                <c:pt idx="8">
                  <c:v>76.411726543569856</c:v>
                </c:pt>
                <c:pt idx="9">
                  <c:v>80.657798181706013</c:v>
                </c:pt>
                <c:pt idx="10">
                  <c:v>84.893351318773227</c:v>
                </c:pt>
                <c:pt idx="11">
                  <c:v>89.118341502337358</c:v>
                </c:pt>
                <c:pt idx="12">
                  <c:v>93.332727037087693</c:v>
                </c:pt>
                <c:pt idx="13">
                  <c:v>97.536469042579441</c:v>
                </c:pt>
                <c:pt idx="14">
                  <c:v>101.72953150754226</c:v>
                </c:pt>
                <c:pt idx="15">
                  <c:v>105.91188134058059</c:v>
                </c:pt>
                <c:pt idx="16">
                  <c:v>110.08348841710331</c:v>
                </c:pt>
                <c:pt idx="17">
                  <c:v>114.24432562232943</c:v>
                </c:pt>
                <c:pt idx="18">
                  <c:v>118.39436889022844</c:v>
                </c:pt>
                <c:pt idx="19">
                  <c:v>122.53359723826647</c:v>
                </c:pt>
                <c:pt idx="20">
                  <c:v>126.66199279784156</c:v>
                </c:pt>
                <c:pt idx="21">
                  <c:v>130.77954084030677</c:v>
                </c:pt>
                <c:pt idx="22">
                  <c:v>134.88622979849148</c:v>
                </c:pt>
                <c:pt idx="23">
                  <c:v>138.98205128364972</c:v>
                </c:pt>
                <c:pt idx="24">
                  <c:v>143.06700009777597</c:v>
                </c:pt>
                <c:pt idx="25">
                  <c:v>147.14107424124728</c:v>
                </c:pt>
                <c:pt idx="26">
                  <c:v>151.20427491576552</c:v>
                </c:pt>
                <c:pt idx="27">
                  <c:v>155.25660652258881</c:v>
                </c:pt>
                <c:pt idx="28">
                  <c:v>159.29807665605972</c:v>
                </c:pt>
                <c:pt idx="29">
                  <c:v>163.32869609245029</c:v>
                </c:pt>
                <c:pt idx="30">
                  <c:v>167.34847877416462</c:v>
                </c:pt>
                <c:pt idx="31">
                  <c:v>171.35744178935073</c:v>
                </c:pt>
                <c:pt idx="32">
                  <c:v>175.35560534699189</c:v>
                </c:pt>
                <c:pt idx="33">
                  <c:v>179.34299274756239</c:v>
                </c:pt>
                <c:pt idx="34">
                  <c:v>183.31963034934574</c:v>
                </c:pt>
                <c:pt idx="35">
                  <c:v>187.28554753052805</c:v>
                </c:pt>
                <c:pt idx="36">
                  <c:v>191.24077664719286</c:v>
                </c:pt>
                <c:pt idx="37">
                  <c:v>195.18535298735608</c:v>
                </c:pt>
                <c:pt idx="38">
                  <c:v>199.11931472119045</c:v>
                </c:pt>
                <c:pt idx="39">
                  <c:v>203.04270284760076</c:v>
                </c:pt>
                <c:pt idx="40">
                  <c:v>206.95556113732064</c:v>
                </c:pt>
                <c:pt idx="41">
                  <c:v>210.8579360727104</c:v>
                </c:pt>
                <c:pt idx="42">
                  <c:v>214.74987678444339</c:v>
                </c:pt>
                <c:pt idx="43">
                  <c:v>218.63143498527623</c:v>
                </c:pt>
                <c:pt idx="44">
                  <c:v>222.50266490110184</c:v>
                </c:pt>
                <c:pt idx="45">
                  <c:v>226.36362319949149</c:v>
                </c:pt>
                <c:pt idx="46">
                  <c:v>230.21436891593459</c:v>
                </c:pt>
                <c:pt idx="47">
                  <c:v>234.05496337798783</c:v>
                </c:pt>
                <c:pt idx="48">
                  <c:v>237.88547012754753</c:v>
                </c:pt>
                <c:pt idx="49">
                  <c:v>241.70595484145827</c:v>
                </c:pt>
                <c:pt idx="50">
                  <c:v>245.51648525067299</c:v>
                </c:pt>
                <c:pt idx="51">
                  <c:v>249.3171310581763</c:v>
                </c:pt>
                <c:pt idx="52">
                  <c:v>253.10796385588282</c:v>
                </c:pt>
                <c:pt idx="53">
                  <c:v>256.88905704071635</c:v>
                </c:pt>
                <c:pt idx="54">
                  <c:v>260.66048573007595</c:v>
                </c:pt>
                <c:pt idx="55">
                  <c:v>264.42232667688688</c:v>
                </c:pt>
                <c:pt idx="56">
                  <c:v>268.17465818443145</c:v>
                </c:pt>
                <c:pt idx="57">
                  <c:v>271.91756002114829</c:v>
                </c:pt>
                <c:pt idx="58">
                  <c:v>275.6511133355815</c:v>
                </c:pt>
                <c:pt idx="59">
                  <c:v>279.37540057165563</c:v>
                </c:pt>
                <c:pt idx="60">
                  <c:v>283.09050538444399</c:v>
                </c:pt>
                <c:pt idx="61">
                  <c:v>286.79651255659081</c:v>
                </c:pt>
                <c:pt idx="62">
                  <c:v>290.49350791553809</c:v>
                </c:pt>
                <c:pt idx="63">
                  <c:v>294.18157825170277</c:v>
                </c:pt>
                <c:pt idx="64">
                  <c:v>297.86081123773715</c:v>
                </c:pt>
                <c:pt idx="65">
                  <c:v>301.53129534900131</c:v>
                </c:pt>
                <c:pt idx="66">
                  <c:v>305.19311978536325</c:v>
                </c:pt>
                <c:pt idx="67">
                  <c:v>308.8463743944364</c:v>
                </c:pt>
                <c:pt idx="68">
                  <c:v>312.49114959635455</c:v>
                </c:pt>
                <c:pt idx="69">
                  <c:v>316.12753631017438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3-B44B-AB32-55F9909D7CB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XLSTAT_20221115_230757_1_HID!xdata2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XLSTAT_20221115_230757_1_HID!ydata2</c:f>
              <c:numCache>
                <c:formatCode>General</c:formatCode>
                <c:ptCount val="70"/>
                <c:pt idx="0">
                  <c:v>246.8598093628901</c:v>
                </c:pt>
                <c:pt idx="1">
                  <c:v>250.96044316634459</c:v>
                </c:pt>
                <c:pt idx="2">
                  <c:v>255.07249727185223</c:v>
                </c:pt>
                <c:pt idx="3">
                  <c:v>259.19606885836697</c:v>
                </c:pt>
                <c:pt idx="4">
                  <c:v>263.33125271124692</c:v>
                </c:pt>
                <c:pt idx="5">
                  <c:v>267.4781410932647</c:v>
                </c:pt>
                <c:pt idx="6">
                  <c:v>271.63682361661586</c:v>
                </c:pt>
                <c:pt idx="7">
                  <c:v>275.80738711629419</c:v>
                </c:pt>
                <c:pt idx="8">
                  <c:v>279.9899155252092</c:v>
                </c:pt>
                <c:pt idx="9">
                  <c:v>284.1844897514257</c:v>
                </c:pt>
                <c:pt idx="10">
                  <c:v>288.39118755791213</c:v>
                </c:pt>
                <c:pt idx="11">
                  <c:v>292.61008344518183</c:v>
                </c:pt>
                <c:pt idx="12">
                  <c:v>296.84124853721528</c:v>
                </c:pt>
                <c:pt idx="13">
                  <c:v>301.08475047104616</c:v>
                </c:pt>
                <c:pt idx="14">
                  <c:v>305.34065329039095</c:v>
                </c:pt>
                <c:pt idx="15">
                  <c:v>309.60901734369531</c:v>
                </c:pt>
                <c:pt idx="16">
                  <c:v>313.88989918695944</c:v>
                </c:pt>
                <c:pt idx="17">
                  <c:v>318.18335149169741</c:v>
                </c:pt>
                <c:pt idx="18">
                  <c:v>322.48942295836724</c:v>
                </c:pt>
                <c:pt idx="19">
                  <c:v>326.80815823559726</c:v>
                </c:pt>
                <c:pt idx="20">
                  <c:v>331.139597845514</c:v>
                </c:pt>
                <c:pt idx="21">
                  <c:v>335.48377811545765</c:v>
                </c:pt>
                <c:pt idx="22">
                  <c:v>339.8407311163507</c:v>
                </c:pt>
                <c:pt idx="23">
                  <c:v>344.21048460795964</c:v>
                </c:pt>
                <c:pt idx="24">
                  <c:v>348.59306199126735</c:v>
                </c:pt>
                <c:pt idx="25">
                  <c:v>352.98848226814397</c:v>
                </c:pt>
                <c:pt idx="26">
                  <c:v>357.39676000847874</c:v>
                </c:pt>
                <c:pt idx="27">
                  <c:v>361.81790532490447</c:v>
                </c:pt>
                <c:pt idx="28">
                  <c:v>366.25192385521723</c:v>
                </c:pt>
                <c:pt idx="29">
                  <c:v>370.69881675256136</c:v>
                </c:pt>
                <c:pt idx="30">
                  <c:v>375.15858068342141</c:v>
                </c:pt>
                <c:pt idx="31">
                  <c:v>379.63120783342686</c:v>
                </c:pt>
                <c:pt idx="32">
                  <c:v>384.11668592094884</c:v>
                </c:pt>
                <c:pt idx="33">
                  <c:v>388.61499821843086</c:v>
                </c:pt>
                <c:pt idx="34">
                  <c:v>393.12612358136937</c:v>
                </c:pt>
                <c:pt idx="35">
                  <c:v>397.65003648482627</c:v>
                </c:pt>
                <c:pt idx="36">
                  <c:v>402.18670706732729</c:v>
                </c:pt>
                <c:pt idx="37">
                  <c:v>406.73610118197104</c:v>
                </c:pt>
                <c:pt idx="38">
                  <c:v>411.29818045454567</c:v>
                </c:pt>
                <c:pt idx="39">
                  <c:v>415.87290234842567</c:v>
                </c:pt>
                <c:pt idx="40">
                  <c:v>420.46022023599562</c:v>
                </c:pt>
                <c:pt idx="41">
                  <c:v>425.06008347632417</c:v>
                </c:pt>
                <c:pt idx="42">
                  <c:v>429.67243749879469</c:v>
                </c:pt>
                <c:pt idx="43">
                  <c:v>434.29722389237543</c:v>
                </c:pt>
                <c:pt idx="44">
                  <c:v>438.9343805001983</c:v>
                </c:pt>
                <c:pt idx="45">
                  <c:v>443.58384151910155</c:v>
                </c:pt>
                <c:pt idx="46">
                  <c:v>448.2455376037758</c:v>
                </c:pt>
                <c:pt idx="47">
                  <c:v>452.91939597514653</c:v>
                </c:pt>
                <c:pt idx="48">
                  <c:v>457.60534053261665</c:v>
                </c:pt>
                <c:pt idx="49">
                  <c:v>462.30329196978698</c:v>
                </c:pt>
                <c:pt idx="50">
                  <c:v>467.01316789326944</c:v>
                </c:pt>
                <c:pt idx="51">
                  <c:v>471.73488294420605</c:v>
                </c:pt>
                <c:pt idx="52">
                  <c:v>476.46834892210859</c:v>
                </c:pt>
                <c:pt idx="53">
                  <c:v>481.21347491063523</c:v>
                </c:pt>
                <c:pt idx="54">
                  <c:v>485.97016740492592</c:v>
                </c:pt>
                <c:pt idx="55">
                  <c:v>490.73833044012468</c:v>
                </c:pt>
                <c:pt idx="56">
                  <c:v>495.51786572072456</c:v>
                </c:pt>
                <c:pt idx="57">
                  <c:v>500.30867275038077</c:v>
                </c:pt>
                <c:pt idx="58">
                  <c:v>505.11064896184922</c:v>
                </c:pt>
                <c:pt idx="59">
                  <c:v>509.92368984671998</c:v>
                </c:pt>
                <c:pt idx="60">
                  <c:v>514.74768908462568</c:v>
                </c:pt>
                <c:pt idx="61">
                  <c:v>519.58253867162466</c:v>
                </c:pt>
                <c:pt idx="62">
                  <c:v>524.42812904746938</c:v>
                </c:pt>
                <c:pt idx="63">
                  <c:v>529.28434922148722</c:v>
                </c:pt>
                <c:pt idx="64">
                  <c:v>534.15108689682006</c:v>
                </c:pt>
                <c:pt idx="65">
                  <c:v>539.02822859278251</c:v>
                </c:pt>
                <c:pt idx="66">
                  <c:v>543.91565976511754</c:v>
                </c:pt>
                <c:pt idx="67">
                  <c:v>548.81326492394589</c:v>
                </c:pt>
                <c:pt idx="68">
                  <c:v>553.72092774922214</c:v>
                </c:pt>
                <c:pt idx="69">
                  <c:v>558.63853120352724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3-B44B-AB32-55F9909D7CB8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FF3-B44B-AB32-55F9909D7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09856"/>
        <c:axId val="792811504"/>
      </c:scatterChart>
      <c:valAx>
        <c:axId val="792809856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792811504"/>
        <c:crosses val="autoZero"/>
        <c:crossBetween val="midCat"/>
      </c:valAx>
      <c:valAx>
        <c:axId val="792811504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928098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8.xml><?xml version="1.0" encoding="utf-8"?>
<formControlPr xmlns="http://schemas.microsoft.com/office/spreadsheetml/2009/9/main" objectType="Drop" dropStyle="combo" dx="15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jpeg"/><Relationship Id="rId7" Type="http://schemas.openxmlformats.org/officeDocument/2006/relationships/chart" Target="../charts/chart4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3.jpeg"/><Relationship Id="rId7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image" Target="../media/image3.jpeg"/><Relationship Id="rId7" Type="http://schemas.openxmlformats.org/officeDocument/2006/relationships/chart" Target="../charts/chart14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3.jpeg"/><Relationship Id="rId7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image" Target="../media/image3.jpeg"/><Relationship Id="rId7" Type="http://schemas.openxmlformats.org/officeDocument/2006/relationships/chart" Target="../charts/chart24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image" Target="../media/image3.jpeg"/><Relationship Id="rId7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image" Target="../media/image3.jpeg"/><Relationship Id="rId7" Type="http://schemas.openxmlformats.org/officeDocument/2006/relationships/chart" Target="../charts/chart34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image" Target="../media/image3.jpeg"/><Relationship Id="rId7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44509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ListBoxControl,ListBox,,False,510000000302_Outputs|Means,False,Comparisons with a control:,False,,,
ListBoxPairwise,ListBox,,False,510000000102_Outputs|Means,False,Pairwise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RefEdit_Y,RefEdit0,'Sheet177474X765'!$D:$D,True,000000010200_General,True,Y / Dependent variables:,False,,111,1
FileSelect1,CommandButton,,False,000000020200_General,False,,False,,,
ScrollBarSelect,ScrollBar,0,False,05,False,,,,,
CheckBox_X,CheckBox,-1,True,000000050200_General,True,Quantitative,False,,,
RefEdit_X,RefEdit0,'Sheet177474X765'!$E:$G,True,000002050200_General,True,X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344509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344509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34450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344509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211</xdr:row>
      <xdr:rowOff>0</xdr:rowOff>
    </xdr:from>
    <xdr:to>
      <xdr:col>6</xdr:col>
      <xdr:colOff>0</xdr:colOff>
      <xdr:row>228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211</xdr:row>
      <xdr:rowOff>0</xdr:rowOff>
    </xdr:from>
    <xdr:to>
      <xdr:col>11</xdr:col>
      <xdr:colOff>190500</xdr:colOff>
      <xdr:row>228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211</xdr:row>
      <xdr:rowOff>0</xdr:rowOff>
    </xdr:from>
    <xdr:to>
      <xdr:col>16</xdr:col>
      <xdr:colOff>381000</xdr:colOff>
      <xdr:row>228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6</xdr:col>
      <xdr:colOff>0</xdr:colOff>
      <xdr:row>247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4097" name="DD663414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96086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ListBoxControl,ListBox,,False,510000000302_Outputs|Means,False,Comparisons with a control:,False,,,
ListBoxPairwise,ListBox,,False,510000000102_Outputs|Means,False,Pairwise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RefEdit_Y,RefEdit0,'Sheet2'!$D:$D,True,000000010200_General,True,Y / Dependent variables:,False,,111,1
FileSelect1,CommandButton,,False,000000020200_General,False,,False,,,
ScrollBarSelect,ScrollBar,0,False,05,False,,,,,
CheckBox_X,CheckBox,-1,True,000000050200_General,True,Quantitative,False,,,
RefEdit_X,RefEdit0,'Sheet2'!$E:$G,True,000002050200_General,True,X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99608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99608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99608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996086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211</xdr:row>
      <xdr:rowOff>0</xdr:rowOff>
    </xdr:from>
    <xdr:to>
      <xdr:col>6</xdr:col>
      <xdr:colOff>0</xdr:colOff>
      <xdr:row>228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211</xdr:row>
      <xdr:rowOff>0</xdr:rowOff>
    </xdr:from>
    <xdr:to>
      <xdr:col>11</xdr:col>
      <xdr:colOff>127000</xdr:colOff>
      <xdr:row>228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254000</xdr:colOff>
      <xdr:row>211</xdr:row>
      <xdr:rowOff>0</xdr:rowOff>
    </xdr:from>
    <xdr:to>
      <xdr:col>16</xdr:col>
      <xdr:colOff>254000</xdr:colOff>
      <xdr:row>228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6</xdr:col>
      <xdr:colOff>0</xdr:colOff>
      <xdr:row>247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D239202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20117" hidden="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ListBoxControl,ListBox,,False,510000000302_Outputs|Means,False,Comparisons with a control:,False,,,
ListBoxPairwise,ListBox,,False,510000000102_Outputs|Means,False,Pairwise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RefEdit_Y,RefEdit0,'2) Dataset'!$D:$D,True,000000010200_General,True,Y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RefEdit_X,RefEdit0,'2) Dataset'!$E:$G,True,000002050200_General,True,X / Explanatory variables:,False,,221,3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520117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520117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520117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520117" hidden="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6</xdr:col>
      <xdr:colOff>0</xdr:colOff>
      <xdr:row>94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321</xdr:row>
      <xdr:rowOff>0</xdr:rowOff>
    </xdr:from>
    <xdr:to>
      <xdr:col>6</xdr:col>
      <xdr:colOff>0</xdr:colOff>
      <xdr:row>338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321</xdr:row>
      <xdr:rowOff>0</xdr:rowOff>
    </xdr:from>
    <xdr:to>
      <xdr:col>11</xdr:col>
      <xdr:colOff>190500</xdr:colOff>
      <xdr:row>338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321</xdr:row>
      <xdr:rowOff>0</xdr:rowOff>
    </xdr:from>
    <xdr:to>
      <xdr:col>16</xdr:col>
      <xdr:colOff>381000</xdr:colOff>
      <xdr:row>338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340</xdr:row>
      <xdr:rowOff>0</xdr:rowOff>
    </xdr:from>
    <xdr:to>
      <xdr:col>6</xdr:col>
      <xdr:colOff>0</xdr:colOff>
      <xdr:row>357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241" name="DD15465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D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09740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ListBoxControl,ListBox,,False,510000000302_Outputs|Means,False,Comparisons with a control:,False,,,
ListBoxPairwise,ListBox,,False,510000000102_Outputs|Means,False,Pairwise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RefEdit_Y,RefEdit0,'Sheet7'!$C:$C,True,000000010200_General,True,Y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RefEdit_X,RefEdit0,'Sheet7'!$D:$G,True,000002050200_General,True,X / Explanatory variables:,False,,221,4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409740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40974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409740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409740" hidden="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6</xdr:col>
      <xdr:colOff>0</xdr:colOff>
      <xdr:row>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6</xdr:col>
      <xdr:colOff>0</xdr:colOff>
      <xdr:row>342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325</xdr:row>
      <xdr:rowOff>0</xdr:rowOff>
    </xdr:from>
    <xdr:to>
      <xdr:col>11</xdr:col>
      <xdr:colOff>190500</xdr:colOff>
      <xdr:row>342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325</xdr:row>
      <xdr:rowOff>0</xdr:rowOff>
    </xdr:from>
    <xdr:to>
      <xdr:col>16</xdr:col>
      <xdr:colOff>381000</xdr:colOff>
      <xdr:row>342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344</xdr:row>
      <xdr:rowOff>0</xdr:rowOff>
    </xdr:from>
    <xdr:to>
      <xdr:col>6</xdr:col>
      <xdr:colOff>0</xdr:colOff>
      <xdr:row>361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34817" name="DD100045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E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88323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RefEdit_Y,RefEdit0,'Sheet7'!$C:$C,True,000000010200_General,True,Y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RefEdit_X,RefEdit0,'Sheet7'!$D:$H,True,000002050200_General,True,X / Explanatory variables:,False,,221,5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68832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68832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688323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688323" hidden="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6</xdr:col>
      <xdr:colOff>0</xdr:colOff>
      <xdr:row>102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329</xdr:row>
      <xdr:rowOff>0</xdr:rowOff>
    </xdr:from>
    <xdr:to>
      <xdr:col>6</xdr:col>
      <xdr:colOff>0</xdr:colOff>
      <xdr:row>346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329</xdr:row>
      <xdr:rowOff>0</xdr:rowOff>
    </xdr:from>
    <xdr:to>
      <xdr:col>11</xdr:col>
      <xdr:colOff>190500</xdr:colOff>
      <xdr:row>346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329</xdr:row>
      <xdr:rowOff>0</xdr:rowOff>
    </xdr:from>
    <xdr:to>
      <xdr:col>16</xdr:col>
      <xdr:colOff>381000</xdr:colOff>
      <xdr:row>346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348</xdr:row>
      <xdr:rowOff>0</xdr:rowOff>
    </xdr:from>
    <xdr:to>
      <xdr:col>6</xdr:col>
      <xdr:colOff>0</xdr:colOff>
      <xdr:row>365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36865" name="DD224502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F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50796" hidden="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RefEdit_Y,RefEdit0,'Sheet7'!$C:$C,True,000000010200_General,True,Y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RefEdit_X,RefEdit0,'Sheet7'!$D:$G&lt;LS&gt;'Sheet7'!$I:$J,True,000002050200_General,True,X / Explanatory variables:,False,,221,6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950796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950796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950796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950796" hidden="1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6</xdr:col>
      <xdr:colOff>0</xdr:colOff>
      <xdr:row>106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333</xdr:row>
      <xdr:rowOff>0</xdr:rowOff>
    </xdr:from>
    <xdr:to>
      <xdr:col>6</xdr:col>
      <xdr:colOff>0</xdr:colOff>
      <xdr:row>350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333</xdr:row>
      <xdr:rowOff>0</xdr:rowOff>
    </xdr:from>
    <xdr:to>
      <xdr:col>11</xdr:col>
      <xdr:colOff>190500</xdr:colOff>
      <xdr:row>350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333</xdr:row>
      <xdr:rowOff>0</xdr:rowOff>
    </xdr:from>
    <xdr:to>
      <xdr:col>16</xdr:col>
      <xdr:colOff>381000</xdr:colOff>
      <xdr:row>350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352</xdr:row>
      <xdr:rowOff>0</xdr:rowOff>
    </xdr:from>
    <xdr:to>
      <xdr:col>6</xdr:col>
      <xdr:colOff>0</xdr:colOff>
      <xdr:row>369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38913" name="DD213693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923807" hidden="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RefEdit_Y,RefEdit0,'Sheet7'!$C:$C,True,000000010200_General,True,Y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RefEdit_X,RefEdit0,'Sheet7'!$D:$J,True,000002050200_General,True,X / Explanatory variables:,False,,221,7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923807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923807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923807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923807" hidden="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6</xdr:col>
      <xdr:colOff>0</xdr:colOff>
      <xdr:row>110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337</xdr:row>
      <xdr:rowOff>0</xdr:rowOff>
    </xdr:from>
    <xdr:to>
      <xdr:col>6</xdr:col>
      <xdr:colOff>0</xdr:colOff>
      <xdr:row>354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337</xdr:row>
      <xdr:rowOff>0</xdr:rowOff>
    </xdr:from>
    <xdr:to>
      <xdr:col>11</xdr:col>
      <xdr:colOff>190500</xdr:colOff>
      <xdr:row>354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337</xdr:row>
      <xdr:rowOff>0</xdr:rowOff>
    </xdr:from>
    <xdr:to>
      <xdr:col>16</xdr:col>
      <xdr:colOff>381000</xdr:colOff>
      <xdr:row>354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356</xdr:row>
      <xdr:rowOff>0</xdr:rowOff>
    </xdr:from>
    <xdr:to>
      <xdr:col>6</xdr:col>
      <xdr:colOff>0</xdr:colOff>
      <xdr:row>373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2289" name="DD763167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3016" hidden="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128270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ListBoxControl,ListBox,,False,510000000302_Outputs|Means,False,Comparisons with a control:,False,,,
ListBoxPairwise,ListBox,,False,510000000102_Outputs|Means,False,Pairwise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RefEdit_Y,RefEdit0,'Sheet7'!$C:$C,True,000000010200_General,True,Y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RefEdit_X,RefEdit0,'Sheet7'!$D:$E&lt;LS&gt;'Sheet7'!$G:$H,True,000002050200_General,True,X / Explanatory variables:,False,,221,4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2</xdr:col>
      <xdr:colOff>97155</xdr:colOff>
      <xdr:row>5</xdr:row>
      <xdr:rowOff>473075</xdr:rowOff>
    </xdr:to>
    <xdr:sp macro="" textlink="">
      <xdr:nvSpPr>
        <xdr:cNvPr id="3" name="BK673016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450850" y="958850"/>
          <a:ext cx="916305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75819</xdr:colOff>
      <xdr:row>5</xdr:row>
      <xdr:rowOff>53975</xdr:rowOff>
    </xdr:from>
    <xdr:to>
      <xdr:col>1</xdr:col>
      <xdr:colOff>437769</xdr:colOff>
      <xdr:row>5</xdr:row>
      <xdr:rowOff>415925</xdr:rowOff>
    </xdr:to>
    <xdr:pic macro="[0]!ReRunXLSTAT">
      <xdr:nvPicPr>
        <xdr:cNvPr id="4" name="BT673016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319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5" name="RM673016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532638</xdr:colOff>
      <xdr:row>5</xdr:row>
      <xdr:rowOff>53975</xdr:rowOff>
    </xdr:from>
    <xdr:to>
      <xdr:col>2</xdr:col>
      <xdr:colOff>69088</xdr:colOff>
      <xdr:row>5</xdr:row>
      <xdr:rowOff>415925</xdr:rowOff>
    </xdr:to>
    <xdr:pic macro="[0]!AddRemovGrid">
      <xdr:nvPicPr>
        <xdr:cNvPr id="6" name="AD673016" hidden="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138" y="1006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6</xdr:col>
      <xdr:colOff>0</xdr:colOff>
      <xdr:row>98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325</xdr:row>
      <xdr:rowOff>0</xdr:rowOff>
    </xdr:from>
    <xdr:to>
      <xdr:col>6</xdr:col>
      <xdr:colOff>0</xdr:colOff>
      <xdr:row>342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325</xdr:row>
      <xdr:rowOff>0</xdr:rowOff>
    </xdr:from>
    <xdr:to>
      <xdr:col>11</xdr:col>
      <xdr:colOff>190500</xdr:colOff>
      <xdr:row>342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317500</xdr:colOff>
      <xdr:row>325</xdr:row>
      <xdr:rowOff>0</xdr:rowOff>
    </xdr:from>
    <xdr:to>
      <xdr:col>16</xdr:col>
      <xdr:colOff>381000</xdr:colOff>
      <xdr:row>342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344</xdr:row>
      <xdr:rowOff>0</xdr:rowOff>
    </xdr:from>
    <xdr:to>
      <xdr:col>6</xdr:col>
      <xdr:colOff>0</xdr:colOff>
      <xdr:row>361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103425" name="DD318519" hidden="1">
              <a:extLst>
                <a:ext uri="{63B3BB69-23CF-44E3-9099-C40C66FF867C}">
                  <a14:compatExt spid="_x0000_s103425"/>
                </a:ext>
                <a:ext uri="{FF2B5EF4-FFF2-40B4-BE49-F238E27FC236}">
                  <a16:creationId xmlns:a16="http://schemas.microsoft.com/office/drawing/2014/main" id="{00000000-0008-0000-1300-0000019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w4-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ynamic Dataset"/>
      <sheetName val="4)Model"/>
      <sheetName val="4)Predict"/>
      <sheetName val="4)-Full"/>
      <sheetName val="5)-1"/>
      <sheetName val="5) graphs"/>
      <sheetName val="Sheet1"/>
    </sheetNames>
    <definedNames>
      <definedName name="xdata1" refersTo="#REF!"/>
      <definedName name="xdata3" refersTo="#REF!"/>
    </definedNames>
    <sheetDataSet>
      <sheetData sheetId="0"/>
      <sheetData sheetId="1">
        <row r="88">
          <cell r="B88" t="str">
            <v>Lag Sales</v>
          </cell>
          <cell r="C88">
            <v>0.31642829868141914</v>
          </cell>
        </row>
        <row r="89">
          <cell r="B89" t="str">
            <v>Average Retail Price</v>
          </cell>
          <cell r="C89">
            <v>-0.18260555692504335</v>
          </cell>
        </row>
        <row r="90">
          <cell r="B90" t="str">
            <v>Demo</v>
          </cell>
          <cell r="C90">
            <v>0.37609571039704448</v>
          </cell>
        </row>
        <row r="91">
          <cell r="B91" t="str">
            <v>Demo1-3</v>
          </cell>
          <cell r="C91">
            <v>0.21904345521532595</v>
          </cell>
        </row>
        <row r="92">
          <cell r="B92" t="str">
            <v>Region RM</v>
          </cell>
          <cell r="C92">
            <v>0.88856350680227603</v>
          </cell>
        </row>
        <row r="93">
          <cell r="B93" t="str">
            <v>RM*Price</v>
          </cell>
          <cell r="C93">
            <v>-0.84597996141319132</v>
          </cell>
        </row>
        <row r="94">
          <cell r="B94" t="str">
            <v>Lag Price</v>
          </cell>
          <cell r="C94">
            <v>0.1233978552602774</v>
          </cell>
        </row>
        <row r="119">
          <cell r="B119" t="str">
            <v>Obs2</v>
          </cell>
          <cell r="D119">
            <v>314.50582438280878</v>
          </cell>
          <cell r="E119">
            <v>388.56217189820325</v>
          </cell>
          <cell r="G119">
            <v>-0.9435001138134016</v>
          </cell>
        </row>
        <row r="120">
          <cell r="B120" t="str">
            <v>Obs3</v>
          </cell>
          <cell r="D120">
            <v>390.60697916261392</v>
          </cell>
          <cell r="E120">
            <v>343.57048272301859</v>
          </cell>
          <cell r="G120">
            <v>0.59925909436617286</v>
          </cell>
        </row>
        <row r="121">
          <cell r="B121" t="str">
            <v>Obs4</v>
          </cell>
          <cell r="D121">
            <v>249.86237982712225</v>
          </cell>
          <cell r="E121">
            <v>362.22748406284552</v>
          </cell>
          <cell r="G121">
            <v>-1.4315651823501214</v>
          </cell>
        </row>
        <row r="122">
          <cell r="B122" t="str">
            <v>Obs5</v>
          </cell>
          <cell r="D122">
            <v>222.03389430781561</v>
          </cell>
          <cell r="E122">
            <v>265.45678398065775</v>
          </cell>
          <cell r="G122">
            <v>-0.55322065863316838</v>
          </cell>
        </row>
        <row r="123">
          <cell r="B123" t="str">
            <v>Obs6</v>
          </cell>
          <cell r="D123">
            <v>276.35819705736077</v>
          </cell>
          <cell r="E123">
            <v>271.11585093409053</v>
          </cell>
          <cell r="G123">
            <v>6.6789064407025103E-2</v>
          </cell>
        </row>
        <row r="124">
          <cell r="B124" t="str">
            <v>Obs7</v>
          </cell>
          <cell r="D124">
            <v>294.86318135451683</v>
          </cell>
          <cell r="E124">
            <v>272.15058192637014</v>
          </cell>
          <cell r="G124">
            <v>0.28936533956120342</v>
          </cell>
        </row>
        <row r="125">
          <cell r="B125" t="str">
            <v>Obs8</v>
          </cell>
          <cell r="D125">
            <v>383.45580710381228</v>
          </cell>
          <cell r="E125">
            <v>410.53673797665982</v>
          </cell>
          <cell r="G125">
            <v>-0.34501919440994755</v>
          </cell>
        </row>
        <row r="126">
          <cell r="B126" t="str">
            <v>Obs9</v>
          </cell>
          <cell r="D126">
            <v>300.2942445751741</v>
          </cell>
          <cell r="E126">
            <v>361.80811650251405</v>
          </cell>
          <cell r="G126">
            <v>-0.78370520707200053</v>
          </cell>
        </row>
        <row r="127">
          <cell r="B127" t="str">
            <v>Obs10</v>
          </cell>
          <cell r="D127">
            <v>296.74312209515341</v>
          </cell>
          <cell r="E127">
            <v>296.13159344496893</v>
          </cell>
          <cell r="G127">
            <v>7.7910587060653451E-3</v>
          </cell>
        </row>
        <row r="128">
          <cell r="B128" t="str">
            <v>Obs11</v>
          </cell>
          <cell r="D128">
            <v>429.79776568141511</v>
          </cell>
          <cell r="E128">
            <v>384.82791762822558</v>
          </cell>
          <cell r="G128">
            <v>0.57292937310384862</v>
          </cell>
        </row>
        <row r="129">
          <cell r="B129" t="str">
            <v>Obs13</v>
          </cell>
          <cell r="D129">
            <v>268.40556671680145</v>
          </cell>
          <cell r="E129">
            <v>271.44280022578863</v>
          </cell>
          <cell r="G129">
            <v>-3.8695267287001879E-2</v>
          </cell>
        </row>
        <row r="130">
          <cell r="B130" t="str">
            <v>Obs14</v>
          </cell>
          <cell r="D130">
            <v>206.02798850125583</v>
          </cell>
          <cell r="E130">
            <v>277.77850374146863</v>
          </cell>
          <cell r="G130">
            <v>-0.91412311795742474</v>
          </cell>
        </row>
        <row r="131">
          <cell r="B131" t="str">
            <v>Obs15</v>
          </cell>
          <cell r="D131">
            <v>201.96734153603134</v>
          </cell>
          <cell r="E131">
            <v>253.36336994081796</v>
          </cell>
          <cell r="G131">
            <v>-0.6548008412026084</v>
          </cell>
        </row>
        <row r="132">
          <cell r="B132" t="str">
            <v>Obs16</v>
          </cell>
          <cell r="D132">
            <v>239.72697458725526</v>
          </cell>
          <cell r="E132">
            <v>270.51940563261877</v>
          </cell>
          <cell r="G132">
            <v>-0.39230482153946999</v>
          </cell>
        </row>
        <row r="133">
          <cell r="B133" t="str">
            <v>Obs17</v>
          </cell>
          <cell r="D133">
            <v>171.39281859155261</v>
          </cell>
          <cell r="E133">
            <v>244.81676374461514</v>
          </cell>
          <cell r="G133">
            <v>-0.93544311774413136</v>
          </cell>
        </row>
        <row r="134">
          <cell r="B134" t="str">
            <v>Obs18</v>
          </cell>
          <cell r="D134">
            <v>172.74559451311936</v>
          </cell>
          <cell r="E134">
            <v>179.10367405905657</v>
          </cell>
          <cell r="G134">
            <v>-8.1003843377225868E-2</v>
          </cell>
        </row>
        <row r="135">
          <cell r="B135" t="str">
            <v>Obs19</v>
          </cell>
          <cell r="D135">
            <v>379.20412736310453</v>
          </cell>
          <cell r="E135">
            <v>414.33604273365989</v>
          </cell>
          <cell r="G135">
            <v>-0.44759115542001787</v>
          </cell>
        </row>
        <row r="136">
          <cell r="B136" t="str">
            <v>Obs20</v>
          </cell>
          <cell r="D136">
            <v>346.14938028154523</v>
          </cell>
          <cell r="E136">
            <v>304.68663148378761</v>
          </cell>
          <cell r="G136">
            <v>0.52824787505984827</v>
          </cell>
        </row>
        <row r="137">
          <cell r="B137" t="str">
            <v>Obs21</v>
          </cell>
          <cell r="D137">
            <v>371.4853015379951</v>
          </cell>
          <cell r="E137">
            <v>400.85266859174703</v>
          </cell>
          <cell r="G137">
            <v>-0.37414907819826065</v>
          </cell>
        </row>
        <row r="138">
          <cell r="B138" t="str">
            <v>Obs22</v>
          </cell>
          <cell r="D138">
            <v>302.60708516818738</v>
          </cell>
          <cell r="E138">
            <v>362.09646508132926</v>
          </cell>
          <cell r="G138">
            <v>-0.75791257065534301</v>
          </cell>
        </row>
        <row r="139">
          <cell r="B139" t="str">
            <v>Obs24</v>
          </cell>
          <cell r="D139">
            <v>309.05276246954139</v>
          </cell>
          <cell r="E139">
            <v>196.76365348369467</v>
          </cell>
          <cell r="G139">
            <v>1.4305969800377822</v>
          </cell>
        </row>
        <row r="140">
          <cell r="B140" t="str">
            <v>Obs25</v>
          </cell>
          <cell r="D140">
            <v>154.59788084785293</v>
          </cell>
          <cell r="E140">
            <v>223.70874182605479</v>
          </cell>
          <cell r="G140">
            <v>-0.88049312970938653</v>
          </cell>
        </row>
        <row r="141">
          <cell r="B141" t="str">
            <v>Obs26</v>
          </cell>
          <cell r="D141">
            <v>247.72564561350089</v>
          </cell>
          <cell r="E141">
            <v>205.46573544908057</v>
          </cell>
          <cell r="G141">
            <v>0.53840395033776489</v>
          </cell>
        </row>
        <row r="142">
          <cell r="B142" t="str">
            <v>Obs27</v>
          </cell>
          <cell r="D142">
            <v>227.99236329472669</v>
          </cell>
          <cell r="E142">
            <v>294.80328307769003</v>
          </cell>
          <cell r="G142">
            <v>-0.85119118798156124</v>
          </cell>
        </row>
        <row r="143">
          <cell r="B143" t="str">
            <v>Obs28</v>
          </cell>
          <cell r="D143">
            <v>226.5964968466343</v>
          </cell>
          <cell r="E143">
            <v>263.87293022070094</v>
          </cell>
          <cell r="G143">
            <v>-0.47491295899623631</v>
          </cell>
        </row>
        <row r="144">
          <cell r="B144" t="str">
            <v>Obs29</v>
          </cell>
          <cell r="D144">
            <v>233.31521082097063</v>
          </cell>
          <cell r="E144">
            <v>196.90375547254052</v>
          </cell>
          <cell r="G144">
            <v>0.46389287911092314</v>
          </cell>
        </row>
        <row r="145">
          <cell r="B145" t="str">
            <v>Obs30</v>
          </cell>
          <cell r="D145">
            <v>215.20722620508221</v>
          </cell>
          <cell r="E145">
            <v>218.67976794657804</v>
          </cell>
          <cell r="G145">
            <v>-4.4241224935405228E-2</v>
          </cell>
        </row>
        <row r="146">
          <cell r="B146" t="str">
            <v>Obs31</v>
          </cell>
          <cell r="D146">
            <v>233.41454117517861</v>
          </cell>
          <cell r="E146">
            <v>259.59053281196685</v>
          </cell>
          <cell r="G146">
            <v>-0.33348999669953278</v>
          </cell>
        </row>
        <row r="147">
          <cell r="B147" t="str">
            <v>Obs32</v>
          </cell>
          <cell r="D147">
            <v>297.11769231578774</v>
          </cell>
          <cell r="E147">
            <v>264.88993653418913</v>
          </cell>
          <cell r="G147">
            <v>0.41059128984950222</v>
          </cell>
        </row>
        <row r="148">
          <cell r="B148" t="str">
            <v>Obs33</v>
          </cell>
          <cell r="D148">
            <v>258.46230884332823</v>
          </cell>
          <cell r="E148">
            <v>237.99956903803809</v>
          </cell>
          <cell r="G148">
            <v>0.26070145210998846</v>
          </cell>
        </row>
        <row r="149">
          <cell r="B149" t="str">
            <v>Obs35</v>
          </cell>
          <cell r="D149">
            <v>364.17453904151307</v>
          </cell>
          <cell r="E149">
            <v>266.76179649827765</v>
          </cell>
          <cell r="G149">
            <v>1.2410676027103908</v>
          </cell>
        </row>
        <row r="150">
          <cell r="B150" t="str">
            <v>Obs36</v>
          </cell>
          <cell r="D150">
            <v>291.1947988284852</v>
          </cell>
          <cell r="E150">
            <v>374.1306908915667</v>
          </cell>
          <cell r="G150">
            <v>-1.0566281787589802</v>
          </cell>
        </row>
        <row r="151">
          <cell r="B151" t="str">
            <v>Obs37</v>
          </cell>
          <cell r="D151">
            <v>279.62964251219836</v>
          </cell>
          <cell r="E151">
            <v>306.89538097983746</v>
          </cell>
          <cell r="G151">
            <v>-0.34737369868364487</v>
          </cell>
        </row>
        <row r="152">
          <cell r="B152" t="str">
            <v>Obs38</v>
          </cell>
          <cell r="D152">
            <v>328.56464507221398</v>
          </cell>
          <cell r="E152">
            <v>285.86567883718345</v>
          </cell>
          <cell r="G152">
            <v>0.54399765656942967</v>
          </cell>
        </row>
        <row r="153">
          <cell r="B153" t="str">
            <v>Obs39</v>
          </cell>
          <cell r="D153">
            <v>329.40232818821283</v>
          </cell>
          <cell r="E153">
            <v>315.33261580937767</v>
          </cell>
          <cell r="G153">
            <v>0.17925236223665106</v>
          </cell>
        </row>
        <row r="154">
          <cell r="B154" t="str">
            <v>Obs40</v>
          </cell>
          <cell r="D154">
            <v>211.37293465463586</v>
          </cell>
          <cell r="E154">
            <v>246.18692235609075</v>
          </cell>
          <cell r="G154">
            <v>-0.44354066141046156</v>
          </cell>
        </row>
        <row r="155">
          <cell r="B155" t="str">
            <v>Obs41</v>
          </cell>
          <cell r="D155">
            <v>428.35016052755583</v>
          </cell>
          <cell r="E155">
            <v>404.77312071330346</v>
          </cell>
          <cell r="G155">
            <v>0.30037856975738708</v>
          </cell>
        </row>
        <row r="156">
          <cell r="B156" t="str">
            <v>Obs42</v>
          </cell>
          <cell r="D156">
            <v>412.79178442906306</v>
          </cell>
          <cell r="E156">
            <v>441.58664070623138</v>
          </cell>
          <cell r="G156">
            <v>-0.36685511892280825</v>
          </cell>
        </row>
        <row r="157">
          <cell r="B157" t="str">
            <v>Obs43</v>
          </cell>
          <cell r="D157">
            <v>328.22108302748148</v>
          </cell>
          <cell r="E157">
            <v>375.46424236816011</v>
          </cell>
          <cell r="G157">
            <v>-0.60189204180734335</v>
          </cell>
        </row>
        <row r="158">
          <cell r="B158" t="str">
            <v>Obs44</v>
          </cell>
          <cell r="D158">
            <v>269.83398933575558</v>
          </cell>
          <cell r="E158">
            <v>312.43254911664769</v>
          </cell>
          <cell r="G158">
            <v>-0.54271844818168824</v>
          </cell>
        </row>
        <row r="159">
          <cell r="B159" t="str">
            <v>Obs46</v>
          </cell>
          <cell r="D159">
            <v>100.09976082913568</v>
          </cell>
          <cell r="E159">
            <v>229.94868098945085</v>
          </cell>
          <cell r="G159">
            <v>-1.6543142493536747</v>
          </cell>
        </row>
        <row r="160">
          <cell r="B160" t="str">
            <v>Obs47</v>
          </cell>
          <cell r="D160">
            <v>202.21177781488618</v>
          </cell>
          <cell r="E160">
            <v>235.41682660294538</v>
          </cell>
          <cell r="G160">
            <v>-0.42304229632984397</v>
          </cell>
        </row>
        <row r="161">
          <cell r="B161" t="str">
            <v>Obs48</v>
          </cell>
          <cell r="D161">
            <v>277.05184352904394</v>
          </cell>
          <cell r="E161">
            <v>379.81408017338453</v>
          </cell>
          <cell r="G161">
            <v>-1.3092217645421993</v>
          </cell>
        </row>
        <row r="162">
          <cell r="B162" t="str">
            <v>Obs49</v>
          </cell>
          <cell r="D162">
            <v>432.8902525837712</v>
          </cell>
          <cell r="E162">
            <v>469.99957679398619</v>
          </cell>
          <cell r="G162">
            <v>-0.47278393804930779</v>
          </cell>
        </row>
        <row r="163">
          <cell r="B163" t="str">
            <v>Obs50</v>
          </cell>
          <cell r="D163">
            <v>427.7926261350546</v>
          </cell>
          <cell r="E163">
            <v>413.69409400536097</v>
          </cell>
          <cell r="G163">
            <v>0.17961953452001803</v>
          </cell>
        </row>
        <row r="164">
          <cell r="B164" t="str">
            <v>Obs51</v>
          </cell>
          <cell r="D164">
            <v>241.04674393023117</v>
          </cell>
          <cell r="E164">
            <v>403.02475802574054</v>
          </cell>
          <cell r="G164">
            <v>-2.0636485576420451</v>
          </cell>
        </row>
        <row r="165">
          <cell r="B165" t="str">
            <v>Obs52</v>
          </cell>
          <cell r="D165">
            <v>556.55004166698996</v>
          </cell>
          <cell r="E165">
            <v>457.73520154757722</v>
          </cell>
          <cell r="G165">
            <v>1.2589307470198747</v>
          </cell>
        </row>
        <row r="166">
          <cell r="B166" t="str">
            <v>Obs53</v>
          </cell>
          <cell r="D166">
            <v>309.99966629109912</v>
          </cell>
          <cell r="E166">
            <v>425.64345388420827</v>
          </cell>
          <cell r="G166">
            <v>-1.4733365932370632</v>
          </cell>
        </row>
        <row r="167">
          <cell r="B167" t="str">
            <v>Obs54</v>
          </cell>
          <cell r="D167">
            <v>409.73567792980032</v>
          </cell>
          <cell r="E167">
            <v>304.54538164035341</v>
          </cell>
          <cell r="G167">
            <v>1.3401559738080198</v>
          </cell>
        </row>
        <row r="168">
          <cell r="B168" t="str">
            <v>Obs55</v>
          </cell>
          <cell r="D168">
            <v>347.35825789398893</v>
          </cell>
          <cell r="E168">
            <v>359.83375862349544</v>
          </cell>
          <cell r="G168">
            <v>-0.15894162692430575</v>
          </cell>
        </row>
        <row r="169">
          <cell r="B169" t="str">
            <v>Obs57</v>
          </cell>
          <cell r="D169">
            <v>219.65535217099114</v>
          </cell>
          <cell r="E169">
            <v>272.58822794996627</v>
          </cell>
          <cell r="G169">
            <v>-0.67438073841748614</v>
          </cell>
        </row>
        <row r="170">
          <cell r="B170" t="str">
            <v>Obs58</v>
          </cell>
          <cell r="D170">
            <v>239.05316731393944</v>
          </cell>
          <cell r="E170">
            <v>263.15628434255279</v>
          </cell>
          <cell r="G170">
            <v>-0.30708095150151837</v>
          </cell>
        </row>
        <row r="171">
          <cell r="B171" t="str">
            <v>Obs59</v>
          </cell>
          <cell r="D171">
            <v>249.14047552741056</v>
          </cell>
          <cell r="E171">
            <v>284.22764084766379</v>
          </cell>
          <cell r="G171">
            <v>-0.4470210263362896</v>
          </cell>
        </row>
        <row r="172">
          <cell r="B172" t="str">
            <v>Obs60</v>
          </cell>
          <cell r="D172">
            <v>263.47531165786268</v>
          </cell>
          <cell r="E172">
            <v>280.46517980804765</v>
          </cell>
          <cell r="G172">
            <v>-0.21645602397609451</v>
          </cell>
        </row>
        <row r="173">
          <cell r="B173" t="str">
            <v>Obs61</v>
          </cell>
          <cell r="D173">
            <v>666.72935151489276</v>
          </cell>
          <cell r="E173">
            <v>321.48723408708855</v>
          </cell>
          <cell r="G173">
            <v>4.3984882864848371</v>
          </cell>
        </row>
        <row r="174">
          <cell r="B174" t="str">
            <v>Obs62</v>
          </cell>
          <cell r="D174">
            <v>711.8649399072799</v>
          </cell>
          <cell r="E174">
            <v>444.4720585197536</v>
          </cell>
          <cell r="G174">
            <v>3.406665633483756</v>
          </cell>
        </row>
        <row r="175">
          <cell r="B175" t="str">
            <v>Obs63</v>
          </cell>
          <cell r="D175">
            <v>328.15780403353938</v>
          </cell>
          <cell r="E175">
            <v>367.87190410098248</v>
          </cell>
          <cell r="G175">
            <v>-0.50596956494296796</v>
          </cell>
        </row>
        <row r="176">
          <cell r="B176" t="str">
            <v>Obs64</v>
          </cell>
          <cell r="D176">
            <v>144.59522043429578</v>
          </cell>
          <cell r="E176">
            <v>306.24394684138093</v>
          </cell>
          <cell r="G176">
            <v>-2.0594533335737637</v>
          </cell>
        </row>
        <row r="177">
          <cell r="B177" t="str">
            <v>Obs65</v>
          </cell>
          <cell r="D177">
            <v>266.12956722271895</v>
          </cell>
          <cell r="E177">
            <v>166.42565132573804</v>
          </cell>
          <cell r="G177">
            <v>1.2702578395037423</v>
          </cell>
        </row>
        <row r="178">
          <cell r="B178" t="str">
            <v>Obs66</v>
          </cell>
          <cell r="D178">
            <v>277.18746772270498</v>
          </cell>
          <cell r="E178">
            <v>313.82243213394366</v>
          </cell>
          <cell r="G178">
            <v>-0.46674045171304723</v>
          </cell>
        </row>
        <row r="179">
          <cell r="B179" t="str">
            <v>Obs68</v>
          </cell>
          <cell r="D179">
            <v>232.91486209197791</v>
          </cell>
          <cell r="E179">
            <v>190.19195149003062</v>
          </cell>
          <cell r="G179">
            <v>0.54430271499681782</v>
          </cell>
        </row>
        <row r="180">
          <cell r="B180" t="str">
            <v>Obs69</v>
          </cell>
          <cell r="D180">
            <v>308.27675199977176</v>
          </cell>
          <cell r="E180">
            <v>381.68284743248995</v>
          </cell>
          <cell r="G180">
            <v>-0.93521570694490275</v>
          </cell>
        </row>
        <row r="181">
          <cell r="B181" t="str">
            <v>Obs70</v>
          </cell>
          <cell r="D181">
            <v>272.20570082094849</v>
          </cell>
          <cell r="E181">
            <v>276.60682809311436</v>
          </cell>
          <cell r="G181">
            <v>-5.6071683542488593E-2</v>
          </cell>
        </row>
        <row r="182">
          <cell r="B182" t="str">
            <v>Obs71</v>
          </cell>
          <cell r="D182">
            <v>355.87124573559618</v>
          </cell>
          <cell r="E182">
            <v>288.4799159692094</v>
          </cell>
          <cell r="G182">
            <v>0.85858578552506837</v>
          </cell>
        </row>
        <row r="183">
          <cell r="B183" t="str">
            <v>Obs72</v>
          </cell>
          <cell r="D183">
            <v>337.17576313998126</v>
          </cell>
          <cell r="E183">
            <v>314.98813893565813</v>
          </cell>
          <cell r="G183">
            <v>0.28267699750755593</v>
          </cell>
        </row>
        <row r="184">
          <cell r="B184" t="str">
            <v>Obs73</v>
          </cell>
          <cell r="D184">
            <v>361.36155202758158</v>
          </cell>
          <cell r="E184">
            <v>352.08436417630213</v>
          </cell>
          <cell r="G184">
            <v>0.11819416008507484</v>
          </cell>
        </row>
        <row r="185">
          <cell r="B185" t="str">
            <v>Obs74</v>
          </cell>
          <cell r="D185">
            <v>1041.2002563709802</v>
          </cell>
          <cell r="E185">
            <v>506.76447162935949</v>
          </cell>
          <cell r="G185">
            <v>6.8088724416884698</v>
          </cell>
        </row>
        <row r="186">
          <cell r="B186" t="str">
            <v>Obs75</v>
          </cell>
          <cell r="D186">
            <v>753.38798724890694</v>
          </cell>
          <cell r="E186">
            <v>564.70270273576534</v>
          </cell>
          <cell r="G186">
            <v>2.4039072056052495</v>
          </cell>
        </row>
        <row r="187">
          <cell r="B187" t="str">
            <v>Obs76</v>
          </cell>
          <cell r="D187">
            <v>192.07759771029299</v>
          </cell>
          <cell r="E187">
            <v>425.46726747980722</v>
          </cell>
          <cell r="G187">
            <v>-2.9734545029328396</v>
          </cell>
        </row>
        <row r="188">
          <cell r="B188" t="str">
            <v>Obs77</v>
          </cell>
          <cell r="D188">
            <v>390.64287641209955</v>
          </cell>
          <cell r="E188">
            <v>312.05597542273301</v>
          </cell>
          <cell r="G188">
            <v>1.0012207260464283</v>
          </cell>
        </row>
        <row r="189">
          <cell r="B189" t="str">
            <v>Obs79</v>
          </cell>
          <cell r="D189">
            <v>184.67931669463792</v>
          </cell>
          <cell r="E189">
            <v>174.43722178189452</v>
          </cell>
          <cell r="G189">
            <v>0.13048736590543131</v>
          </cell>
        </row>
        <row r="190">
          <cell r="B190" t="str">
            <v>Obs80</v>
          </cell>
          <cell r="D190">
            <v>259.95286757158794</v>
          </cell>
          <cell r="E190">
            <v>265.45359073095108</v>
          </cell>
          <cell r="G190">
            <v>-7.0080865463102576E-2</v>
          </cell>
        </row>
        <row r="191">
          <cell r="B191" t="str">
            <v>Obs81</v>
          </cell>
          <cell r="D191">
            <v>325.84191908072341</v>
          </cell>
          <cell r="E191">
            <v>277.31562522582874</v>
          </cell>
          <cell r="G191">
            <v>0.61823956097103261</v>
          </cell>
        </row>
        <row r="192">
          <cell r="B192" t="str">
            <v>Obs82</v>
          </cell>
          <cell r="D192">
            <v>291.77268941607758</v>
          </cell>
          <cell r="E192">
            <v>294.50899160120446</v>
          </cell>
          <cell r="G192">
            <v>-3.4861311821493678E-2</v>
          </cell>
        </row>
        <row r="193">
          <cell r="B193" t="str">
            <v>Obs83</v>
          </cell>
          <cell r="D193">
            <v>126.71894491627157</v>
          </cell>
          <cell r="E193">
            <v>116.27409661914774</v>
          </cell>
          <cell r="G193">
            <v>0.13307050492939171</v>
          </cell>
        </row>
        <row r="194">
          <cell r="B194" t="str">
            <v>Obs84</v>
          </cell>
          <cell r="D194">
            <v>206.70153351002702</v>
          </cell>
          <cell r="E194">
            <v>163.04461893757531</v>
          </cell>
          <cell r="G194">
            <v>0.5562022061550862</v>
          </cell>
        </row>
        <row r="195">
          <cell r="B195" t="str">
            <v>Obs85</v>
          </cell>
          <cell r="D195">
            <v>201.98489226665259</v>
          </cell>
          <cell r="E195">
            <v>174.05388471748191</v>
          </cell>
          <cell r="G195">
            <v>0.35584942662865476</v>
          </cell>
        </row>
        <row r="196">
          <cell r="B196" t="str">
            <v>Obs86</v>
          </cell>
          <cell r="D196">
            <v>303.19777569926305</v>
          </cell>
          <cell r="E196">
            <v>308.48423669784813</v>
          </cell>
          <cell r="G196">
            <v>-6.7351101170609343E-2</v>
          </cell>
        </row>
        <row r="197">
          <cell r="B197" t="str">
            <v>Obs87</v>
          </cell>
          <cell r="D197">
            <v>342.45802828352049</v>
          </cell>
          <cell r="E197">
            <v>273.91576144644745</v>
          </cell>
          <cell r="G197">
            <v>0.87324906954618242</v>
          </cell>
        </row>
        <row r="198">
          <cell r="B198" t="str">
            <v>Obs88</v>
          </cell>
          <cell r="D198">
            <v>189.92428664396911</v>
          </cell>
          <cell r="E198">
            <v>293.16436272519974</v>
          </cell>
          <cell r="G198">
            <v>-1.315309582510761</v>
          </cell>
        </row>
        <row r="199">
          <cell r="B199" t="str">
            <v>Obs90</v>
          </cell>
          <cell r="D199">
            <v>166.4431242436884</v>
          </cell>
          <cell r="E199">
            <v>228.68803999378318</v>
          </cell>
          <cell r="G199">
            <v>-0.79301892497887383</v>
          </cell>
        </row>
        <row r="200">
          <cell r="B200" t="str">
            <v>Obs91</v>
          </cell>
          <cell r="D200">
            <v>235.78191117171292</v>
          </cell>
          <cell r="E200">
            <v>245.18787619132564</v>
          </cell>
          <cell r="G200">
            <v>-0.1198348198941986</v>
          </cell>
        </row>
        <row r="201">
          <cell r="B201" t="str">
            <v>Obs92</v>
          </cell>
          <cell r="D201">
            <v>284.67501459199542</v>
          </cell>
          <cell r="E201">
            <v>266.61081014928595</v>
          </cell>
          <cell r="G201">
            <v>0.23014339107261539</v>
          </cell>
        </row>
        <row r="202">
          <cell r="B202" t="str">
            <v>Obs93</v>
          </cell>
          <cell r="D202">
            <v>214.07504868302217</v>
          </cell>
          <cell r="E202">
            <v>286.06717359867656</v>
          </cell>
          <cell r="G202">
            <v>-0.91720129780190296</v>
          </cell>
        </row>
        <row r="203">
          <cell r="B203" t="str">
            <v>Obs94</v>
          </cell>
          <cell r="D203">
            <v>183.77263114909792</v>
          </cell>
          <cell r="E203">
            <v>151.19110947150295</v>
          </cell>
          <cell r="G203">
            <v>0.41509837363548674</v>
          </cell>
        </row>
        <row r="204">
          <cell r="B204" t="str">
            <v>Obs95</v>
          </cell>
          <cell r="D204">
            <v>289.28642125223553</v>
          </cell>
          <cell r="E204">
            <v>264.49013658466674</v>
          </cell>
          <cell r="G204">
            <v>0.3159121154488122</v>
          </cell>
        </row>
        <row r="205">
          <cell r="B205" t="str">
            <v>Obs96</v>
          </cell>
          <cell r="D205">
            <v>397.14858141361776</v>
          </cell>
          <cell r="E205">
            <v>393.85976274021311</v>
          </cell>
          <cell r="G205">
            <v>4.1900537857661561E-2</v>
          </cell>
        </row>
        <row r="206">
          <cell r="B206" t="str">
            <v>Obs97</v>
          </cell>
          <cell r="D206">
            <v>300.04673067328798</v>
          </cell>
          <cell r="E206">
            <v>345.64031003765075</v>
          </cell>
          <cell r="G206">
            <v>-0.58087589737658007</v>
          </cell>
        </row>
        <row r="207">
          <cell r="B207" t="str">
            <v>Obs98</v>
          </cell>
          <cell r="D207">
            <v>256.18438620920188</v>
          </cell>
          <cell r="E207">
            <v>357.17822593234291</v>
          </cell>
          <cell r="G207">
            <v>-1.286691856541103</v>
          </cell>
        </row>
        <row r="208">
          <cell r="B208" t="str">
            <v>Obs99</v>
          </cell>
          <cell r="D208">
            <v>318.5782889727414</v>
          </cell>
          <cell r="E208">
            <v>311.47748402648506</v>
          </cell>
          <cell r="G208">
            <v>9.0466388091404948E-2</v>
          </cell>
        </row>
        <row r="209">
          <cell r="B209" t="str">
            <v>Obs101</v>
          </cell>
          <cell r="D209">
            <v>348.46674668822629</v>
          </cell>
          <cell r="E209">
            <v>419.25963927058012</v>
          </cell>
          <cell r="G209">
            <v>-0.90192271762722476</v>
          </cell>
        </row>
        <row r="210">
          <cell r="B210" t="str">
            <v>Obs102</v>
          </cell>
          <cell r="D210">
            <v>378.71914793843308</v>
          </cell>
          <cell r="E210">
            <v>380.24982925259235</v>
          </cell>
          <cell r="G210">
            <v>-1.9501339757825659E-2</v>
          </cell>
        </row>
        <row r="211">
          <cell r="B211" t="str">
            <v>Obs103</v>
          </cell>
          <cell r="D211">
            <v>360.30415645289946</v>
          </cell>
          <cell r="E211">
            <v>304.68730286122371</v>
          </cell>
          <cell r="G211">
            <v>0.70857542201606993</v>
          </cell>
        </row>
        <row r="212">
          <cell r="B212" t="str">
            <v>Obs104</v>
          </cell>
          <cell r="D212">
            <v>342.76335527262108</v>
          </cell>
          <cell r="E212">
            <v>314.97563135163051</v>
          </cell>
          <cell r="G212">
            <v>0.35402395016335336</v>
          </cell>
        </row>
        <row r="213">
          <cell r="B213" t="str">
            <v>Obs105</v>
          </cell>
          <cell r="D213">
            <v>360.59464988979607</v>
          </cell>
          <cell r="E213">
            <v>210.24368578513796</v>
          </cell>
          <cell r="G213">
            <v>1.9155164480021276</v>
          </cell>
        </row>
        <row r="214">
          <cell r="B214" t="str">
            <v>Obs106</v>
          </cell>
          <cell r="D214">
            <v>283.6937634993709</v>
          </cell>
          <cell r="E214">
            <v>305.25934115265773</v>
          </cell>
          <cell r="G214">
            <v>-0.27475193758506938</v>
          </cell>
        </row>
        <row r="215">
          <cell r="B215" t="str">
            <v>Obs107</v>
          </cell>
          <cell r="D215">
            <v>248.0364410567509</v>
          </cell>
          <cell r="E215">
            <v>236.82676986872832</v>
          </cell>
          <cell r="G215">
            <v>0.14281457831162361</v>
          </cell>
        </row>
        <row r="216">
          <cell r="B216" t="str">
            <v>Obs108</v>
          </cell>
          <cell r="D216">
            <v>378.96757551248282</v>
          </cell>
          <cell r="E216">
            <v>432.08777763096128</v>
          </cell>
          <cell r="G216">
            <v>-0.67676733225544039</v>
          </cell>
        </row>
        <row r="217">
          <cell r="B217" t="str">
            <v>Obs109</v>
          </cell>
          <cell r="D217">
            <v>270.20687266746779</v>
          </cell>
          <cell r="E217">
            <v>286.02230102917832</v>
          </cell>
          <cell r="G217">
            <v>-0.20149330827016149</v>
          </cell>
        </row>
        <row r="218">
          <cell r="B218" t="str">
            <v>Obs110</v>
          </cell>
          <cell r="D218">
            <v>305.50056886598702</v>
          </cell>
          <cell r="E218">
            <v>315.98115487956647</v>
          </cell>
          <cell r="G218">
            <v>-0.13352581417261772</v>
          </cell>
        </row>
        <row r="219">
          <cell r="B219" t="str">
            <v>Obs112</v>
          </cell>
          <cell r="D219">
            <v>152.5346601739578</v>
          </cell>
          <cell r="E219">
            <v>188.97652816509202</v>
          </cell>
          <cell r="G219">
            <v>-0.46428034531490692</v>
          </cell>
        </row>
        <row r="220">
          <cell r="B220" t="str">
            <v>Obs113</v>
          </cell>
          <cell r="D220">
            <v>250.59645711523632</v>
          </cell>
          <cell r="E220">
            <v>223.61911729620414</v>
          </cell>
          <cell r="G220">
            <v>0.34369941326567049</v>
          </cell>
        </row>
        <row r="221">
          <cell r="B221" t="str">
            <v>Obs114</v>
          </cell>
          <cell r="D221">
            <v>230.18775321635798</v>
          </cell>
          <cell r="E221">
            <v>246.06730771866756</v>
          </cell>
          <cell r="G221">
            <v>-0.2023102945648346</v>
          </cell>
        </row>
        <row r="222">
          <cell r="B222" t="str">
            <v>Obs115</v>
          </cell>
          <cell r="D222">
            <v>258.26648249879088</v>
          </cell>
          <cell r="E222">
            <v>235.78621886065258</v>
          </cell>
          <cell r="G222">
            <v>0.28640531180301187</v>
          </cell>
        </row>
        <row r="223">
          <cell r="B223" t="str">
            <v>Obs116</v>
          </cell>
          <cell r="D223">
            <v>120.9717472247146</v>
          </cell>
          <cell r="E223">
            <v>229.50767885792669</v>
          </cell>
          <cell r="G223">
            <v>-1.3827803731137567</v>
          </cell>
        </row>
        <row r="224">
          <cell r="B224" t="str">
            <v>Obs117</v>
          </cell>
          <cell r="D224">
            <v>323.95524257777464</v>
          </cell>
          <cell r="E224">
            <v>322.12489482051006</v>
          </cell>
          <cell r="G224">
            <v>2.3319180262545969E-2</v>
          </cell>
        </row>
        <row r="225">
          <cell r="B225" t="str">
            <v>Obs118</v>
          </cell>
          <cell r="D225">
            <v>332.53958284465392</v>
          </cell>
          <cell r="E225">
            <v>330.26855999512446</v>
          </cell>
          <cell r="G225">
            <v>2.8933513316444129E-2</v>
          </cell>
        </row>
        <row r="226">
          <cell r="B226" t="str">
            <v>Obs119</v>
          </cell>
          <cell r="D226">
            <v>318.75480206331304</v>
          </cell>
          <cell r="E226">
            <v>320.033521362915</v>
          </cell>
          <cell r="G226">
            <v>-1.6291268003178889E-2</v>
          </cell>
        </row>
        <row r="227">
          <cell r="B227" t="str">
            <v>Obs120</v>
          </cell>
          <cell r="D227">
            <v>333.84805201146571</v>
          </cell>
          <cell r="E227">
            <v>344.36606161897896</v>
          </cell>
          <cell r="G227">
            <v>-0.13400260200135181</v>
          </cell>
        </row>
        <row r="228">
          <cell r="B228" t="str">
            <v>Obs121</v>
          </cell>
          <cell r="D228">
            <v>335.28131464737612</v>
          </cell>
          <cell r="E228">
            <v>283.55178163911785</v>
          </cell>
          <cell r="G228">
            <v>0.65904979003535213</v>
          </cell>
        </row>
        <row r="229">
          <cell r="B229" t="str">
            <v>Obs123</v>
          </cell>
          <cell r="D229">
            <v>209.3971488106277</v>
          </cell>
          <cell r="E229">
            <v>217.01414818869975</v>
          </cell>
          <cell r="G229">
            <v>-9.704286021712949E-2</v>
          </cell>
        </row>
        <row r="230">
          <cell r="B230" t="str">
            <v>Obs124</v>
          </cell>
          <cell r="D230">
            <v>196.34960394675636</v>
          </cell>
          <cell r="E230">
            <v>237.36139961225001</v>
          </cell>
          <cell r="G230">
            <v>-0.52250259668884669</v>
          </cell>
        </row>
        <row r="231">
          <cell r="B231" t="str">
            <v>Obs125</v>
          </cell>
          <cell r="D231">
            <v>358.38055216776797</v>
          </cell>
          <cell r="E231">
            <v>227.57358432301768</v>
          </cell>
          <cell r="G231">
            <v>1.6665200646501326</v>
          </cell>
        </row>
        <row r="232">
          <cell r="B232" t="str">
            <v>Obs126</v>
          </cell>
          <cell r="D232">
            <v>198.00953936017774</v>
          </cell>
          <cell r="E232">
            <v>277.97135116963852</v>
          </cell>
          <cell r="G232">
            <v>-1.0187375029165344</v>
          </cell>
        </row>
        <row r="233">
          <cell r="B233" t="str">
            <v>Obs127</v>
          </cell>
          <cell r="D233">
            <v>166.40779961215463</v>
          </cell>
          <cell r="E233">
            <v>219.42129021156379</v>
          </cell>
          <cell r="G233">
            <v>-0.6754077954464428</v>
          </cell>
        </row>
        <row r="234">
          <cell r="B234" t="str">
            <v>Obs128</v>
          </cell>
          <cell r="D234">
            <v>299.87320850245294</v>
          </cell>
          <cell r="E234">
            <v>340.95994275864246</v>
          </cell>
          <cell r="G234">
            <v>-0.52345733684580442</v>
          </cell>
        </row>
        <row r="235">
          <cell r="B235" t="str">
            <v>Obs129</v>
          </cell>
          <cell r="D235">
            <v>344.85569958245247</v>
          </cell>
          <cell r="E235">
            <v>308.57381490908847</v>
          </cell>
          <cell r="G235">
            <v>0.46224210978765434</v>
          </cell>
        </row>
        <row r="236">
          <cell r="B236" t="str">
            <v>Obs130</v>
          </cell>
          <cell r="D236">
            <v>340.26696321400709</v>
          </cell>
          <cell r="E236">
            <v>322.56507474259752</v>
          </cell>
          <cell r="G236">
            <v>0.22552737675882817</v>
          </cell>
        </row>
        <row r="237">
          <cell r="B237" t="str">
            <v>Obs131</v>
          </cell>
          <cell r="D237">
            <v>262.28117718093938</v>
          </cell>
          <cell r="E237">
            <v>338.65190782617947</v>
          </cell>
          <cell r="G237">
            <v>-0.97298605012646699</v>
          </cell>
        </row>
        <row r="238">
          <cell r="B238" t="str">
            <v>Obs132</v>
          </cell>
          <cell r="D238">
            <v>235.86848608428613</v>
          </cell>
          <cell r="E238">
            <v>250.78752317978487</v>
          </cell>
          <cell r="G238">
            <v>-0.19007301426340728</v>
          </cell>
        </row>
        <row r="239">
          <cell r="B239" t="str">
            <v>Obs134</v>
          </cell>
          <cell r="D239">
            <v>219.29149989342258</v>
          </cell>
          <cell r="E239">
            <v>205.72110541460995</v>
          </cell>
          <cell r="G239">
            <v>0.17289090219566811</v>
          </cell>
        </row>
        <row r="240">
          <cell r="B240" t="str">
            <v>Obs135</v>
          </cell>
          <cell r="D240">
            <v>294.08243374242301</v>
          </cell>
          <cell r="E240">
            <v>250.62647668392671</v>
          </cell>
          <cell r="G240">
            <v>0.55364194705981851</v>
          </cell>
        </row>
        <row r="241">
          <cell r="B241" t="str">
            <v>Obs136</v>
          </cell>
          <cell r="D241">
            <v>337.72974904051551</v>
          </cell>
          <cell r="E241">
            <v>263.54360728101938</v>
          </cell>
          <cell r="G241">
            <v>0.94515373147334358</v>
          </cell>
        </row>
        <row r="242">
          <cell r="B242" t="str">
            <v>Obs137</v>
          </cell>
          <cell r="D242">
            <v>198.84945852895032</v>
          </cell>
          <cell r="E242">
            <v>272.31378380249612</v>
          </cell>
          <cell r="G242">
            <v>-0.93595757260924395</v>
          </cell>
        </row>
        <row r="243">
          <cell r="B243" t="str">
            <v>Obs138</v>
          </cell>
          <cell r="D243">
            <v>224.22524285785963</v>
          </cell>
          <cell r="E243">
            <v>219.20978111406643</v>
          </cell>
          <cell r="G243">
            <v>6.3898489256602339E-2</v>
          </cell>
        </row>
        <row r="244">
          <cell r="B244" t="str">
            <v>Obs139</v>
          </cell>
          <cell r="D244">
            <v>258.85789097402039</v>
          </cell>
          <cell r="E244">
            <v>233.97805305254508</v>
          </cell>
          <cell r="G244">
            <v>0.31697660900291169</v>
          </cell>
        </row>
        <row r="245">
          <cell r="B245" t="str">
            <v>Obs140</v>
          </cell>
          <cell r="D245">
            <v>259.40173476767922</v>
          </cell>
          <cell r="E245">
            <v>259.01525463757446</v>
          </cell>
          <cell r="G245">
            <v>4.9238729558550923E-3</v>
          </cell>
        </row>
        <row r="246">
          <cell r="B246" t="str">
            <v>Obs141</v>
          </cell>
          <cell r="D246">
            <v>206.1745931678478</v>
          </cell>
          <cell r="E246">
            <v>244.59136615963718</v>
          </cell>
          <cell r="G246">
            <v>-0.48944122828312858</v>
          </cell>
        </row>
        <row r="247">
          <cell r="B247" t="str">
            <v>Obs142</v>
          </cell>
          <cell r="D247">
            <v>304.46835954757643</v>
          </cell>
          <cell r="E247">
            <v>253.3229017139607</v>
          </cell>
          <cell r="G247">
            <v>0.65160849685469302</v>
          </cell>
        </row>
        <row r="248">
          <cell r="B248" t="str">
            <v>Obs143</v>
          </cell>
          <cell r="D248">
            <v>331.18181179812558</v>
          </cell>
          <cell r="E248">
            <v>274.41358361536214</v>
          </cell>
          <cell r="G248">
            <v>0.72324428017852882</v>
          </cell>
        </row>
        <row r="249">
          <cell r="B249" t="str">
            <v>Obs145</v>
          </cell>
          <cell r="D249">
            <v>340.35566181391414</v>
          </cell>
          <cell r="E249">
            <v>251.99698527408961</v>
          </cell>
          <cell r="G249">
            <v>1.1257160819927852</v>
          </cell>
        </row>
        <row r="250">
          <cell r="B250" t="str">
            <v>Obs146</v>
          </cell>
          <cell r="D250">
            <v>293.192482907672</v>
          </cell>
          <cell r="E250">
            <v>278.2207064355606</v>
          </cell>
          <cell r="G250">
            <v>0.19074492976431898</v>
          </cell>
        </row>
        <row r="251">
          <cell r="B251" t="str">
            <v>Obs147</v>
          </cell>
          <cell r="D251">
            <v>247.64821289163172</v>
          </cell>
          <cell r="E251">
            <v>247.90012783461185</v>
          </cell>
          <cell r="G251">
            <v>-3.2094720486133444E-3</v>
          </cell>
        </row>
        <row r="252">
          <cell r="B252" t="str">
            <v>Obs148</v>
          </cell>
          <cell r="D252">
            <v>236.22983595974381</v>
          </cell>
          <cell r="E252">
            <v>233.1552890648515</v>
          </cell>
          <cell r="G252">
            <v>3.9170651032344274E-2</v>
          </cell>
        </row>
        <row r="253">
          <cell r="B253" t="str">
            <v>Obs149</v>
          </cell>
          <cell r="D253">
            <v>272.23564345348746</v>
          </cell>
          <cell r="E253">
            <v>225.19702730875349</v>
          </cell>
          <cell r="G253">
            <v>0.59928610004639671</v>
          </cell>
        </row>
        <row r="254">
          <cell r="B254" t="str">
            <v>Obs150</v>
          </cell>
          <cell r="D254">
            <v>183.67520776248719</v>
          </cell>
          <cell r="E254">
            <v>263.4066292280624</v>
          </cell>
          <cell r="G254">
            <v>-1.0158022607263579</v>
          </cell>
        </row>
        <row r="255">
          <cell r="B255" t="str">
            <v>Obs151</v>
          </cell>
          <cell r="D255">
            <v>252.50665912191596</v>
          </cell>
          <cell r="E255">
            <v>220.81854914508133</v>
          </cell>
          <cell r="G255">
            <v>0.40371604018764312</v>
          </cell>
        </row>
        <row r="256">
          <cell r="B256" t="str">
            <v>Obs152</v>
          </cell>
          <cell r="D256">
            <v>289.86053137541177</v>
          </cell>
          <cell r="E256">
            <v>243.94023039056145</v>
          </cell>
          <cell r="G256">
            <v>0.58503842896850367</v>
          </cell>
        </row>
        <row r="257">
          <cell r="B257" t="str">
            <v>Obs153</v>
          </cell>
          <cell r="D257">
            <v>200.91386435089427</v>
          </cell>
          <cell r="E257">
            <v>268.3528414776024</v>
          </cell>
          <cell r="G257">
            <v>-0.85919282720879109</v>
          </cell>
        </row>
        <row r="258">
          <cell r="B258" t="str">
            <v>Obs154</v>
          </cell>
          <cell r="D258">
            <v>135.1673761865116</v>
          </cell>
          <cell r="E258">
            <v>231.32102184572716</v>
          </cell>
          <cell r="G258">
            <v>-1.2250263301762856</v>
          </cell>
        </row>
        <row r="259">
          <cell r="B259" t="str">
            <v>Obs156</v>
          </cell>
          <cell r="D259">
            <v>171.57186238849636</v>
          </cell>
          <cell r="E259">
            <v>185.11071458294072</v>
          </cell>
          <cell r="G259">
            <v>-0.17248904401753948</v>
          </cell>
        </row>
        <row r="260">
          <cell r="B260" t="str">
            <v>Obs157</v>
          </cell>
          <cell r="D260">
            <v>197.55094390304976</v>
          </cell>
          <cell r="E260">
            <v>228.46449894787193</v>
          </cell>
          <cell r="G260">
            <v>-0.3938479776781254</v>
          </cell>
        </row>
        <row r="261">
          <cell r="B261" t="str">
            <v>Obs158</v>
          </cell>
          <cell r="D261">
            <v>268.89447791817884</v>
          </cell>
          <cell r="E261">
            <v>224.10370365242045</v>
          </cell>
          <cell r="G261">
            <v>0.5706479192583539</v>
          </cell>
        </row>
        <row r="262">
          <cell r="B262" t="str">
            <v>Obs159</v>
          </cell>
          <cell r="D262">
            <v>173.2082566698104</v>
          </cell>
          <cell r="E262">
            <v>253.54756289367475</v>
          </cell>
          <cell r="G262">
            <v>-1.0235468951550546</v>
          </cell>
        </row>
        <row r="263">
          <cell r="B263" t="str">
            <v>Obs160</v>
          </cell>
          <cell r="D263">
            <v>299.9339069101668</v>
          </cell>
          <cell r="E263">
            <v>201.23761186228327</v>
          </cell>
          <cell r="G263">
            <v>1.2574204471977484</v>
          </cell>
        </row>
        <row r="264">
          <cell r="B264" t="str">
            <v>Obs161</v>
          </cell>
          <cell r="D264">
            <v>244.48261981110159</v>
          </cell>
          <cell r="E264">
            <v>268.73080320121073</v>
          </cell>
          <cell r="G264">
            <v>-0.3089291405247932</v>
          </cell>
        </row>
        <row r="265">
          <cell r="B265" t="str">
            <v>Obs162</v>
          </cell>
          <cell r="D265">
            <v>440.97002195203333</v>
          </cell>
          <cell r="E265">
            <v>365.78551542230116</v>
          </cell>
          <cell r="G265">
            <v>0.95787319855412523</v>
          </cell>
        </row>
        <row r="266">
          <cell r="B266" t="str">
            <v>Obs163</v>
          </cell>
          <cell r="D266">
            <v>269.93480159233297</v>
          </cell>
          <cell r="E266">
            <v>361.84712347557854</v>
          </cell>
          <cell r="G266">
            <v>-1.1709905911801743</v>
          </cell>
        </row>
        <row r="267">
          <cell r="B267" t="str">
            <v>Obs164</v>
          </cell>
          <cell r="D267">
            <v>334.96321778716339</v>
          </cell>
          <cell r="E267">
            <v>294.05359518958073</v>
          </cell>
          <cell r="G267">
            <v>0.52120088111095308</v>
          </cell>
        </row>
        <row r="268">
          <cell r="B268" t="str">
            <v>Obs165</v>
          </cell>
          <cell r="D268">
            <v>357.7484603303962</v>
          </cell>
          <cell r="E268">
            <v>320.14857769149205</v>
          </cell>
          <cell r="G268">
            <v>0.47903379979416533</v>
          </cell>
        </row>
        <row r="269">
          <cell r="B269" t="str">
            <v>Obs167</v>
          </cell>
          <cell r="D269">
            <v>363.78535420602554</v>
          </cell>
          <cell r="E269">
            <v>256.01958188414199</v>
          </cell>
          <cell r="G269">
            <v>1.3729683121321929</v>
          </cell>
        </row>
        <row r="270">
          <cell r="B270" t="str">
            <v>Obs168</v>
          </cell>
          <cell r="D270">
            <v>268.40864887242094</v>
          </cell>
          <cell r="E270">
            <v>261.22301994143504</v>
          </cell>
          <cell r="G270">
            <v>9.1547071137916283E-2</v>
          </cell>
        </row>
        <row r="271">
          <cell r="B271" t="str">
            <v>Obs169</v>
          </cell>
          <cell r="D271">
            <v>211.23872621363978</v>
          </cell>
          <cell r="E271">
            <v>255.53211931037291</v>
          </cell>
          <cell r="G271">
            <v>-0.56431113375206865</v>
          </cell>
        </row>
        <row r="272">
          <cell r="B272" t="str">
            <v>Obs170</v>
          </cell>
          <cell r="D272">
            <v>223.0831529572697</v>
          </cell>
          <cell r="E272">
            <v>213.77523619883823</v>
          </cell>
          <cell r="G272">
            <v>0.11858565559313064</v>
          </cell>
        </row>
        <row r="273">
          <cell r="B273" t="str">
            <v>Obs171</v>
          </cell>
          <cell r="D273">
            <v>351.97074735656679</v>
          </cell>
          <cell r="E273">
            <v>209.59034645310001</v>
          </cell>
          <cell r="G273">
            <v>1.8139690784681701</v>
          </cell>
        </row>
        <row r="274">
          <cell r="B274" t="str">
            <v>Obs172</v>
          </cell>
          <cell r="D274">
            <v>168.5650474293837</v>
          </cell>
          <cell r="E274">
            <v>242.85055204052011</v>
          </cell>
          <cell r="G274">
            <v>-0.94641964405176149</v>
          </cell>
        </row>
        <row r="275">
          <cell r="B275" t="str">
            <v>Obs173</v>
          </cell>
          <cell r="D275">
            <v>241.95493277686541</v>
          </cell>
          <cell r="E275">
            <v>186.32667627107764</v>
          </cell>
          <cell r="G275">
            <v>0.70872069856728315</v>
          </cell>
        </row>
        <row r="276">
          <cell r="B276" t="str">
            <v>Obs174</v>
          </cell>
          <cell r="D276">
            <v>184.85808826771864</v>
          </cell>
          <cell r="E276">
            <v>239.22278241001362</v>
          </cell>
          <cell r="G276">
            <v>-0.69262253448326661</v>
          </cell>
        </row>
        <row r="277">
          <cell r="B277" t="str">
            <v>Obs175</v>
          </cell>
          <cell r="D277">
            <v>200.07702230282163</v>
          </cell>
          <cell r="E277">
            <v>240.96252377716513</v>
          </cell>
          <cell r="G277">
            <v>-0.52089357075492027</v>
          </cell>
        </row>
        <row r="278">
          <cell r="B278" t="str">
            <v>Obs176</v>
          </cell>
          <cell r="D278">
            <v>181.75129023351653</v>
          </cell>
          <cell r="E278">
            <v>221.93908457765787</v>
          </cell>
          <cell r="G278">
            <v>-0.51200457232548358</v>
          </cell>
        </row>
        <row r="279">
          <cell r="B279" t="str">
            <v>Obs178</v>
          </cell>
          <cell r="D279">
            <v>120.08165652683778</v>
          </cell>
          <cell r="E279">
            <v>231.49918720974927</v>
          </cell>
          <cell r="G279">
            <v>-1.4194928106369655</v>
          </cell>
        </row>
        <row r="280">
          <cell r="B280" t="str">
            <v>Obs179</v>
          </cell>
          <cell r="D280">
            <v>284.8292030196755</v>
          </cell>
          <cell r="E280">
            <v>216.33861294899998</v>
          </cell>
          <cell r="G280">
            <v>0.87259069201861894</v>
          </cell>
        </row>
        <row r="281">
          <cell r="B281" t="str">
            <v>Obs180</v>
          </cell>
          <cell r="D281">
            <v>248.17471444662888</v>
          </cell>
          <cell r="E281">
            <v>258.65220051694189</v>
          </cell>
          <cell r="G281">
            <v>-0.1334863199641827</v>
          </cell>
        </row>
        <row r="282">
          <cell r="B282" t="str">
            <v>Obs181</v>
          </cell>
          <cell r="D282">
            <v>278.14696766500168</v>
          </cell>
          <cell r="E282">
            <v>242.73523169462732</v>
          </cell>
          <cell r="G282">
            <v>0.45115615391959524</v>
          </cell>
        </row>
        <row r="283">
          <cell r="B283" t="str">
            <v>Obs182</v>
          </cell>
          <cell r="D283">
            <v>275.66126852782827</v>
          </cell>
          <cell r="E283">
            <v>246.8417095441915</v>
          </cell>
          <cell r="G283">
            <v>0.36716983882388943</v>
          </cell>
        </row>
        <row r="284">
          <cell r="B284" t="str">
            <v>Obs183</v>
          </cell>
          <cell r="D284">
            <v>325.03973275525487</v>
          </cell>
          <cell r="E284">
            <v>391.3683694144882</v>
          </cell>
          <cell r="G284">
            <v>-0.84504675610777813</v>
          </cell>
        </row>
        <row r="285">
          <cell r="B285" t="str">
            <v>Obs184</v>
          </cell>
          <cell r="D285">
            <v>336.94447229060336</v>
          </cell>
          <cell r="E285">
            <v>308.85314429270011</v>
          </cell>
          <cell r="G285">
            <v>0.35789195730564155</v>
          </cell>
        </row>
        <row r="286">
          <cell r="B286" t="str">
            <v>Obs185</v>
          </cell>
          <cell r="D286">
            <v>304.84372440863598</v>
          </cell>
          <cell r="E286">
            <v>315.93063646268848</v>
          </cell>
          <cell r="G286">
            <v>-0.14125059006809962</v>
          </cell>
        </row>
        <row r="287">
          <cell r="B287" t="str">
            <v>Obs186</v>
          </cell>
          <cell r="D287">
            <v>257.52693757002027</v>
          </cell>
          <cell r="E287">
            <v>317.22179258833285</v>
          </cell>
          <cell r="G287">
            <v>-0.76053038521977434</v>
          </cell>
        </row>
        <row r="288">
          <cell r="B288" t="str">
            <v>Obs187</v>
          </cell>
          <cell r="D288">
            <v>280.49607322898152</v>
          </cell>
          <cell r="E288">
            <v>246.46406463830635</v>
          </cell>
          <cell r="G288">
            <v>0.43357801263323137</v>
          </cell>
        </row>
        <row r="289">
          <cell r="B289" t="str">
            <v>Obs189</v>
          </cell>
          <cell r="D289">
            <v>240.35825174778387</v>
          </cell>
          <cell r="E289">
            <v>237.93319685390719</v>
          </cell>
          <cell r="G289">
            <v>3.0895927832530021E-2</v>
          </cell>
        </row>
        <row r="290">
          <cell r="B290" t="str">
            <v>Obs190</v>
          </cell>
          <cell r="D290">
            <v>212.82588288712984</v>
          </cell>
          <cell r="E290">
            <v>248.34758427397094</v>
          </cell>
          <cell r="G290">
            <v>-0.45255714635890421</v>
          </cell>
        </row>
        <row r="291">
          <cell r="B291" t="str">
            <v>Obs191</v>
          </cell>
          <cell r="D291">
            <v>213.59333551683733</v>
          </cell>
          <cell r="E291">
            <v>234.87922795330806</v>
          </cell>
          <cell r="G291">
            <v>-0.27118866390561802</v>
          </cell>
        </row>
        <row r="292">
          <cell r="B292" t="str">
            <v>Obs192</v>
          </cell>
          <cell r="D292">
            <v>202.78247809055952</v>
          </cell>
          <cell r="E292">
            <v>249.00628998766388</v>
          </cell>
          <cell r="G292">
            <v>-0.58890524916505427</v>
          </cell>
        </row>
        <row r="293">
          <cell r="B293" t="str">
            <v>Obs193</v>
          </cell>
          <cell r="D293">
            <v>172.89299098579787</v>
          </cell>
          <cell r="E293">
            <v>228.38864854947357</v>
          </cell>
          <cell r="G293">
            <v>-0.70703134821215996</v>
          </cell>
        </row>
        <row r="294">
          <cell r="B294" t="str">
            <v>Obs194</v>
          </cell>
          <cell r="D294">
            <v>270.36572840572046</v>
          </cell>
          <cell r="E294">
            <v>225.20203490140818</v>
          </cell>
          <cell r="G294">
            <v>0.57539902238217</v>
          </cell>
        </row>
        <row r="295">
          <cell r="B295" t="str">
            <v>Obs195</v>
          </cell>
          <cell r="D295">
            <v>280.23676981467042</v>
          </cell>
          <cell r="E295">
            <v>242.70744609345871</v>
          </cell>
          <cell r="G295">
            <v>0.47813485798692151</v>
          </cell>
        </row>
        <row r="296">
          <cell r="B296" t="str">
            <v>Obs196</v>
          </cell>
          <cell r="D296">
            <v>350.55099080856598</v>
          </cell>
          <cell r="E296">
            <v>391.10804550289561</v>
          </cell>
          <cell r="G296">
            <v>-0.5167090601123947</v>
          </cell>
        </row>
        <row r="297">
          <cell r="B297" t="str">
            <v>Obs197</v>
          </cell>
          <cell r="D297">
            <v>351.30307609863956</v>
          </cell>
          <cell r="E297">
            <v>353.03013649318927</v>
          </cell>
          <cell r="G297">
            <v>-2.2003268234117829E-2</v>
          </cell>
        </row>
        <row r="298">
          <cell r="B298" t="str">
            <v>Obs198</v>
          </cell>
          <cell r="D298">
            <v>313.2871856579099</v>
          </cell>
          <cell r="E298">
            <v>333.09431401046572</v>
          </cell>
          <cell r="G298">
            <v>-0.25234876525699973</v>
          </cell>
        </row>
        <row r="299">
          <cell r="B299" t="str">
            <v>Obs200</v>
          </cell>
          <cell r="D299">
            <v>142.74466259605006</v>
          </cell>
          <cell r="E299">
            <v>243.07072463549224</v>
          </cell>
          <cell r="G299">
            <v>-1.2781841682509001</v>
          </cell>
        </row>
        <row r="300">
          <cell r="B300" t="str">
            <v>Obs201</v>
          </cell>
          <cell r="D300">
            <v>227.90986270015858</v>
          </cell>
          <cell r="E300">
            <v>219.00548113380529</v>
          </cell>
          <cell r="G300">
            <v>0.11344449602440723</v>
          </cell>
        </row>
        <row r="301">
          <cell r="B301" t="str">
            <v>Obs202</v>
          </cell>
          <cell r="D301">
            <v>223.9126389906113</v>
          </cell>
          <cell r="E301">
            <v>229.29395374977045</v>
          </cell>
          <cell r="G301">
            <v>-6.8559566574316416E-2</v>
          </cell>
        </row>
        <row r="302">
          <cell r="B302" t="str">
            <v>Obs203</v>
          </cell>
          <cell r="D302">
            <v>220.86505026355866</v>
          </cell>
          <cell r="E302">
            <v>243.8483925748333</v>
          </cell>
          <cell r="G302">
            <v>-0.29281468522319798</v>
          </cell>
        </row>
        <row r="303">
          <cell r="B303" t="str">
            <v>Obs204</v>
          </cell>
          <cell r="D303">
            <v>229.21950133471654</v>
          </cell>
          <cell r="E303">
            <v>225.51055876521653</v>
          </cell>
          <cell r="G303">
            <v>4.7253042498797207E-2</v>
          </cell>
        </row>
        <row r="304">
          <cell r="B304" t="str">
            <v>Obs205</v>
          </cell>
          <cell r="D304">
            <v>224.88853710671569</v>
          </cell>
          <cell r="E304">
            <v>236.69704159505477</v>
          </cell>
          <cell r="G304">
            <v>-0.15044389444669795</v>
          </cell>
        </row>
        <row r="305">
          <cell r="B305" t="str">
            <v>Obs206</v>
          </cell>
          <cell r="D305">
            <v>241.56974188162042</v>
          </cell>
          <cell r="E305">
            <v>234.64837191578582</v>
          </cell>
          <cell r="G305">
            <v>8.8180332538707981E-2</v>
          </cell>
        </row>
        <row r="306">
          <cell r="B306" t="str">
            <v>Obs207</v>
          </cell>
          <cell r="D306">
            <v>230.10048123327263</v>
          </cell>
          <cell r="E306">
            <v>239.83685891901976</v>
          </cell>
          <cell r="G306">
            <v>-0.12404437651645031</v>
          </cell>
        </row>
        <row r="307">
          <cell r="B307" t="str">
            <v>Obs208</v>
          </cell>
          <cell r="D307">
            <v>308.24658556892086</v>
          </cell>
          <cell r="E307">
            <v>251.00357160954954</v>
          </cell>
          <cell r="G307">
            <v>0.72929319359777911</v>
          </cell>
        </row>
        <row r="308">
          <cell r="B308" t="str">
            <v>Obs209</v>
          </cell>
          <cell r="D308">
            <v>326.65294605776489</v>
          </cell>
          <cell r="E308">
            <v>265.08450755456863</v>
          </cell>
          <cell r="G308">
            <v>0.78440040164016545</v>
          </cell>
        </row>
        <row r="309">
          <cell r="B309" t="str">
            <v>Obs211</v>
          </cell>
          <cell r="D309">
            <v>199.31599103370235</v>
          </cell>
          <cell r="E309">
            <v>203.34803977641897</v>
          </cell>
          <cell r="G309">
            <v>-5.1369512206411651E-2</v>
          </cell>
        </row>
        <row r="310">
          <cell r="B310" t="str">
            <v>Obs212</v>
          </cell>
          <cell r="D310">
            <v>265.2078074172141</v>
          </cell>
          <cell r="E310">
            <v>235.79449672559446</v>
          </cell>
          <cell r="G310">
            <v>0.37473441394612717</v>
          </cell>
        </row>
        <row r="311">
          <cell r="B311" t="str">
            <v>Obs213</v>
          </cell>
          <cell r="D311">
            <v>292.62008799438132</v>
          </cell>
          <cell r="E311">
            <v>250.22072014779366</v>
          </cell>
          <cell r="G311">
            <v>0.54018068310155254</v>
          </cell>
        </row>
        <row r="312">
          <cell r="B312" t="str">
            <v>Obs214</v>
          </cell>
          <cell r="D312">
            <v>296.42927521325447</v>
          </cell>
          <cell r="E312">
            <v>258.746978498006</v>
          </cell>
          <cell r="G312">
            <v>0.48008377988391432</v>
          </cell>
        </row>
        <row r="313">
          <cell r="B313" t="str">
            <v>Obs215</v>
          </cell>
          <cell r="D313">
            <v>349.29649762786892</v>
          </cell>
          <cell r="E313">
            <v>376.64043654762099</v>
          </cell>
          <cell r="G313">
            <v>-0.34836999593491719</v>
          </cell>
        </row>
        <row r="314">
          <cell r="B314" t="str">
            <v>Obs216</v>
          </cell>
          <cell r="D314">
            <v>284.12361474754738</v>
          </cell>
          <cell r="E314">
            <v>323.92004530668714</v>
          </cell>
          <cell r="G314">
            <v>-0.50701848013919704</v>
          </cell>
        </row>
        <row r="315">
          <cell r="B315" t="str">
            <v>Obs217</v>
          </cell>
          <cell r="D315">
            <v>302.02682443031557</v>
          </cell>
          <cell r="E315">
            <v>304.52577779837816</v>
          </cell>
          <cell r="G315">
            <v>-3.1837416592700764E-2</v>
          </cell>
        </row>
        <row r="316">
          <cell r="B316" t="str">
            <v>Obs218</v>
          </cell>
          <cell r="D316">
            <v>262.65703595214245</v>
          </cell>
          <cell r="E316">
            <v>310.09435464931164</v>
          </cell>
          <cell r="G316">
            <v>-0.60436569033434773</v>
          </cell>
        </row>
        <row r="317">
          <cell r="B317" t="str">
            <v>Obs219</v>
          </cell>
          <cell r="D317">
            <v>377.139476472588</v>
          </cell>
          <cell r="E317">
            <v>258.2403618895147</v>
          </cell>
          <cell r="G317">
            <v>1.5148104369868178</v>
          </cell>
        </row>
        <row r="318">
          <cell r="B318" t="str">
            <v>Obs220</v>
          </cell>
          <cell r="D318">
            <v>327.86669151320319</v>
          </cell>
          <cell r="E318">
            <v>296.52964720133588</v>
          </cell>
          <cell r="G318">
            <v>0.399243358156116</v>
          </cell>
        </row>
      </sheetData>
      <sheetData sheetId="2"/>
      <sheetData sheetId="3"/>
      <sheetData sheetId="4"/>
      <sheetData sheetId="5">
        <row r="25">
          <cell r="I25" t="str">
            <v>Dynamic Sales Effects</v>
          </cell>
        </row>
        <row r="26">
          <cell r="H26">
            <v>0</v>
          </cell>
          <cell r="I26">
            <v>176.80503189754819</v>
          </cell>
        </row>
        <row r="27">
          <cell r="H27">
            <v>1</v>
          </cell>
          <cell r="I27">
            <v>54.993066896873849</v>
          </cell>
        </row>
        <row r="28">
          <cell r="H28">
            <v>2</v>
          </cell>
          <cell r="I28">
            <v>17.104928373738105</v>
          </cell>
        </row>
        <row r="29">
          <cell r="H29">
            <v>3</v>
          </cell>
          <cell r="I29">
            <v>5.3202811041502915</v>
          </cell>
        </row>
        <row r="30">
          <cell r="H30">
            <v>4</v>
          </cell>
          <cell r="I30">
            <v>1.6548090941226667</v>
          </cell>
        </row>
        <row r="31">
          <cell r="H31">
            <v>5</v>
          </cell>
          <cell r="I31">
            <v>0.51470835551431493</v>
          </cell>
        </row>
        <row r="32">
          <cell r="H32">
            <v>6</v>
          </cell>
          <cell r="I32">
            <v>0.16009380911500615</v>
          </cell>
        </row>
        <row r="33">
          <cell r="H33">
            <v>7</v>
          </cell>
          <cell r="I33">
            <v>3.5304042443839029E-2</v>
          </cell>
        </row>
        <row r="34">
          <cell r="H34">
            <v>8</v>
          </cell>
          <cell r="I34">
            <v>1.5488208161280589E-2</v>
          </cell>
        </row>
        <row r="35">
          <cell r="H35">
            <v>9</v>
          </cell>
          <cell r="I35">
            <v>4.8174198346321072E-3</v>
          </cell>
        </row>
        <row r="36">
          <cell r="H36">
            <v>10</v>
          </cell>
          <cell r="I36">
            <v>1.4984001778284471E-3</v>
          </cell>
        </row>
        <row r="37">
          <cell r="H37">
            <v>11</v>
          </cell>
          <cell r="I37">
            <v>4.6605925370583385E-4</v>
          </cell>
        </row>
        <row r="38">
          <cell r="H38">
            <v>12</v>
          </cell>
          <cell r="I38">
            <v>1.4496209435828532E-4</v>
          </cell>
        </row>
        <row r="39">
          <cell r="H39">
            <v>13</v>
          </cell>
          <cell r="I39">
            <v>4.5088706282836699E-5</v>
          </cell>
        </row>
        <row r="40">
          <cell r="H40">
            <v>14</v>
          </cell>
          <cell r="I40">
            <v>1.4024296787787973E-5</v>
          </cell>
        </row>
        <row r="41">
          <cell r="H41">
            <v>15</v>
          </cell>
          <cell r="I41">
            <v>4.3620879064083471E-6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11"/>
  <sheetViews>
    <sheetView workbookViewId="0">
      <selection activeCell="C32" sqref="C31:C32"/>
    </sheetView>
  </sheetViews>
  <sheetFormatPr baseColWidth="10" defaultColWidth="8.83203125" defaultRowHeight="15" x14ac:dyDescent="0.2"/>
  <cols>
    <col min="3" max="3" width="60.5" customWidth="1"/>
  </cols>
  <sheetData>
    <row r="2" spans="2:4" x14ac:dyDescent="0.2">
      <c r="B2" s="108" t="s">
        <v>29</v>
      </c>
      <c r="C2" s="108"/>
      <c r="D2" s="108"/>
    </row>
    <row r="3" spans="2:4" x14ac:dyDescent="0.2">
      <c r="B3" s="7">
        <v>1</v>
      </c>
      <c r="C3" s="107" t="s">
        <v>30</v>
      </c>
      <c r="D3" s="107"/>
    </row>
    <row r="4" spans="2:4" x14ac:dyDescent="0.2">
      <c r="B4" s="7">
        <v>2</v>
      </c>
      <c r="C4" s="107" t="s">
        <v>31</v>
      </c>
      <c r="D4" s="107"/>
    </row>
    <row r="5" spans="2:4" ht="14.5" customHeight="1" x14ac:dyDescent="0.2">
      <c r="B5" s="7">
        <v>3</v>
      </c>
      <c r="C5" s="107" t="s">
        <v>32</v>
      </c>
      <c r="D5" s="107"/>
    </row>
    <row r="6" spans="2:4" x14ac:dyDescent="0.2">
      <c r="B6" s="7">
        <v>4</v>
      </c>
      <c r="C6" s="107" t="s">
        <v>33</v>
      </c>
      <c r="D6" s="107"/>
    </row>
    <row r="10" spans="2:4" ht="14.5" customHeight="1" x14ac:dyDescent="0.2"/>
    <row r="11" spans="2:4" ht="14.5" customHeight="1" x14ac:dyDescent="0.2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4F41-F793-A840-BC32-0D74A9B60E63}">
  <sheetPr codeName="XLSTAT_20221116_170625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105.435634143533+(A1-1)*7.32740704116424</f>
        <v>105.43563414353299</v>
      </c>
      <c r="D1">
        <f t="shared" ref="D1:D32" si="1">0+1*C1-160.778800748822*(1.00454545454545+(C1-278.382191825989)^2/936173.959690766)^0.5</f>
        <v>-58.250703111847926</v>
      </c>
      <c r="E1">
        <v>1</v>
      </c>
      <c r="G1">
        <f t="shared" ref="G1:G32" si="2">96.7716857510219+(E1-1)*7.45297151062092</f>
        <v>96.771685751021906</v>
      </c>
      <c r="H1">
        <f t="shared" ref="H1:H32" si="3">0+1*G1+160.778800748822*(1.00454545454545+(G1-278.382191825989)^2/936173.959690766)^0.5</f>
        <v>260.71691419815443</v>
      </c>
    </row>
    <row r="2" spans="1:8" x14ac:dyDescent="0.2">
      <c r="A2">
        <v>2</v>
      </c>
      <c r="C2">
        <f t="shared" si="0"/>
        <v>112.76304118469723</v>
      </c>
      <c r="D2">
        <f t="shared" si="1"/>
        <v>-50.713918709198552</v>
      </c>
      <c r="E2">
        <v>2</v>
      </c>
      <c r="G2">
        <f t="shared" si="2"/>
        <v>104.22465726164282</v>
      </c>
      <c r="H2">
        <f t="shared" si="3"/>
        <v>267.9464437749416</v>
      </c>
    </row>
    <row r="3" spans="1:8" x14ac:dyDescent="0.2">
      <c r="A3">
        <v>3</v>
      </c>
      <c r="C3">
        <f t="shared" si="0"/>
        <v>120.09044822586148</v>
      </c>
      <c r="D3">
        <f t="shared" si="1"/>
        <v>-43.18594589049755</v>
      </c>
      <c r="E3">
        <v>3</v>
      </c>
      <c r="G3">
        <f t="shared" si="2"/>
        <v>111.67762877226374</v>
      </c>
      <c r="H3">
        <f t="shared" si="3"/>
        <v>275.18504868183823</v>
      </c>
    </row>
    <row r="4" spans="1:8" x14ac:dyDescent="0.2">
      <c r="A4">
        <v>4</v>
      </c>
      <c r="C4">
        <f t="shared" si="0"/>
        <v>127.41785526702571</v>
      </c>
      <c r="D4">
        <f t="shared" si="1"/>
        <v>-35.666817165894514</v>
      </c>
      <c r="E4">
        <v>4</v>
      </c>
      <c r="G4">
        <f t="shared" si="2"/>
        <v>119.13060028288467</v>
      </c>
      <c r="H4">
        <f t="shared" si="3"/>
        <v>282.4327646583813</v>
      </c>
    </row>
    <row r="5" spans="1:8" x14ac:dyDescent="0.2">
      <c r="A5">
        <v>5</v>
      </c>
      <c r="C5">
        <f t="shared" si="0"/>
        <v>134.74526230818995</v>
      </c>
      <c r="D5">
        <f t="shared" si="1"/>
        <v>-28.15656376164651</v>
      </c>
      <c r="E5">
        <v>5</v>
      </c>
      <c r="G5">
        <f t="shared" si="2"/>
        <v>126.58357179350558</v>
      </c>
      <c r="H5">
        <f t="shared" si="3"/>
        <v>289.6896261011662</v>
      </c>
    </row>
    <row r="6" spans="1:8" x14ac:dyDescent="0.2">
      <c r="A6">
        <v>6</v>
      </c>
      <c r="C6">
        <f t="shared" si="0"/>
        <v>142.07266934935419</v>
      </c>
      <c r="D6">
        <f t="shared" si="1"/>
        <v>-20.655215595555291</v>
      </c>
      <c r="E6">
        <v>6</v>
      </c>
      <c r="G6">
        <f t="shared" si="2"/>
        <v>134.0365433041265</v>
      </c>
      <c r="H6">
        <f t="shared" si="3"/>
        <v>296.95566603611712</v>
      </c>
    </row>
    <row r="7" spans="1:8" x14ac:dyDescent="0.2">
      <c r="A7">
        <v>7</v>
      </c>
      <c r="C7">
        <f t="shared" si="0"/>
        <v>149.40007639051845</v>
      </c>
      <c r="D7">
        <f t="shared" si="1"/>
        <v>-13.162801253248176</v>
      </c>
      <c r="E7">
        <v>7</v>
      </c>
      <c r="G7">
        <f t="shared" si="2"/>
        <v>141.48951481474742</v>
      </c>
      <c r="H7">
        <f t="shared" si="3"/>
        <v>304.23091609163617</v>
      </c>
    </row>
    <row r="8" spans="1:8" x14ac:dyDescent="0.2">
      <c r="A8">
        <v>8</v>
      </c>
      <c r="C8">
        <f t="shared" si="0"/>
        <v>156.72748343168269</v>
      </c>
      <c r="D8">
        <f t="shared" si="1"/>
        <v>-5.6793479653458689</v>
      </c>
      <c r="E8">
        <v>8</v>
      </c>
      <c r="G8">
        <f t="shared" si="2"/>
        <v>148.94248632536835</v>
      </c>
      <c r="H8">
        <f t="shared" si="3"/>
        <v>311.51540647268348</v>
      </c>
    </row>
    <row r="9" spans="1:8" x14ac:dyDescent="0.2">
      <c r="A9">
        <v>9</v>
      </c>
      <c r="C9">
        <f t="shared" si="0"/>
        <v>164.05489047284692</v>
      </c>
      <c r="D9">
        <f t="shared" si="1"/>
        <v>1.7951184144418733</v>
      </c>
      <c r="E9">
        <v>9</v>
      </c>
      <c r="G9">
        <f t="shared" si="2"/>
        <v>156.39545783598925</v>
      </c>
      <c r="H9">
        <f t="shared" si="3"/>
        <v>318.80916593583316</v>
      </c>
    </row>
    <row r="10" spans="1:8" x14ac:dyDescent="0.2">
      <c r="A10">
        <v>10</v>
      </c>
      <c r="C10">
        <f t="shared" si="0"/>
        <v>171.38229751401116</v>
      </c>
      <c r="D10">
        <f t="shared" si="1"/>
        <v>9.2605734302525207</v>
      </c>
      <c r="E10">
        <v>10</v>
      </c>
      <c r="G10">
        <f t="shared" si="2"/>
        <v>163.8484293466102</v>
      </c>
      <c r="H10">
        <f t="shared" si="3"/>
        <v>326.11222176535455</v>
      </c>
    </row>
    <row r="11" spans="1:8" x14ac:dyDescent="0.2">
      <c r="A11">
        <v>11</v>
      </c>
      <c r="C11">
        <f t="shared" si="0"/>
        <v>178.70970455517539</v>
      </c>
      <c r="D11">
        <f t="shared" si="1"/>
        <v>16.7169940440007</v>
      </c>
      <c r="E11">
        <v>11</v>
      </c>
      <c r="G11">
        <f t="shared" si="2"/>
        <v>171.3014008572311</v>
      </c>
      <c r="H11">
        <f t="shared" si="3"/>
        <v>333.42459975036127</v>
      </c>
    </row>
    <row r="12" spans="1:8" x14ac:dyDescent="0.2">
      <c r="A12">
        <v>12</v>
      </c>
      <c r="C12">
        <f t="shared" si="0"/>
        <v>186.03711159633963</v>
      </c>
      <c r="D12">
        <f t="shared" si="1"/>
        <v>24.164358654264134</v>
      </c>
      <c r="E12">
        <v>12</v>
      </c>
      <c r="G12">
        <f t="shared" si="2"/>
        <v>178.754372367852</v>
      </c>
      <c r="H12">
        <f t="shared" si="3"/>
        <v>340.74632416307418</v>
      </c>
    </row>
    <row r="13" spans="1:8" x14ac:dyDescent="0.2">
      <c r="A13">
        <v>13</v>
      </c>
      <c r="C13">
        <f t="shared" si="0"/>
        <v>193.36451863750386</v>
      </c>
      <c r="D13">
        <f t="shared" si="1"/>
        <v>31.60264711409053</v>
      </c>
      <c r="E13">
        <v>13</v>
      </c>
      <c r="G13">
        <f t="shared" si="2"/>
        <v>186.20734387847295</v>
      </c>
      <c r="H13">
        <f t="shared" si="3"/>
        <v>348.07741773823784</v>
      </c>
    </row>
    <row r="14" spans="1:8" x14ac:dyDescent="0.2">
      <c r="A14">
        <v>14</v>
      </c>
      <c r="C14">
        <f t="shared" si="0"/>
        <v>200.6919256786681</v>
      </c>
      <c r="D14">
        <f t="shared" si="1"/>
        <v>39.031840747692002</v>
      </c>
      <c r="E14">
        <v>14</v>
      </c>
      <c r="G14">
        <f t="shared" si="2"/>
        <v>193.66031538909385</v>
      </c>
      <c r="H14">
        <f t="shared" si="3"/>
        <v>355.41790165373243</v>
      </c>
    </row>
    <row r="15" spans="1:8" x14ac:dyDescent="0.2">
      <c r="A15">
        <v>15</v>
      </c>
      <c r="C15">
        <f t="shared" si="0"/>
        <v>208.01933271983233</v>
      </c>
      <c r="D15">
        <f t="shared" si="1"/>
        <v>46.451922365993852</v>
      </c>
      <c r="E15">
        <v>15</v>
      </c>
      <c r="G15">
        <f t="shared" si="2"/>
        <v>201.11328689971478</v>
      </c>
      <c r="H15">
        <f t="shared" si="3"/>
        <v>362.76779551241714</v>
      </c>
    </row>
    <row r="16" spans="1:8" x14ac:dyDescent="0.2">
      <c r="A16">
        <v>16</v>
      </c>
      <c r="C16">
        <f t="shared" si="0"/>
        <v>215.3467397609966</v>
      </c>
      <c r="D16">
        <f t="shared" si="1"/>
        <v>53.862876281010017</v>
      </c>
      <c r="E16">
        <v>16</v>
      </c>
      <c r="G16">
        <f t="shared" si="2"/>
        <v>208.56625841033571</v>
      </c>
      <c r="H16">
        <f t="shared" si="3"/>
        <v>370.12711732524292</v>
      </c>
    </row>
    <row r="17" spans="1:8" x14ac:dyDescent="0.2">
      <c r="A17">
        <v>17</v>
      </c>
      <c r="C17">
        <f t="shared" si="0"/>
        <v>222.67414680216083</v>
      </c>
      <c r="D17">
        <f t="shared" si="1"/>
        <v>61.264688319015107</v>
      </c>
      <c r="E17">
        <v>17</v>
      </c>
      <c r="G17">
        <f t="shared" si="2"/>
        <v>216.0192299209566</v>
      </c>
      <c r="H17">
        <f t="shared" si="3"/>
        <v>377.49588349566659</v>
      </c>
    </row>
    <row r="18" spans="1:8" x14ac:dyDescent="0.2">
      <c r="A18">
        <v>18</v>
      </c>
      <c r="C18">
        <f t="shared" si="0"/>
        <v>230.00155384332507</v>
      </c>
      <c r="D18">
        <f t="shared" si="1"/>
        <v>68.657345832489341</v>
      </c>
      <c r="E18">
        <v>18</v>
      </c>
      <c r="G18">
        <f t="shared" si="2"/>
        <v>223.47220143157756</v>
      </c>
      <c r="H18">
        <f t="shared" si="3"/>
        <v>384.87410880539801</v>
      </c>
    </row>
    <row r="19" spans="1:8" x14ac:dyDescent="0.2">
      <c r="A19">
        <v>19</v>
      </c>
      <c r="C19">
        <f t="shared" si="0"/>
        <v>237.32896088448933</v>
      </c>
      <c r="D19">
        <f t="shared" si="1"/>
        <v>76.040837710811729</v>
      </c>
      <c r="E19">
        <v>19</v>
      </c>
      <c r="G19">
        <f t="shared" si="2"/>
        <v>230.92517294219846</v>
      </c>
      <c r="H19">
        <f t="shared" si="3"/>
        <v>392.26180640150847</v>
      </c>
    </row>
    <row r="20" spans="1:8" x14ac:dyDescent="0.2">
      <c r="A20">
        <v>20</v>
      </c>
      <c r="C20">
        <f t="shared" si="0"/>
        <v>244.65636792565357</v>
      </c>
      <c r="D20">
        <f t="shared" si="1"/>
        <v>83.415154389681163</v>
      </c>
      <c r="E20">
        <v>20</v>
      </c>
      <c r="G20">
        <f t="shared" si="2"/>
        <v>238.37814445281936</v>
      </c>
      <c r="H20">
        <f t="shared" si="3"/>
        <v>399.65898778492817</v>
      </c>
    </row>
    <row r="21" spans="1:8" x14ac:dyDescent="0.2">
      <c r="A21">
        <v>21</v>
      </c>
      <c r="C21">
        <f t="shared" si="0"/>
        <v>251.9837749668178</v>
      </c>
      <c r="D21">
        <f t="shared" si="1"/>
        <v>90.780287859246812</v>
      </c>
      <c r="E21">
        <v>21</v>
      </c>
      <c r="G21">
        <f t="shared" si="2"/>
        <v>245.83111596344031</v>
      </c>
      <c r="H21">
        <f t="shared" si="3"/>
        <v>407.06566280035349</v>
      </c>
    </row>
    <row r="22" spans="1:8" x14ac:dyDescent="0.2">
      <c r="A22">
        <v>22</v>
      </c>
      <c r="C22">
        <f t="shared" si="0"/>
        <v>259.31118200798204</v>
      </c>
      <c r="D22">
        <f t="shared" si="1"/>
        <v>98.136231670931721</v>
      </c>
      <c r="E22">
        <v>22</v>
      </c>
      <c r="G22">
        <f t="shared" si="2"/>
        <v>253.28408747406121</v>
      </c>
      <c r="H22">
        <f t="shared" si="3"/>
        <v>414.4818396275864</v>
      </c>
    </row>
    <row r="23" spans="1:8" x14ac:dyDescent="0.2">
      <c r="A23">
        <v>23</v>
      </c>
      <c r="C23">
        <f t="shared" si="0"/>
        <v>266.63858904914628</v>
      </c>
      <c r="D23">
        <f t="shared" si="1"/>
        <v>105.48298094293563</v>
      </c>
      <c r="E23">
        <v>23</v>
      </c>
      <c r="G23">
        <f t="shared" si="2"/>
        <v>260.73705898468211</v>
      </c>
      <c r="H23">
        <f t="shared" si="3"/>
        <v>421.90752477432341</v>
      </c>
    </row>
    <row r="24" spans="1:8" x14ac:dyDescent="0.2">
      <c r="A24">
        <v>24</v>
      </c>
      <c r="C24">
        <f t="shared" si="0"/>
        <v>273.96599609031051</v>
      </c>
      <c r="D24">
        <f t="shared" si="1"/>
        <v>112.8205323644068</v>
      </c>
      <c r="E24">
        <v>24</v>
      </c>
      <c r="G24">
        <f t="shared" si="2"/>
        <v>268.19003049530306</v>
      </c>
      <c r="H24">
        <f t="shared" si="3"/>
        <v>429.34272307040897</v>
      </c>
    </row>
    <row r="25" spans="1:8" x14ac:dyDescent="0.2">
      <c r="A25">
        <v>25</v>
      </c>
      <c r="C25">
        <f t="shared" si="0"/>
        <v>281.29340313147475</v>
      </c>
      <c r="D25">
        <f t="shared" si="1"/>
        <v>120.14888419827417</v>
      </c>
      <c r="E25">
        <v>25</v>
      </c>
      <c r="G25">
        <f t="shared" si="2"/>
        <v>275.64300200592396</v>
      </c>
      <c r="H25">
        <f t="shared" si="3"/>
        <v>436.78743766356399</v>
      </c>
    </row>
    <row r="26" spans="1:8" x14ac:dyDescent="0.2">
      <c r="A26">
        <v>26</v>
      </c>
      <c r="C26">
        <f t="shared" si="0"/>
        <v>288.62081017263898</v>
      </c>
      <c r="D26">
        <f t="shared" si="1"/>
        <v>127.46803628273412</v>
      </c>
      <c r="E26">
        <v>26</v>
      </c>
      <c r="G26">
        <f t="shared" si="2"/>
        <v>283.09597351654492</v>
      </c>
      <c r="H26">
        <f t="shared" si="3"/>
        <v>444.24167001660055</v>
      </c>
    </row>
    <row r="27" spans="1:8" x14ac:dyDescent="0.2">
      <c r="A27">
        <v>27</v>
      </c>
      <c r="C27">
        <f t="shared" si="0"/>
        <v>295.94821721380322</v>
      </c>
      <c r="D27">
        <f t="shared" si="1"/>
        <v>134.77799003138881</v>
      </c>
      <c r="E27">
        <v>27</v>
      </c>
      <c r="G27">
        <f t="shared" si="2"/>
        <v>290.54894502716581</v>
      </c>
      <c r="H27">
        <f t="shared" si="3"/>
        <v>451.70541990612566</v>
      </c>
    </row>
    <row r="28" spans="1:8" x14ac:dyDescent="0.2">
      <c r="A28">
        <v>28</v>
      </c>
      <c r="C28">
        <f t="shared" si="0"/>
        <v>303.27562425496745</v>
      </c>
      <c r="D28">
        <f t="shared" si="1"/>
        <v>142.07874843203652</v>
      </c>
      <c r="E28">
        <v>28</v>
      </c>
      <c r="G28">
        <f t="shared" si="2"/>
        <v>298.00191653778671</v>
      </c>
      <c r="H28">
        <f t="shared" si="3"/>
        <v>459.17868542274005</v>
      </c>
    </row>
    <row r="29" spans="1:8" x14ac:dyDescent="0.2">
      <c r="A29">
        <v>29</v>
      </c>
      <c r="C29">
        <f t="shared" si="0"/>
        <v>310.60303129613169</v>
      </c>
      <c r="D29">
        <f t="shared" si="1"/>
        <v>149.37031604411516</v>
      </c>
      <c r="E29">
        <v>29</v>
      </c>
      <c r="G29">
        <f t="shared" si="2"/>
        <v>305.45488804840767</v>
      </c>
      <c r="H29">
        <f t="shared" si="3"/>
        <v>466.66146297272803</v>
      </c>
    </row>
    <row r="30" spans="1:8" x14ac:dyDescent="0.2">
      <c r="A30">
        <v>30</v>
      </c>
      <c r="C30">
        <f t="shared" si="0"/>
        <v>317.93043833729598</v>
      </c>
      <c r="D30">
        <f t="shared" si="1"/>
        <v>156.65269899480532</v>
      </c>
      <c r="E30">
        <v>30</v>
      </c>
      <c r="G30">
        <f t="shared" si="2"/>
        <v>312.90785955902857</v>
      </c>
      <c r="H30">
        <f t="shared" si="3"/>
        <v>474.15374728123822</v>
      </c>
    </row>
    <row r="31" spans="1:8" x14ac:dyDescent="0.2">
      <c r="A31">
        <v>31</v>
      </c>
      <c r="C31">
        <f t="shared" si="0"/>
        <v>325.25784537846022</v>
      </c>
      <c r="D31">
        <f t="shared" si="1"/>
        <v>163.92590497379959</v>
      </c>
      <c r="E31">
        <v>31</v>
      </c>
      <c r="G31">
        <f t="shared" si="2"/>
        <v>320.36083106964946</v>
      </c>
      <c r="H31">
        <f t="shared" si="3"/>
        <v>481.655531396946</v>
      </c>
    </row>
    <row r="32" spans="1:8" x14ac:dyDescent="0.2">
      <c r="A32">
        <v>32</v>
      </c>
      <c r="C32">
        <f t="shared" si="0"/>
        <v>332.58525241962445</v>
      </c>
      <c r="D32">
        <f t="shared" si="1"/>
        <v>171.18994322674965</v>
      </c>
      <c r="E32">
        <v>32</v>
      </c>
      <c r="G32">
        <f t="shared" si="2"/>
        <v>327.81380258027042</v>
      </c>
      <c r="H32">
        <f t="shared" si="3"/>
        <v>489.1668066981901</v>
      </c>
    </row>
    <row r="33" spans="1:8" x14ac:dyDescent="0.2">
      <c r="A33">
        <v>33</v>
      </c>
      <c r="C33">
        <f t="shared" ref="C33:C64" si="4">105.435634143533+(A33-1)*7.32740704116424</f>
        <v>339.91265946078869</v>
      </c>
      <c r="D33">
        <f t="shared" ref="D33:D64" si="5">0+1*C33-160.778800748822*(1.00454545454545+(C33-278.382191825989)^2/936173.959690766)^0.5</f>
        <v>178.44482454740279</v>
      </c>
      <c r="E33">
        <v>33</v>
      </c>
      <c r="G33">
        <f t="shared" ref="G33:G64" si="6">96.7716857510219+(E33-1)*7.45297151062092</f>
        <v>335.26677409089132</v>
      </c>
      <c r="H33">
        <f t="shared" ref="H33:H64" si="7">0+1*G33+160.778800748822*(1.00454545454545+(G33-278.382191825989)^2/936173.959690766)^0.5</f>
        <v>496.68756290056865</v>
      </c>
    </row>
    <row r="34" spans="1:8" x14ac:dyDescent="0.2">
      <c r="A34">
        <v>34</v>
      </c>
      <c r="C34">
        <f t="shared" si="4"/>
        <v>347.24006650195292</v>
      </c>
      <c r="D34">
        <f t="shared" si="5"/>
        <v>185.6905612684447</v>
      </c>
      <c r="E34">
        <v>34</v>
      </c>
      <c r="G34">
        <f t="shared" si="6"/>
        <v>342.71974560151227</v>
      </c>
      <c r="H34">
        <f t="shared" si="7"/>
        <v>504.21778806598161</v>
      </c>
    </row>
    <row r="35" spans="1:8" x14ac:dyDescent="0.2">
      <c r="A35">
        <v>35</v>
      </c>
      <c r="C35">
        <f t="shared" si="4"/>
        <v>354.56747354311716</v>
      </c>
      <c r="D35">
        <f t="shared" si="5"/>
        <v>192.92716725106558</v>
      </c>
      <c r="E35">
        <v>35</v>
      </c>
      <c r="G35">
        <f t="shared" si="6"/>
        <v>350.17271711213317</v>
      </c>
      <c r="H35">
        <f t="shared" si="7"/>
        <v>511.75746861309835</v>
      </c>
    </row>
    <row r="36" spans="1:8" x14ac:dyDescent="0.2">
      <c r="A36">
        <v>36</v>
      </c>
      <c r="C36">
        <f t="shared" si="4"/>
        <v>361.8948805842814</v>
      </c>
      <c r="D36">
        <f t="shared" si="5"/>
        <v>200.15465787327091</v>
      </c>
      <c r="E36">
        <v>36</v>
      </c>
      <c r="G36">
        <f t="shared" si="6"/>
        <v>357.62568862275407</v>
      </c>
      <c r="H36">
        <f t="shared" si="7"/>
        <v>519.30658932923166</v>
      </c>
    </row>
    <row r="37" spans="1:8" x14ac:dyDescent="0.2">
      <c r="A37">
        <v>37</v>
      </c>
      <c r="C37">
        <f t="shared" si="4"/>
        <v>369.22228762544563</v>
      </c>
      <c r="D37">
        <f t="shared" si="5"/>
        <v>207.37305001695887</v>
      </c>
      <c r="E37">
        <v>37</v>
      </c>
      <c r="G37">
        <f t="shared" si="6"/>
        <v>365.07866013337502</v>
      </c>
      <c r="H37">
        <f t="shared" si="7"/>
        <v>526.86513338359168</v>
      </c>
    </row>
    <row r="38" spans="1:8" x14ac:dyDescent="0.2">
      <c r="A38">
        <v>38</v>
      </c>
      <c r="C38">
        <f t="shared" si="4"/>
        <v>376.54969466660987</v>
      </c>
      <c r="D38">
        <f t="shared" si="5"/>
        <v>214.58236205379066</v>
      </c>
      <c r="E38">
        <v>38</v>
      </c>
      <c r="G38">
        <f t="shared" si="6"/>
        <v>372.53163164399592</v>
      </c>
      <c r="H38">
        <f t="shared" si="7"/>
        <v>534.43308234189533</v>
      </c>
    </row>
    <row r="39" spans="1:8" x14ac:dyDescent="0.2">
      <c r="A39">
        <v>39</v>
      </c>
      <c r="C39">
        <f t="shared" si="4"/>
        <v>383.8771017077741</v>
      </c>
      <c r="D39">
        <f t="shared" si="5"/>
        <v>221.78261382987955</v>
      </c>
      <c r="E39">
        <v>39</v>
      </c>
      <c r="G39">
        <f t="shared" si="6"/>
        <v>379.98460315461682</v>
      </c>
      <c r="H39">
        <f t="shared" si="7"/>
        <v>542.01041618229965</v>
      </c>
    </row>
    <row r="40" spans="1:8" x14ac:dyDescent="0.2">
      <c r="A40">
        <v>40</v>
      </c>
      <c r="C40">
        <f t="shared" si="4"/>
        <v>391.20450874893834</v>
      </c>
      <c r="D40">
        <f t="shared" si="5"/>
        <v>228.97382664932968</v>
      </c>
      <c r="E40">
        <v>40</v>
      </c>
      <c r="G40">
        <f t="shared" si="6"/>
        <v>387.43757466523778</v>
      </c>
      <c r="H40">
        <f t="shared" si="7"/>
        <v>549.59711331262974</v>
      </c>
    </row>
    <row r="41" spans="1:8" x14ac:dyDescent="0.2">
      <c r="A41">
        <v>41</v>
      </c>
      <c r="C41">
        <f t="shared" si="4"/>
        <v>398.53191579010257</v>
      </c>
      <c r="D41">
        <f t="shared" si="5"/>
        <v>236.15602325665489</v>
      </c>
      <c r="E41">
        <v>41</v>
      </c>
      <c r="G41">
        <f t="shared" si="6"/>
        <v>394.89054617585867</v>
      </c>
      <c r="H41">
        <f t="shared" si="7"/>
        <v>557.19315058886366</v>
      </c>
    </row>
    <row r="42" spans="1:8" x14ac:dyDescent="0.2">
      <c r="A42">
        <v>42</v>
      </c>
      <c r="C42">
        <f t="shared" si="4"/>
        <v>405.85932283126681</v>
      </c>
      <c r="D42">
        <f t="shared" si="5"/>
        <v>243.32922781811149</v>
      </c>
      <c r="E42">
        <v>42</v>
      </c>
      <c r="G42">
        <f t="shared" si="6"/>
        <v>402.34351768647957</v>
      </c>
      <c r="H42">
        <f t="shared" si="7"/>
        <v>564.79850333484251</v>
      </c>
    </row>
    <row r="43" spans="1:8" x14ac:dyDescent="0.2">
      <c r="A43">
        <v>43</v>
      </c>
      <c r="C43">
        <f t="shared" si="4"/>
        <v>413.18672987243104</v>
      </c>
      <c r="D43">
        <f t="shared" si="5"/>
        <v>250.49346590197979</v>
      </c>
      <c r="E43">
        <v>43</v>
      </c>
      <c r="G43">
        <f t="shared" si="6"/>
        <v>409.79648919710053</v>
      </c>
      <c r="H43">
        <f t="shared" si="7"/>
        <v>572.41314536316281</v>
      </c>
    </row>
    <row r="44" spans="1:8" x14ac:dyDescent="0.2">
      <c r="A44">
        <v>44</v>
      </c>
      <c r="C44">
        <f t="shared" si="4"/>
        <v>420.51413691359528</v>
      </c>
      <c r="D44">
        <f t="shared" si="5"/>
        <v>257.64876445783148</v>
      </c>
      <c r="E44">
        <v>44</v>
      </c>
      <c r="G44">
        <f t="shared" si="6"/>
        <v>417.24946070772143</v>
      </c>
      <c r="H44">
        <f t="shared" si="7"/>
        <v>580.03704899721242</v>
      </c>
    </row>
    <row r="45" spans="1:8" x14ac:dyDescent="0.2">
      <c r="A45">
        <v>45</v>
      </c>
      <c r="C45">
        <f t="shared" si="4"/>
        <v>427.84154395475952</v>
      </c>
      <c r="D45">
        <f t="shared" si="5"/>
        <v>264.79515179482098</v>
      </c>
      <c r="E45">
        <v>45</v>
      </c>
      <c r="G45">
        <f t="shared" si="6"/>
        <v>424.70243221834232</v>
      </c>
      <c r="H45">
        <f t="shared" si="7"/>
        <v>587.67018509430977</v>
      </c>
    </row>
    <row r="46" spans="1:8" x14ac:dyDescent="0.2">
      <c r="A46">
        <v>46</v>
      </c>
      <c r="C46">
        <f t="shared" si="4"/>
        <v>435.16895099592381</v>
      </c>
      <c r="D46">
        <f t="shared" si="5"/>
        <v>271.93265755904019</v>
      </c>
      <c r="E46">
        <v>46</v>
      </c>
      <c r="G46">
        <f t="shared" si="6"/>
        <v>432.15540372896328</v>
      </c>
      <c r="H46">
        <f t="shared" si="7"/>
        <v>595.31252306989802</v>
      </c>
    </row>
    <row r="47" spans="1:8" x14ac:dyDescent="0.2">
      <c r="A47">
        <v>47</v>
      </c>
      <c r="C47">
        <f t="shared" si="4"/>
        <v>442.49635803708804</v>
      </c>
      <c r="D47">
        <f t="shared" si="5"/>
        <v>279.06131270997849</v>
      </c>
      <c r="E47">
        <v>47</v>
      </c>
      <c r="G47">
        <f t="shared" si="6"/>
        <v>439.60837523958418</v>
      </c>
      <c r="H47">
        <f t="shared" si="7"/>
        <v>602.96403092275193</v>
      </c>
    </row>
    <row r="48" spans="1:8" x14ac:dyDescent="0.2">
      <c r="A48">
        <v>48</v>
      </c>
      <c r="C48">
        <f t="shared" si="4"/>
        <v>449.82376507825228</v>
      </c>
      <c r="D48">
        <f t="shared" si="5"/>
        <v>286.18114949612948</v>
      </c>
      <c r="E48">
        <v>48</v>
      </c>
      <c r="G48">
        <f t="shared" si="6"/>
        <v>447.06134675020513</v>
      </c>
      <c r="H48">
        <f t="shared" si="7"/>
        <v>610.62467526115029</v>
      </c>
    </row>
    <row r="49" spans="1:8" x14ac:dyDescent="0.2">
      <c r="A49">
        <v>49</v>
      </c>
      <c r="C49">
        <f t="shared" si="4"/>
        <v>457.15117211941651</v>
      </c>
      <c r="D49">
        <f t="shared" si="5"/>
        <v>293.29220142978789</v>
      </c>
      <c r="E49">
        <v>49</v>
      </c>
      <c r="G49">
        <f t="shared" si="6"/>
        <v>454.51431826082603</v>
      </c>
      <c r="H49">
        <f t="shared" si="7"/>
        <v>618.29442132996292</v>
      </c>
    </row>
    <row r="50" spans="1:8" x14ac:dyDescent="0.2">
      <c r="A50">
        <v>50</v>
      </c>
      <c r="C50">
        <f t="shared" si="4"/>
        <v>464.47857916058075</v>
      </c>
      <c r="D50">
        <f t="shared" si="5"/>
        <v>300.3945032610809</v>
      </c>
      <c r="E50">
        <v>50</v>
      </c>
      <c r="G50">
        <f t="shared" si="6"/>
        <v>461.96728977144693</v>
      </c>
      <c r="H50">
        <f t="shared" si="7"/>
        <v>625.97323303860685</v>
      </c>
    </row>
    <row r="51" spans="1:8" x14ac:dyDescent="0.2">
      <c r="A51">
        <v>51</v>
      </c>
      <c r="C51">
        <f t="shared" si="4"/>
        <v>471.80598620174499</v>
      </c>
      <c r="D51">
        <f t="shared" si="5"/>
        <v>307.48809095127893</v>
      </c>
      <c r="E51">
        <v>51</v>
      </c>
      <c r="G51">
        <f t="shared" si="6"/>
        <v>469.42026128206788</v>
      </c>
      <c r="H51">
        <f t="shared" si="7"/>
        <v>633.66107298981831</v>
      </c>
    </row>
    <row r="52" spans="1:8" x14ac:dyDescent="0.2">
      <c r="A52">
        <v>52</v>
      </c>
      <c r="C52">
        <f t="shared" si="4"/>
        <v>479.13339324290922</v>
      </c>
      <c r="D52">
        <f t="shared" si="5"/>
        <v>314.57300164543051</v>
      </c>
      <c r="E52">
        <v>52</v>
      </c>
      <c r="G52">
        <f t="shared" si="6"/>
        <v>476.87323279268878</v>
      </c>
      <c r="H52">
        <f t="shared" si="7"/>
        <v>641.35790250919035</v>
      </c>
    </row>
    <row r="53" spans="1:8" x14ac:dyDescent="0.2">
      <c r="A53">
        <v>53</v>
      </c>
      <c r="C53">
        <f t="shared" si="4"/>
        <v>486.46080028407346</v>
      </c>
      <c r="D53">
        <f t="shared" si="5"/>
        <v>321.64927364436886</v>
      </c>
      <c r="E53">
        <v>53</v>
      </c>
      <c r="G53">
        <f t="shared" si="6"/>
        <v>484.32620430330974</v>
      </c>
      <c r="H53">
        <f t="shared" si="7"/>
        <v>649.06368167542598</v>
      </c>
    </row>
    <row r="54" spans="1:8" x14ac:dyDescent="0.2">
      <c r="A54">
        <v>54</v>
      </c>
      <c r="C54">
        <f t="shared" si="4"/>
        <v>493.78820732523769</v>
      </c>
      <c r="D54">
        <f t="shared" si="5"/>
        <v>328.71694637613541</v>
      </c>
      <c r="E54">
        <v>54</v>
      </c>
      <c r="G54">
        <f t="shared" si="6"/>
        <v>491.77917581393064</v>
      </c>
      <c r="H54">
        <f t="shared" si="7"/>
        <v>656.77836935125208</v>
      </c>
    </row>
    <row r="55" spans="1:8" x14ac:dyDescent="0.2">
      <c r="A55">
        <v>55</v>
      </c>
      <c r="C55">
        <f t="shared" si="4"/>
        <v>501.11561436640193</v>
      </c>
      <c r="D55">
        <f t="shared" si="5"/>
        <v>335.77606036686643</v>
      </c>
      <c r="E55">
        <v>55</v>
      </c>
      <c r="G55">
        <f t="shared" si="6"/>
        <v>499.23214732455153</v>
      </c>
      <c r="H55">
        <f t="shared" si="7"/>
        <v>664.50192321494376</v>
      </c>
    </row>
    <row r="56" spans="1:8" x14ac:dyDescent="0.2">
      <c r="A56">
        <v>56</v>
      </c>
      <c r="C56">
        <f t="shared" si="4"/>
        <v>508.44302140756616</v>
      </c>
      <c r="D56">
        <f t="shared" si="5"/>
        <v>342.82665721119196</v>
      </c>
      <c r="E56">
        <v>56</v>
      </c>
      <c r="G56">
        <f t="shared" si="6"/>
        <v>506.68511883517249</v>
      </c>
      <c r="H56">
        <f t="shared" si="7"/>
        <v>672.23429979240495</v>
      </c>
    </row>
    <row r="57" spans="1:8" x14ac:dyDescent="0.2">
      <c r="A57">
        <v>57</v>
      </c>
      <c r="C57">
        <f t="shared" si="4"/>
        <v>515.7704284487304</v>
      </c>
      <c r="D57">
        <f t="shared" si="5"/>
        <v>349.86877954219028</v>
      </c>
      <c r="E57">
        <v>57</v>
      </c>
      <c r="G57">
        <f t="shared" si="6"/>
        <v>514.13809034579344</v>
      </c>
      <c r="H57">
        <f t="shared" si="7"/>
        <v>679.97545448975416</v>
      </c>
    </row>
    <row r="58" spans="1:8" x14ac:dyDescent="0.2">
      <c r="A58">
        <v>58</v>
      </c>
      <c r="C58">
        <f t="shared" si="4"/>
        <v>523.09783548989469</v>
      </c>
      <c r="D58">
        <f t="shared" si="5"/>
        <v>356.90247100094803</v>
      </c>
      <c r="E58">
        <v>58</v>
      </c>
      <c r="G58">
        <f t="shared" si="6"/>
        <v>521.59106185641429</v>
      </c>
      <c r="H58">
        <f t="shared" si="7"/>
        <v>687.72534162636043</v>
      </c>
    </row>
    <row r="59" spans="1:8" x14ac:dyDescent="0.2">
      <c r="A59">
        <v>59</v>
      </c>
      <c r="C59">
        <f t="shared" si="4"/>
        <v>530.42524253105898</v>
      </c>
      <c r="D59">
        <f t="shared" si="5"/>
        <v>363.92777620576965</v>
      </c>
      <c r="E59">
        <v>59</v>
      </c>
      <c r="G59">
        <f t="shared" si="6"/>
        <v>529.04403336703524</v>
      </c>
      <c r="H59">
        <f t="shared" si="7"/>
        <v>695.48391446828123</v>
      </c>
    </row>
    <row r="60" spans="1:8" x14ac:dyDescent="0.2">
      <c r="A60">
        <v>60</v>
      </c>
      <c r="C60">
        <f t="shared" si="4"/>
        <v>537.75264957222316</v>
      </c>
      <c r="D60">
        <f t="shared" si="5"/>
        <v>370.94474072108403</v>
      </c>
      <c r="E60">
        <v>60</v>
      </c>
      <c r="G60">
        <f t="shared" si="6"/>
        <v>536.4970048776562</v>
      </c>
      <c r="H60">
        <f t="shared" si="7"/>
        <v>703.25112526204475</v>
      </c>
    </row>
    <row r="61" spans="1:8" x14ac:dyDescent="0.2">
      <c r="A61">
        <v>61</v>
      </c>
      <c r="C61">
        <f t="shared" si="4"/>
        <v>545.08005661338746</v>
      </c>
      <c r="D61">
        <f t="shared" si="5"/>
        <v>377.95341102609291</v>
      </c>
      <c r="E61">
        <v>61</v>
      </c>
      <c r="G61">
        <f t="shared" si="6"/>
        <v>543.94997638827704</v>
      </c>
      <c r="H61">
        <f t="shared" si="7"/>
        <v>711.02692526872966</v>
      </c>
    </row>
    <row r="62" spans="1:8" x14ac:dyDescent="0.2">
      <c r="A62">
        <v>62</v>
      </c>
      <c r="C62">
        <f t="shared" si="4"/>
        <v>552.40746365455163</v>
      </c>
      <c r="D62">
        <f t="shared" si="5"/>
        <v>384.95383448320638</v>
      </c>
      <c r="E62">
        <v>62</v>
      </c>
      <c r="G62">
        <f t="shared" si="6"/>
        <v>551.40294789889799</v>
      </c>
      <c r="H62">
        <f t="shared" si="7"/>
        <v>718.81126479829129</v>
      </c>
    </row>
    <row r="63" spans="1:8" x14ac:dyDescent="0.2">
      <c r="A63">
        <v>63</v>
      </c>
      <c r="C63">
        <f t="shared" si="4"/>
        <v>559.73487069571593</v>
      </c>
      <c r="D63">
        <f t="shared" si="5"/>
        <v>391.94605930630956</v>
      </c>
      <c r="E63">
        <v>63</v>
      </c>
      <c r="G63">
        <f t="shared" si="6"/>
        <v>558.85591940951895</v>
      </c>
      <c r="H63">
        <f t="shared" si="7"/>
        <v>726.60409324407988</v>
      </c>
    </row>
    <row r="64" spans="1:8" x14ac:dyDescent="0.2">
      <c r="A64">
        <v>64</v>
      </c>
      <c r="C64">
        <f t="shared" si="4"/>
        <v>567.06227773688011</v>
      </c>
      <c r="D64">
        <f t="shared" si="5"/>
        <v>398.93013452890449</v>
      </c>
      <c r="E64">
        <v>64</v>
      </c>
      <c r="G64">
        <f t="shared" si="6"/>
        <v>566.3088909201399</v>
      </c>
      <c r="H64">
        <f t="shared" si="7"/>
        <v>734.40535911750703</v>
      </c>
    </row>
    <row r="65" spans="1:8" x14ac:dyDescent="0.2">
      <c r="A65">
        <v>65</v>
      </c>
      <c r="C65">
        <f t="shared" ref="C65:C70" si="8">105.435634143533+(A65-1)*7.32740704116424</f>
        <v>574.3896847780444</v>
      </c>
      <c r="D65">
        <f t="shared" ref="D65:D70" si="9">0+1*C65-160.778800748822*(1.00454545454545+(C65-278.382191825989)^2/936173.959690766)^0.5</f>
        <v>405.9061099721697</v>
      </c>
      <c r="E65">
        <v>65</v>
      </c>
      <c r="G65">
        <f t="shared" ref="G65:G70" si="10">96.7716857510219+(E65-1)*7.45297151062092</f>
        <v>573.76186243076074</v>
      </c>
      <c r="H65">
        <f t="shared" ref="H65:H70" si="11">0+1*G65+160.778800748822*(1.00454545454545+(G65-278.382191825989)^2/936173.959690766)^0.5</f>
        <v>742.21501008280939</v>
      </c>
    </row>
    <row r="66" spans="1:8" x14ac:dyDescent="0.2">
      <c r="A66">
        <v>66</v>
      </c>
      <c r="C66">
        <f t="shared" si="8"/>
        <v>581.71709181920858</v>
      </c>
      <c r="D66">
        <f t="shared" si="9"/>
        <v>412.87403621297887</v>
      </c>
      <c r="E66">
        <v>66</v>
      </c>
      <c r="G66">
        <f t="shared" si="10"/>
        <v>581.2148339413817</v>
      </c>
      <c r="H66">
        <f t="shared" si="11"/>
        <v>750.03299299186233</v>
      </c>
    </row>
    <row r="67" spans="1:8" x14ac:dyDescent="0.2">
      <c r="A67">
        <v>67</v>
      </c>
      <c r="C67">
        <f t="shared" si="8"/>
        <v>589.04449886037287</v>
      </c>
      <c r="D67">
        <f t="shared" si="9"/>
        <v>419.83396455192008</v>
      </c>
      <c r="E67">
        <v>67</v>
      </c>
      <c r="G67">
        <f t="shared" si="10"/>
        <v>588.66780545200265</v>
      </c>
      <c r="H67">
        <f t="shared" si="11"/>
        <v>757.85925391899787</v>
      </c>
    </row>
    <row r="68" spans="1:8" x14ac:dyDescent="0.2">
      <c r="A68">
        <v>68</v>
      </c>
      <c r="C68">
        <f t="shared" si="8"/>
        <v>596.37190590153705</v>
      </c>
      <c r="D68">
        <f t="shared" si="9"/>
        <v>426.78594698135441</v>
      </c>
      <c r="E68">
        <v>68</v>
      </c>
      <c r="G68">
        <f t="shared" si="10"/>
        <v>596.12077696262349</v>
      </c>
      <c r="H68">
        <f t="shared" si="11"/>
        <v>765.69373819578254</v>
      </c>
    </row>
    <row r="69" spans="1:8" x14ac:dyDescent="0.2">
      <c r="A69">
        <v>69</v>
      </c>
      <c r="C69">
        <f t="shared" si="8"/>
        <v>603.69931294270134</v>
      </c>
      <c r="D69">
        <f t="shared" si="9"/>
        <v>433.73003615355412</v>
      </c>
      <c r="E69">
        <v>69</v>
      </c>
      <c r="G69">
        <f t="shared" si="10"/>
        <v>603.57374847324445</v>
      </c>
      <c r="H69">
        <f t="shared" si="11"/>
        <v>773.53639044571162</v>
      </c>
    </row>
    <row r="70" spans="1:8" x14ac:dyDescent="0.2">
      <c r="A70">
        <v>70</v>
      </c>
      <c r="C70">
        <f t="shared" si="8"/>
        <v>611.02671998386552</v>
      </c>
      <c r="D70">
        <f t="shared" si="9"/>
        <v>440.66628534895472</v>
      </c>
      <c r="E70">
        <v>70</v>
      </c>
      <c r="G70">
        <f t="shared" si="10"/>
        <v>611.02671998386529</v>
      </c>
      <c r="H70">
        <f t="shared" si="11"/>
        <v>781.38715461877609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E817-4090-6747-97AF-3A3C55AD5DFB}">
  <sheetPr codeName="XLSTAT_20221116_170503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97.8316724622808+(A1-1)*7.37801608731553</f>
        <v>97.831672462280807</v>
      </c>
      <c r="D1">
        <f t="shared" ref="D1:D32" si="1">0+1*C1-159.476587099617*(1.00454545454545+(C1-278.382191825989)^2/952415.502136809)^0.5</f>
        <v>-64.7071770699784</v>
      </c>
      <c r="E1">
        <v>1</v>
      </c>
      <c r="G1">
        <f t="shared" ref="G1:G32" si="2">90.8170501629609+(E1-1)*7.47967728005929</f>
        <v>90.817050162960896</v>
      </c>
      <c r="H1">
        <f t="shared" ref="H1:H32" si="3">0+1*G1+159.476587099617*(1.00454545454545+(G1-278.382191825989)^2/952415.502136809)^0.5</f>
        <v>253.56787521946498</v>
      </c>
    </row>
    <row r="2" spans="1:8" x14ac:dyDescent="0.2">
      <c r="A2">
        <v>2</v>
      </c>
      <c r="C2">
        <f t="shared" si="0"/>
        <v>105.20968854959634</v>
      </c>
      <c r="D2">
        <f t="shared" si="1"/>
        <v>-57.11463996579036</v>
      </c>
      <c r="E2">
        <v>2</v>
      </c>
      <c r="G2">
        <f t="shared" si="2"/>
        <v>98.296727443020188</v>
      </c>
      <c r="H2">
        <f t="shared" si="3"/>
        <v>260.82179942521793</v>
      </c>
    </row>
    <row r="3" spans="1:8" x14ac:dyDescent="0.2">
      <c r="A3">
        <v>3</v>
      </c>
      <c r="C3">
        <f t="shared" si="0"/>
        <v>112.58770463691187</v>
      </c>
      <c r="D3">
        <f t="shared" si="1"/>
        <v>-49.530785548493697</v>
      </c>
      <c r="E3">
        <v>3</v>
      </c>
      <c r="G3">
        <f t="shared" si="2"/>
        <v>105.77640472307948</v>
      </c>
      <c r="H3">
        <f t="shared" si="3"/>
        <v>268.08461421628658</v>
      </c>
    </row>
    <row r="4" spans="1:8" x14ac:dyDescent="0.2">
      <c r="A4">
        <v>4</v>
      </c>
      <c r="C4">
        <f t="shared" si="0"/>
        <v>119.9657207242274</v>
      </c>
      <c r="D4">
        <f t="shared" si="1"/>
        <v>-41.955646931011842</v>
      </c>
      <c r="E4">
        <v>4</v>
      </c>
      <c r="G4">
        <f t="shared" si="2"/>
        <v>113.25608200313877</v>
      </c>
      <c r="H4">
        <f t="shared" si="3"/>
        <v>275.35635527493048</v>
      </c>
    </row>
    <row r="5" spans="1:8" x14ac:dyDescent="0.2">
      <c r="A5">
        <v>5</v>
      </c>
      <c r="C5">
        <f t="shared" si="0"/>
        <v>127.34373681154293</v>
      </c>
      <c r="D5">
        <f t="shared" si="1"/>
        <v>-34.389255982179691</v>
      </c>
      <c r="E5">
        <v>5</v>
      </c>
      <c r="G5">
        <f t="shared" si="2"/>
        <v>120.73575928319806</v>
      </c>
      <c r="H5">
        <f t="shared" si="3"/>
        <v>282.63705699422565</v>
      </c>
    </row>
    <row r="6" spans="1:8" x14ac:dyDescent="0.2">
      <c r="A6">
        <v>6</v>
      </c>
      <c r="C6">
        <f t="shared" si="0"/>
        <v>134.72175289885845</v>
      </c>
      <c r="D6">
        <f t="shared" si="1"/>
        <v>-26.831643301930143</v>
      </c>
      <c r="E6">
        <v>6</v>
      </c>
      <c r="G6">
        <f t="shared" si="2"/>
        <v>128.21543656325736</v>
      </c>
      <c r="H6">
        <f t="shared" si="3"/>
        <v>289.92675245075634</v>
      </c>
    </row>
    <row r="7" spans="1:8" x14ac:dyDescent="0.2">
      <c r="A7">
        <v>7</v>
      </c>
      <c r="C7">
        <f t="shared" si="0"/>
        <v>142.09976898617398</v>
      </c>
      <c r="D7">
        <f t="shared" si="1"/>
        <v>-19.282838197273975</v>
      </c>
      <c r="E7">
        <v>7</v>
      </c>
      <c r="G7">
        <f t="shared" si="2"/>
        <v>135.69511384331662</v>
      </c>
      <c r="H7">
        <f t="shared" si="3"/>
        <v>297.22547337812568</v>
      </c>
    </row>
    <row r="8" spans="1:8" x14ac:dyDescent="0.2">
      <c r="A8">
        <v>8</v>
      </c>
      <c r="C8">
        <f t="shared" si="0"/>
        <v>149.47778507348951</v>
      </c>
      <c r="D8">
        <f t="shared" si="1"/>
        <v>-11.742868659115828</v>
      </c>
      <c r="E8">
        <v>8</v>
      </c>
      <c r="G8">
        <f t="shared" si="2"/>
        <v>143.17479112337594</v>
      </c>
      <c r="H8">
        <f t="shared" si="3"/>
        <v>304.53325014133191</v>
      </c>
    </row>
    <row r="9" spans="1:8" x14ac:dyDescent="0.2">
      <c r="A9">
        <v>9</v>
      </c>
      <c r="C9">
        <f t="shared" si="0"/>
        <v>156.85580116080504</v>
      </c>
      <c r="D9">
        <f t="shared" si="1"/>
        <v>-4.2117613399469462</v>
      </c>
      <c r="E9">
        <v>9</v>
      </c>
      <c r="G9">
        <f t="shared" si="2"/>
        <v>150.6544684034352</v>
      </c>
      <c r="H9">
        <f t="shared" si="3"/>
        <v>311.85011171205736</v>
      </c>
    </row>
    <row r="10" spans="1:8" x14ac:dyDescent="0.2">
      <c r="A10">
        <v>10</v>
      </c>
      <c r="C10">
        <f t="shared" si="0"/>
        <v>164.23381724812057</v>
      </c>
      <c r="D10">
        <f t="shared" si="1"/>
        <v>3.3104584675440947</v>
      </c>
      <c r="E10">
        <v>10</v>
      </c>
      <c r="G10">
        <f t="shared" si="2"/>
        <v>158.13414568349452</v>
      </c>
      <c r="H10">
        <f t="shared" si="3"/>
        <v>319.17608564491633</v>
      </c>
    </row>
    <row r="11" spans="1:8" x14ac:dyDescent="0.2">
      <c r="A11">
        <v>11</v>
      </c>
      <c r="C11">
        <f t="shared" si="0"/>
        <v>171.6118333354361</v>
      </c>
      <c r="D11">
        <f t="shared" si="1"/>
        <v>10.823766850904718</v>
      </c>
      <c r="E11">
        <v>11</v>
      </c>
      <c r="G11">
        <f t="shared" si="2"/>
        <v>165.61382296355379</v>
      </c>
      <c r="H11">
        <f t="shared" si="3"/>
        <v>326.5111980547041</v>
      </c>
    </row>
    <row r="12" spans="1:8" x14ac:dyDescent="0.2">
      <c r="A12">
        <v>12</v>
      </c>
      <c r="C12">
        <f t="shared" si="0"/>
        <v>178.98984942275163</v>
      </c>
      <c r="D12">
        <f t="shared" si="1"/>
        <v>18.32814129735695</v>
      </c>
      <c r="E12">
        <v>12</v>
      </c>
      <c r="G12">
        <f t="shared" si="2"/>
        <v>173.09350024361311</v>
      </c>
      <c r="H12">
        <f t="shared" si="3"/>
        <v>333.85547359469183</v>
      </c>
    </row>
    <row r="13" spans="1:8" x14ac:dyDescent="0.2">
      <c r="A13">
        <v>13</v>
      </c>
      <c r="C13">
        <f t="shared" si="0"/>
        <v>186.36786551006716</v>
      </c>
      <c r="D13">
        <f t="shared" si="1"/>
        <v>25.823560712206529</v>
      </c>
      <c r="E13">
        <v>13</v>
      </c>
      <c r="G13">
        <f t="shared" si="2"/>
        <v>180.57317752367237</v>
      </c>
      <c r="H13">
        <f t="shared" si="3"/>
        <v>341.20893543600664</v>
      </c>
    </row>
    <row r="14" spans="1:8" x14ac:dyDescent="0.2">
      <c r="A14">
        <v>14</v>
      </c>
      <c r="C14">
        <f t="shared" si="0"/>
        <v>193.74588159738269</v>
      </c>
      <c r="D14">
        <f t="shared" si="1"/>
        <v>33.310005436186401</v>
      </c>
      <c r="E14">
        <v>14</v>
      </c>
      <c r="G14">
        <f t="shared" si="2"/>
        <v>188.05285480373166</v>
      </c>
      <c r="H14">
        <f t="shared" si="3"/>
        <v>348.57160524813821</v>
      </c>
    </row>
    <row r="15" spans="1:8" x14ac:dyDescent="0.2">
      <c r="A15">
        <v>15</v>
      </c>
      <c r="C15">
        <f t="shared" si="0"/>
        <v>201.12389768469822</v>
      </c>
      <c r="D15">
        <f t="shared" si="1"/>
        <v>40.787457261703565</v>
      </c>
      <c r="E15">
        <v>15</v>
      </c>
      <c r="G15">
        <f t="shared" si="2"/>
        <v>195.53253208379095</v>
      </c>
      <c r="H15">
        <f t="shared" si="3"/>
        <v>355.94350318060754</v>
      </c>
    </row>
    <row r="16" spans="1:8" x14ac:dyDescent="0.2">
      <c r="A16">
        <v>16</v>
      </c>
      <c r="C16">
        <f t="shared" si="0"/>
        <v>208.50191377201375</v>
      </c>
      <c r="D16">
        <f t="shared" si="1"/>
        <v>48.25589944795712</v>
      </c>
      <c r="E16">
        <v>16</v>
      </c>
      <c r="G16">
        <f t="shared" si="2"/>
        <v>203.01220936385025</v>
      </c>
      <c r="H16">
        <f t="shared" si="3"/>
        <v>363.32464784583556</v>
      </c>
    </row>
    <row r="17" spans="1:8" x14ac:dyDescent="0.2">
      <c r="A17">
        <v>17</v>
      </c>
      <c r="C17">
        <f t="shared" si="0"/>
        <v>215.87992985932928</v>
      </c>
      <c r="D17">
        <f t="shared" si="1"/>
        <v>55.715316734898806</v>
      </c>
      <c r="E17">
        <v>17</v>
      </c>
      <c r="G17">
        <f t="shared" si="2"/>
        <v>210.49188664390954</v>
      </c>
      <c r="H17">
        <f t="shared" si="3"/>
        <v>370.71505630324242</v>
      </c>
    </row>
    <row r="18" spans="1:8" x14ac:dyDescent="0.2">
      <c r="A18">
        <v>18</v>
      </c>
      <c r="C18">
        <f t="shared" si="0"/>
        <v>223.25794594664481</v>
      </c>
      <c r="D18">
        <f t="shared" si="1"/>
        <v>63.165695356009849</v>
      </c>
      <c r="E18">
        <v>18</v>
      </c>
      <c r="G18">
        <f t="shared" si="2"/>
        <v>217.97156392396883</v>
      </c>
      <c r="H18">
        <f t="shared" si="3"/>
        <v>378.11474404461245</v>
      </c>
    </row>
    <row r="19" spans="1:8" x14ac:dyDescent="0.2">
      <c r="A19">
        <v>19</v>
      </c>
      <c r="C19">
        <f t="shared" si="0"/>
        <v>230.63596203396034</v>
      </c>
      <c r="D19">
        <f t="shared" si="1"/>
        <v>70.607023049868104</v>
      </c>
      <c r="E19">
        <v>19</v>
      </c>
      <c r="G19">
        <f t="shared" si="2"/>
        <v>225.45124120402812</v>
      </c>
      <c r="H19">
        <f t="shared" si="3"/>
        <v>385.5237249807501</v>
      </c>
    </row>
    <row r="20" spans="1:8" x14ac:dyDescent="0.2">
      <c r="A20">
        <v>20</v>
      </c>
      <c r="C20">
        <f t="shared" si="0"/>
        <v>238.01397812127587</v>
      </c>
      <c r="D20">
        <f t="shared" si="1"/>
        <v>78.039289070484415</v>
      </c>
      <c r="E20">
        <v>20</v>
      </c>
      <c r="G20">
        <f t="shared" si="2"/>
        <v>232.93091848408741</v>
      </c>
      <c r="H20">
        <f t="shared" si="3"/>
        <v>392.94201142945622</v>
      </c>
    </row>
    <row r="21" spans="1:8" x14ac:dyDescent="0.2">
      <c r="A21">
        <v>21</v>
      </c>
      <c r="C21">
        <f t="shared" si="0"/>
        <v>245.3919942085914</v>
      </c>
      <c r="D21">
        <f t="shared" si="1"/>
        <v>85.462484196386356</v>
      </c>
      <c r="E21">
        <v>21</v>
      </c>
      <c r="G21">
        <f t="shared" si="2"/>
        <v>240.41059576414671</v>
      </c>
      <c r="H21">
        <f t="shared" si="3"/>
        <v>400.36961410484685</v>
      </c>
    </row>
    <row r="22" spans="1:8" x14ac:dyDescent="0.2">
      <c r="A22">
        <v>22</v>
      </c>
      <c r="C22">
        <f t="shared" si="0"/>
        <v>252.77001029590693</v>
      </c>
      <c r="D22">
        <f t="shared" si="1"/>
        <v>92.87660073843324</v>
      </c>
      <c r="E22">
        <v>22</v>
      </c>
      <c r="G22">
        <f t="shared" si="2"/>
        <v>247.890273044206</v>
      </c>
      <c r="H22">
        <f t="shared" si="3"/>
        <v>407.80654210803812</v>
      </c>
    </row>
    <row r="23" spans="1:8" x14ac:dyDescent="0.2">
      <c r="A23">
        <v>23</v>
      </c>
      <c r="C23">
        <f t="shared" si="0"/>
        <v>260.14802638322249</v>
      </c>
      <c r="D23">
        <f t="shared" si="1"/>
        <v>100.28163254634532</v>
      </c>
      <c r="E23">
        <v>23</v>
      </c>
      <c r="G23">
        <f t="shared" si="2"/>
        <v>255.36995032426529</v>
      </c>
      <c r="H23">
        <f t="shared" si="3"/>
        <v>415.25280291921342</v>
      </c>
    </row>
    <row r="24" spans="1:8" x14ac:dyDescent="0.2">
      <c r="A24">
        <v>24</v>
      </c>
      <c r="C24">
        <f t="shared" si="0"/>
        <v>267.52604247053796</v>
      </c>
      <c r="D24">
        <f t="shared" si="1"/>
        <v>107.67757501393558</v>
      </c>
      <c r="E24">
        <v>24</v>
      </c>
      <c r="G24">
        <f t="shared" si="2"/>
        <v>262.84962760432461</v>
      </c>
      <c r="H24">
        <f t="shared" si="3"/>
        <v>422.70840239109185</v>
      </c>
    </row>
    <row r="25" spans="1:8" x14ac:dyDescent="0.2">
      <c r="A25">
        <v>25</v>
      </c>
      <c r="C25">
        <f t="shared" si="0"/>
        <v>274.90405855785355</v>
      </c>
      <c r="D25">
        <f t="shared" si="1"/>
        <v>115.06442508303329</v>
      </c>
      <c r="E25">
        <v>25</v>
      </c>
      <c r="G25">
        <f t="shared" si="2"/>
        <v>270.32930488438387</v>
      </c>
      <c r="H25">
        <f t="shared" si="3"/>
        <v>430.17334474380846</v>
      </c>
    </row>
    <row r="26" spans="1:8" x14ac:dyDescent="0.2">
      <c r="A26">
        <v>26</v>
      </c>
      <c r="C26">
        <f t="shared" si="0"/>
        <v>282.28207464516902</v>
      </c>
      <c r="D26">
        <f t="shared" si="1"/>
        <v>122.4421812460906</v>
      </c>
      <c r="E26">
        <v>26</v>
      </c>
      <c r="G26">
        <f t="shared" si="2"/>
        <v>277.80898216444314</v>
      </c>
      <c r="H26">
        <f t="shared" si="3"/>
        <v>437.64763256121898</v>
      </c>
    </row>
    <row r="27" spans="1:8" x14ac:dyDescent="0.2">
      <c r="A27">
        <v>27</v>
      </c>
      <c r="C27">
        <f t="shared" si="0"/>
        <v>289.6600907324846</v>
      </c>
      <c r="D27">
        <f t="shared" si="1"/>
        <v>129.81084354746937</v>
      </c>
      <c r="E27">
        <v>27</v>
      </c>
      <c r="G27">
        <f t="shared" si="2"/>
        <v>285.2886594445024</v>
      </c>
      <c r="H27">
        <f t="shared" si="3"/>
        <v>445.13126678863534</v>
      </c>
    </row>
    <row r="28" spans="1:8" x14ac:dyDescent="0.2">
      <c r="A28">
        <v>28</v>
      </c>
      <c r="C28">
        <f t="shared" si="0"/>
        <v>297.03810681980008</v>
      </c>
      <c r="D28">
        <f t="shared" si="1"/>
        <v>137.17041358340256</v>
      </c>
      <c r="E28">
        <v>28</v>
      </c>
      <c r="G28">
        <f t="shared" si="2"/>
        <v>292.76833672456172</v>
      </c>
      <c r="H28">
        <f t="shared" si="3"/>
        <v>452.62424673199638</v>
      </c>
    </row>
    <row r="29" spans="1:8" x14ac:dyDescent="0.2">
      <c r="A29">
        <v>29</v>
      </c>
      <c r="C29">
        <f t="shared" si="0"/>
        <v>304.41612290711566</v>
      </c>
      <c r="D29">
        <f t="shared" si="1"/>
        <v>144.52089450063329</v>
      </c>
      <c r="E29">
        <v>29</v>
      </c>
      <c r="G29">
        <f t="shared" si="2"/>
        <v>300.24801400462104</v>
      </c>
      <c r="H29">
        <f t="shared" si="3"/>
        <v>460.12657005847694</v>
      </c>
    </row>
    <row r="30" spans="1:8" x14ac:dyDescent="0.2">
      <c r="A30">
        <v>30</v>
      </c>
      <c r="C30">
        <f t="shared" si="0"/>
        <v>311.79413899443114</v>
      </c>
      <c r="D30">
        <f t="shared" si="1"/>
        <v>151.86229099373148</v>
      </c>
      <c r="E30">
        <v>30</v>
      </c>
      <c r="G30">
        <f t="shared" si="2"/>
        <v>307.7276912846803</v>
      </c>
      <c r="H30">
        <f t="shared" si="3"/>
        <v>467.63823279853204</v>
      </c>
    </row>
    <row r="31" spans="1:8" x14ac:dyDescent="0.2">
      <c r="A31">
        <v>31</v>
      </c>
      <c r="C31">
        <f t="shared" si="0"/>
        <v>319.17215508174672</v>
      </c>
      <c r="D31">
        <f t="shared" si="1"/>
        <v>159.19460930109636</v>
      </c>
      <c r="E31">
        <v>31</v>
      </c>
      <c r="G31">
        <f t="shared" si="2"/>
        <v>315.20736856473957</v>
      </c>
      <c r="H31">
        <f t="shared" si="3"/>
        <v>475.1592293493743</v>
      </c>
    </row>
    <row r="32" spans="1:8" x14ac:dyDescent="0.2">
      <c r="A32">
        <v>32</v>
      </c>
      <c r="C32">
        <f t="shared" si="0"/>
        <v>326.5501711690622</v>
      </c>
      <c r="D32">
        <f t="shared" si="1"/>
        <v>166.51785719964931</v>
      </c>
      <c r="E32">
        <v>32</v>
      </c>
      <c r="G32">
        <f t="shared" si="2"/>
        <v>322.68704584479889</v>
      </c>
      <c r="H32">
        <f t="shared" si="3"/>
        <v>482.68955247987481</v>
      </c>
    </row>
    <row r="33" spans="1:8" x14ac:dyDescent="0.2">
      <c r="A33">
        <v>33</v>
      </c>
      <c r="C33">
        <f t="shared" ref="C33:C64" si="4">97.8316724622808+(A33-1)*7.37801608731553</f>
        <v>333.92818725637778</v>
      </c>
      <c r="D33">
        <f t="shared" ref="D33:D64" si="5">0+1*C33-159.476587099617*(1.00454545454545+(C33-278.382191825989)^2/952415.502136809)^0.5</f>
        <v>173.83204399823165</v>
      </c>
      <c r="E33">
        <v>33</v>
      </c>
      <c r="G33">
        <f t="shared" ref="G33:G64" si="6">90.8170501629609+(E33-1)*7.47967728005929</f>
        <v>330.16672312485821</v>
      </c>
      <c r="H33">
        <f t="shared" ref="H33:H64" si="7">0+1*G33+159.476587099617*(1.00454545454545+(G33-278.382191825989)^2/952415.502136809)^0.5</f>
        <v>490.22919333687997</v>
      </c>
    </row>
    <row r="34" spans="1:8" x14ac:dyDescent="0.2">
      <c r="A34">
        <v>34</v>
      </c>
      <c r="C34">
        <f t="shared" si="4"/>
        <v>341.30620334369326</v>
      </c>
      <c r="D34">
        <f t="shared" si="5"/>
        <v>181.13718052971583</v>
      </c>
      <c r="E34">
        <v>34</v>
      </c>
      <c r="G34">
        <f t="shared" si="6"/>
        <v>337.64640040491747</v>
      </c>
      <c r="H34">
        <f t="shared" si="7"/>
        <v>497.77814145292979</v>
      </c>
    </row>
    <row r="35" spans="1:8" x14ac:dyDescent="0.2">
      <c r="A35">
        <v>35</v>
      </c>
      <c r="C35">
        <f t="shared" si="4"/>
        <v>348.68421943100884</v>
      </c>
      <c r="D35">
        <f t="shared" si="5"/>
        <v>188.43327914185028</v>
      </c>
      <c r="E35">
        <v>35</v>
      </c>
      <c r="G35">
        <f t="shared" si="6"/>
        <v>345.12607768497674</v>
      </c>
      <c r="H35">
        <f t="shared" si="7"/>
        <v>505.33638475536304</v>
      </c>
    </row>
    <row r="36" spans="1:8" x14ac:dyDescent="0.2">
      <c r="A36">
        <v>36</v>
      </c>
      <c r="C36">
        <f t="shared" si="4"/>
        <v>356.06223551832431</v>
      </c>
      <c r="D36">
        <f t="shared" si="5"/>
        <v>195.72035368685161</v>
      </c>
      <c r="E36">
        <v>36</v>
      </c>
      <c r="G36">
        <f t="shared" si="6"/>
        <v>352.605754965036</v>
      </c>
      <c r="H36">
        <f t="shared" si="7"/>
        <v>512.90390957678994</v>
      </c>
    </row>
    <row r="37" spans="1:8" x14ac:dyDescent="0.2">
      <c r="A37">
        <v>37</v>
      </c>
      <c r="C37">
        <f t="shared" si="4"/>
        <v>363.4402516056399</v>
      </c>
      <c r="D37">
        <f t="shared" si="5"/>
        <v>202.99841950976813</v>
      </c>
      <c r="E37">
        <v>37</v>
      </c>
      <c r="G37">
        <f t="shared" si="6"/>
        <v>360.08543224509538</v>
      </c>
      <c r="H37">
        <f t="shared" si="7"/>
        <v>520.48070066691184</v>
      </c>
    </row>
    <row r="38" spans="1:8" x14ac:dyDescent="0.2">
      <c r="A38">
        <v>38</v>
      </c>
      <c r="C38">
        <f t="shared" si="4"/>
        <v>370.81826769295537</v>
      </c>
      <c r="D38">
        <f t="shared" si="5"/>
        <v>210.26749343563409</v>
      </c>
      <c r="E38">
        <v>38</v>
      </c>
      <c r="G38">
        <f t="shared" si="6"/>
        <v>367.56510952515464</v>
      </c>
      <c r="H38">
        <f t="shared" si="7"/>
        <v>528.06674120566379</v>
      </c>
    </row>
    <row r="39" spans="1:8" x14ac:dyDescent="0.2">
      <c r="A39">
        <v>39</v>
      </c>
      <c r="C39">
        <f t="shared" si="4"/>
        <v>378.19628378027096</v>
      </c>
      <c r="D39">
        <f t="shared" si="5"/>
        <v>217.52759375544309</v>
      </c>
      <c r="E39">
        <v>39</v>
      </c>
      <c r="G39">
        <f t="shared" si="6"/>
        <v>375.0447868052139</v>
      </c>
      <c r="H39">
        <f t="shared" si="7"/>
        <v>535.66201281765484</v>
      </c>
    </row>
    <row r="40" spans="1:8" x14ac:dyDescent="0.2">
      <c r="A40">
        <v>40</v>
      </c>
      <c r="C40">
        <f t="shared" si="4"/>
        <v>385.57429986758643</v>
      </c>
      <c r="D40">
        <f t="shared" si="5"/>
        <v>224.77874021096352</v>
      </c>
      <c r="E40">
        <v>40</v>
      </c>
      <c r="G40">
        <f t="shared" si="6"/>
        <v>382.52446408527317</v>
      </c>
      <c r="H40">
        <f t="shared" si="7"/>
        <v>543.26649558787608</v>
      </c>
    </row>
    <row r="41" spans="1:8" x14ac:dyDescent="0.2">
      <c r="A41">
        <v>41</v>
      </c>
      <c r="C41">
        <f t="shared" si="4"/>
        <v>392.95231595490202</v>
      </c>
      <c r="D41">
        <f t="shared" si="5"/>
        <v>232.02095397842965</v>
      </c>
      <c r="E41">
        <v>41</v>
      </c>
      <c r="G41">
        <f t="shared" si="6"/>
        <v>390.00414136533254</v>
      </c>
      <c r="H41">
        <f t="shared" si="7"/>
        <v>550.88016807864528</v>
      </c>
    </row>
    <row r="42" spans="1:8" x14ac:dyDescent="0.2">
      <c r="A42">
        <v>42</v>
      </c>
      <c r="C42">
        <f t="shared" si="4"/>
        <v>400.33033204221749</v>
      </c>
      <c r="D42">
        <f t="shared" si="5"/>
        <v>239.25425765113468</v>
      </c>
      <c r="E42">
        <v>42</v>
      </c>
      <c r="G42">
        <f t="shared" si="6"/>
        <v>397.48381864539181</v>
      </c>
      <c r="H42">
        <f t="shared" si="7"/>
        <v>558.50300734775647</v>
      </c>
    </row>
    <row r="43" spans="1:8" x14ac:dyDescent="0.2">
      <c r="A43">
        <v>43</v>
      </c>
      <c r="C43">
        <f t="shared" si="4"/>
        <v>407.70834812953308</v>
      </c>
      <c r="D43">
        <f t="shared" si="5"/>
        <v>246.47867522096334</v>
      </c>
      <c r="E43">
        <v>43</v>
      </c>
      <c r="G43">
        <f t="shared" si="6"/>
        <v>404.96349592545107</v>
      </c>
      <c r="H43">
        <f t="shared" si="7"/>
        <v>566.13498896779834</v>
      </c>
    </row>
    <row r="44" spans="1:8" x14ac:dyDescent="0.2">
      <c r="A44">
        <v>44</v>
      </c>
      <c r="C44">
        <f t="shared" si="4"/>
        <v>415.08636421684855</v>
      </c>
      <c r="D44">
        <f t="shared" si="5"/>
        <v>253.6942320588943</v>
      </c>
      <c r="E44">
        <v>44</v>
      </c>
      <c r="G44">
        <f t="shared" si="6"/>
        <v>412.44317320551033</v>
      </c>
      <c r="H44">
        <f t="shared" si="7"/>
        <v>573.77608704660349</v>
      </c>
    </row>
    <row r="45" spans="1:8" x14ac:dyDescent="0.2">
      <c r="A45">
        <v>45</v>
      </c>
      <c r="C45">
        <f t="shared" si="4"/>
        <v>422.46438030416414</v>
      </c>
      <c r="D45">
        <f t="shared" si="5"/>
        <v>260.90095489451198</v>
      </c>
      <c r="E45">
        <v>45</v>
      </c>
      <c r="G45">
        <f t="shared" si="6"/>
        <v>419.92285048556971</v>
      </c>
      <c r="H45">
        <f t="shared" si="7"/>
        <v>581.42627424878981</v>
      </c>
    </row>
    <row r="46" spans="1:8" x14ac:dyDescent="0.2">
      <c r="A46">
        <v>46</v>
      </c>
      <c r="C46">
        <f t="shared" si="4"/>
        <v>429.84239639147961</v>
      </c>
      <c r="D46">
        <f t="shared" si="5"/>
        <v>268.09887179456302</v>
      </c>
      <c r="E46">
        <v>46</v>
      </c>
      <c r="G46">
        <f t="shared" si="6"/>
        <v>427.40252776562897</v>
      </c>
      <c r="H46">
        <f t="shared" si="7"/>
        <v>589.08552181835364</v>
      </c>
    </row>
    <row r="47" spans="1:8" x14ac:dyDescent="0.2">
      <c r="A47">
        <v>47</v>
      </c>
      <c r="C47">
        <f t="shared" si="4"/>
        <v>437.2204124787952</v>
      </c>
      <c r="D47">
        <f t="shared" si="5"/>
        <v>275.28801214059871</v>
      </c>
      <c r="E47">
        <v>47</v>
      </c>
      <c r="G47">
        <f t="shared" si="6"/>
        <v>434.88220504568824</v>
      </c>
      <c r="H47">
        <f t="shared" si="7"/>
        <v>596.75379960227201</v>
      </c>
    </row>
    <row r="48" spans="1:8" x14ac:dyDescent="0.2">
      <c r="A48">
        <v>48</v>
      </c>
      <c r="C48">
        <f t="shared" si="4"/>
        <v>444.59842856611067</v>
      </c>
      <c r="D48">
        <f t="shared" si="5"/>
        <v>282.46840660574094</v>
      </c>
      <c r="E48">
        <v>48</v>
      </c>
      <c r="G48">
        <f t="shared" si="6"/>
        <v>442.3618823257475</v>
      </c>
      <c r="H48">
        <f t="shared" si="7"/>
        <v>604.43107607506909</v>
      </c>
    </row>
    <row r="49" spans="1:8" x14ac:dyDescent="0.2">
      <c r="A49">
        <v>49</v>
      </c>
      <c r="C49">
        <f t="shared" si="4"/>
        <v>451.97644465342626</v>
      </c>
      <c r="D49">
        <f t="shared" si="5"/>
        <v>289.64008713061662</v>
      </c>
      <c r="E49">
        <v>49</v>
      </c>
      <c r="G49">
        <f t="shared" si="6"/>
        <v>449.84155960580676</v>
      </c>
      <c r="H49">
        <f t="shared" si="7"/>
        <v>612.11731836430329</v>
      </c>
    </row>
    <row r="50" spans="1:8" x14ac:dyDescent="0.2">
      <c r="A50">
        <v>50</v>
      </c>
      <c r="C50">
        <f t="shared" si="4"/>
        <v>459.35446074074173</v>
      </c>
      <c r="D50">
        <f t="shared" si="5"/>
        <v>296.80308689849932</v>
      </c>
      <c r="E50">
        <v>50</v>
      </c>
      <c r="G50">
        <f t="shared" si="6"/>
        <v>457.32123688586614</v>
      </c>
      <c r="H50">
        <f t="shared" si="7"/>
        <v>619.8124922769266</v>
      </c>
    </row>
    <row r="51" spans="1:8" x14ac:dyDescent="0.2">
      <c r="A51">
        <v>51</v>
      </c>
      <c r="C51">
        <f t="shared" si="4"/>
        <v>466.73247682805732</v>
      </c>
      <c r="D51">
        <f t="shared" si="5"/>
        <v>303.95744030970513</v>
      </c>
      <c r="E51">
        <v>51</v>
      </c>
      <c r="G51">
        <f t="shared" si="6"/>
        <v>464.80091416592541</v>
      </c>
      <c r="H51">
        <f t="shared" si="7"/>
        <v>627.51656232647088</v>
      </c>
    </row>
    <row r="52" spans="1:8" x14ac:dyDescent="0.2">
      <c r="A52">
        <v>52</v>
      </c>
      <c r="C52">
        <f t="shared" si="4"/>
        <v>474.11049291537279</v>
      </c>
      <c r="D52">
        <f t="shared" si="5"/>
        <v>311.10318295528305</v>
      </c>
      <c r="E52">
        <v>52</v>
      </c>
      <c r="G52">
        <f t="shared" si="6"/>
        <v>472.28059144598467</v>
      </c>
      <c r="H52">
        <f t="shared" si="7"/>
        <v>635.22949176101133</v>
      </c>
    </row>
    <row r="53" spans="1:8" x14ac:dyDescent="0.2">
      <c r="A53">
        <v>53</v>
      </c>
      <c r="C53">
        <f t="shared" si="4"/>
        <v>481.48850900268837</v>
      </c>
      <c r="D53">
        <f t="shared" si="5"/>
        <v>318.24035159004825</v>
      </c>
      <c r="E53">
        <v>53</v>
      </c>
      <c r="G53">
        <f t="shared" si="6"/>
        <v>479.76026872604393</v>
      </c>
      <c r="H53">
        <f t="shared" si="7"/>
        <v>642.95124259185877</v>
      </c>
    </row>
    <row r="54" spans="1:8" x14ac:dyDescent="0.2">
      <c r="A54">
        <v>54</v>
      </c>
      <c r="C54">
        <f t="shared" si="4"/>
        <v>488.86652509000385</v>
      </c>
      <c r="D54">
        <f t="shared" si="5"/>
        <v>325.36898410500021</v>
      </c>
      <c r="E54">
        <v>54</v>
      </c>
      <c r="G54">
        <f t="shared" si="6"/>
        <v>487.23994600610331</v>
      </c>
      <c r="H54">
        <f t="shared" si="7"/>
        <v>650.6817756229309</v>
      </c>
    </row>
    <row r="55" spans="1:8" x14ac:dyDescent="0.2">
      <c r="A55">
        <v>55</v>
      </c>
      <c r="C55">
        <f t="shared" si="4"/>
        <v>496.24454117731943</v>
      </c>
      <c r="D55">
        <f t="shared" si="5"/>
        <v>332.48911949917402</v>
      </c>
      <c r="E55">
        <v>55</v>
      </c>
      <c r="G55">
        <f t="shared" si="6"/>
        <v>494.71962328616257</v>
      </c>
      <c r="H55">
        <f t="shared" si="7"/>
        <v>658.42105048075246</v>
      </c>
    </row>
    <row r="56" spans="1:8" x14ac:dyDescent="0.2">
      <c r="A56">
        <v>56</v>
      </c>
      <c r="C56">
        <f t="shared" si="4"/>
        <v>503.62255726463491</v>
      </c>
      <c r="D56">
        <f t="shared" si="5"/>
        <v>339.60079785096764</v>
      </c>
      <c r="E56">
        <v>56</v>
      </c>
      <c r="G56">
        <f t="shared" si="6"/>
        <v>502.19930056622184</v>
      </c>
      <c r="H56">
        <f t="shared" si="7"/>
        <v>666.16902564503516</v>
      </c>
    </row>
    <row r="57" spans="1:8" x14ac:dyDescent="0.2">
      <c r="A57">
        <v>57</v>
      </c>
      <c r="C57">
        <f t="shared" si="4"/>
        <v>511.00057335195049</v>
      </c>
      <c r="D57">
        <f t="shared" si="5"/>
        <v>346.70406028899424</v>
      </c>
      <c r="E57">
        <v>57</v>
      </c>
      <c r="G57">
        <f t="shared" si="6"/>
        <v>509.6789778462811</v>
      </c>
      <c r="H57">
        <f t="shared" si="7"/>
        <v>673.92565847978472</v>
      </c>
    </row>
    <row r="58" spans="1:8" x14ac:dyDescent="0.2">
      <c r="A58">
        <v>58</v>
      </c>
      <c r="C58">
        <f t="shared" si="4"/>
        <v>518.37858943926597</v>
      </c>
      <c r="D58">
        <f t="shared" si="5"/>
        <v>353.79894896250221</v>
      </c>
      <c r="E58">
        <v>58</v>
      </c>
      <c r="G58">
        <f t="shared" si="6"/>
        <v>517.15865512634048</v>
      </c>
      <c r="H58">
        <f t="shared" si="7"/>
        <v>681.69090526488651</v>
      </c>
    </row>
    <row r="59" spans="1:8" x14ac:dyDescent="0.2">
      <c r="A59">
        <v>59</v>
      </c>
      <c r="C59">
        <f t="shared" si="4"/>
        <v>525.75660552658155</v>
      </c>
      <c r="D59">
        <f t="shared" si="5"/>
        <v>360.88550701141139</v>
      </c>
      <c r="E59">
        <v>59</v>
      </c>
      <c r="G59">
        <f t="shared" si="6"/>
        <v>524.63833240639974</v>
      </c>
      <c r="H59">
        <f t="shared" si="7"/>
        <v>689.46472122811895</v>
      </c>
    </row>
    <row r="60" spans="1:8" x14ac:dyDescent="0.2">
      <c r="A60">
        <v>60</v>
      </c>
      <c r="C60">
        <f t="shared" si="4"/>
        <v>533.13462161389702</v>
      </c>
      <c r="D60">
        <f t="shared" si="5"/>
        <v>367.96377853600836</v>
      </c>
      <c r="E60">
        <v>60</v>
      </c>
      <c r="G60">
        <f t="shared" si="6"/>
        <v>532.118009686459</v>
      </c>
      <c r="H60">
        <f t="shared" si="7"/>
        <v>697.24706057754395</v>
      </c>
    </row>
    <row r="61" spans="1:8" x14ac:dyDescent="0.2">
      <c r="A61">
        <v>61</v>
      </c>
      <c r="C61">
        <f t="shared" si="4"/>
        <v>540.51263770121261</v>
      </c>
      <c r="D61">
        <f t="shared" si="5"/>
        <v>375.03380856634845</v>
      </c>
      <c r="E61">
        <v>61</v>
      </c>
      <c r="G61">
        <f t="shared" si="6"/>
        <v>539.59768696651827</v>
      </c>
      <c r="H61">
        <f t="shared" si="7"/>
        <v>705.03787653422569</v>
      </c>
    </row>
    <row r="62" spans="1:8" x14ac:dyDescent="0.2">
      <c r="A62">
        <v>62</v>
      </c>
      <c r="C62">
        <f t="shared" si="4"/>
        <v>547.89065378852808</v>
      </c>
      <c r="D62">
        <f t="shared" si="5"/>
        <v>382.09564303140644</v>
      </c>
      <c r="E62">
        <v>62</v>
      </c>
      <c r="G62">
        <f t="shared" si="6"/>
        <v>547.07736424657764</v>
      </c>
      <c r="H62">
        <f t="shared" si="7"/>
        <v>712.83712136522774</v>
      </c>
    </row>
    <row r="63" spans="1:8" x14ac:dyDescent="0.2">
      <c r="A63">
        <v>63</v>
      </c>
      <c r="C63">
        <f t="shared" si="4"/>
        <v>555.26866987584367</v>
      </c>
      <c r="D63">
        <f t="shared" si="5"/>
        <v>389.14932872802291</v>
      </c>
      <c r="E63">
        <v>63</v>
      </c>
      <c r="G63">
        <f t="shared" si="6"/>
        <v>554.55704152663691</v>
      </c>
      <c r="H63">
        <f t="shared" si="7"/>
        <v>720.64474641684035</v>
      </c>
    </row>
    <row r="64" spans="1:8" x14ac:dyDescent="0.2">
      <c r="A64">
        <v>64</v>
      </c>
      <c r="C64">
        <f t="shared" si="4"/>
        <v>562.64668596315914</v>
      </c>
      <c r="D64">
        <f t="shared" si="5"/>
        <v>396.19491328968627</v>
      </c>
      <c r="E64">
        <v>64</v>
      </c>
      <c r="G64">
        <f t="shared" si="6"/>
        <v>562.03671880669617</v>
      </c>
      <c r="H64">
        <f t="shared" si="7"/>
        <v>728.46070214798988</v>
      </c>
    </row>
    <row r="65" spans="1:8" x14ac:dyDescent="0.2">
      <c r="A65">
        <v>65</v>
      </c>
      <c r="C65">
        <f t="shared" ref="C65:C70" si="8">97.8316724622808+(A65-1)*7.37801608731553</f>
        <v>570.02470205047473</v>
      </c>
      <c r="D65">
        <f t="shared" ref="D65:D70" si="9">0+1*C65-159.476587099617*(1.00454545454545+(C65-278.382191825989)^2/952415.502136809)^0.5</f>
        <v>403.23244515519684</v>
      </c>
      <c r="E65">
        <v>65</v>
      </c>
      <c r="G65">
        <f t="shared" ref="G65:G70" si="10">90.8170501629609+(E65-1)*7.47967728005929</f>
        <v>569.51639608675544</v>
      </c>
      <c r="H65">
        <f t="shared" ref="H65:H70" si="11">0+1*G65+159.476587099617*(1.00454545454545+(G65-278.382191825989)^2/952415.502136809)^0.5</f>
        <v>736.28493816378386</v>
      </c>
    </row>
    <row r="66" spans="1:8" x14ac:dyDescent="0.2">
      <c r="A66">
        <v>66</v>
      </c>
      <c r="C66">
        <f t="shared" si="8"/>
        <v>577.4027181377902</v>
      </c>
      <c r="D66">
        <f t="shared" si="9"/>
        <v>410.26197353725081</v>
      </c>
      <c r="E66">
        <v>66</v>
      </c>
      <c r="G66">
        <f t="shared" si="10"/>
        <v>576.9960733668147</v>
      </c>
      <c r="H66">
        <f t="shared" si="11"/>
        <v>744.11740324914433</v>
      </c>
    </row>
    <row r="67" spans="1:8" x14ac:dyDescent="0.2">
      <c r="A67">
        <v>67</v>
      </c>
      <c r="C67">
        <f t="shared" si="8"/>
        <v>584.78073422510579</v>
      </c>
      <c r="D67">
        <f t="shared" si="9"/>
        <v>417.28354839098927</v>
      </c>
      <c r="E67">
        <v>67</v>
      </c>
      <c r="G67">
        <f t="shared" si="10"/>
        <v>584.47575064687408</v>
      </c>
      <c r="H67">
        <f t="shared" si="11"/>
        <v>751.95804540248639</v>
      </c>
    </row>
    <row r="68" spans="1:8" x14ac:dyDescent="0.2">
      <c r="A68">
        <v>68</v>
      </c>
      <c r="C68">
        <f t="shared" si="8"/>
        <v>592.15875031242126</v>
      </c>
      <c r="D68">
        <f t="shared" si="9"/>
        <v>424.29722038254766</v>
      </c>
      <c r="E68">
        <v>68</v>
      </c>
      <c r="G68">
        <f t="shared" si="10"/>
        <v>591.95542792693334</v>
      </c>
      <c r="H68">
        <f t="shared" si="11"/>
        <v>759.80681186939489</v>
      </c>
    </row>
    <row r="69" spans="1:8" x14ac:dyDescent="0.2">
      <c r="A69">
        <v>69</v>
      </c>
      <c r="C69">
        <f t="shared" si="8"/>
        <v>599.53676639973685</v>
      </c>
      <c r="D69">
        <f t="shared" si="9"/>
        <v>431.30304085764885</v>
      </c>
      <c r="E69">
        <v>69</v>
      </c>
      <c r="G69">
        <f t="shared" si="10"/>
        <v>599.4351052069926</v>
      </c>
      <c r="H69">
        <f t="shared" si="11"/>
        <v>767.66364917626072</v>
      </c>
    </row>
    <row r="70" spans="1:8" x14ac:dyDescent="0.2">
      <c r="A70">
        <v>70</v>
      </c>
      <c r="C70">
        <f t="shared" si="8"/>
        <v>606.91478248705232</v>
      </c>
      <c r="D70">
        <f t="shared" si="9"/>
        <v>438.3010618102735</v>
      </c>
      <c r="E70">
        <v>70</v>
      </c>
      <c r="G70">
        <f t="shared" si="10"/>
        <v>606.91478248705187</v>
      </c>
      <c r="H70">
        <f t="shared" si="11"/>
        <v>775.52850316383069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37B4-E61E-074E-9FBC-8D75F03E921F}">
  <sheetPr codeName="XLSTAT_20221116_170203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102.382271946064+(A1-1)*7.1243264357456</f>
        <v>102.38227194606399</v>
      </c>
      <c r="D1">
        <f t="shared" ref="D1:D32" si="1">0+1*C1-160.66086773701*(1.00454545454545+(C1-278.382191825989)^2/924813.91841495)^0.5</f>
        <v>-61.305823736545292</v>
      </c>
      <c r="E1">
        <v>1</v>
      </c>
      <c r="G1">
        <f t="shared" ref="G1:G32" si="2">93.9853578049851+(E1-1)*7.24602084358731</f>
        <v>93.9853578049851</v>
      </c>
      <c r="H1">
        <f t="shared" ref="H1:H32" si="3">0+1*G1+160.66086773701*(1.00454545454545+(G1-278.382191825989)^2/924813.91841495)^0.5</f>
        <v>257.93125027092759</v>
      </c>
    </row>
    <row r="2" spans="1:8" x14ac:dyDescent="0.2">
      <c r="A2">
        <v>2</v>
      </c>
      <c r="C2">
        <f t="shared" si="0"/>
        <v>109.5065983818096</v>
      </c>
      <c r="D2">
        <f t="shared" si="1"/>
        <v>-53.971891601062254</v>
      </c>
      <c r="E2">
        <v>2</v>
      </c>
      <c r="G2">
        <f t="shared" si="2"/>
        <v>101.23137864857242</v>
      </c>
      <c r="H2">
        <f t="shared" si="3"/>
        <v>264.95412151818562</v>
      </c>
    </row>
    <row r="3" spans="1:8" x14ac:dyDescent="0.2">
      <c r="A3">
        <v>3</v>
      </c>
      <c r="C3">
        <f t="shared" si="0"/>
        <v>116.6309248175552</v>
      </c>
      <c r="D3">
        <f t="shared" si="1"/>
        <v>-46.646366765470404</v>
      </c>
      <c r="E3">
        <v>3</v>
      </c>
      <c r="G3">
        <f t="shared" si="2"/>
        <v>108.47739949215972</v>
      </c>
      <c r="H3">
        <f t="shared" si="3"/>
        <v>271.98565086998508</v>
      </c>
    </row>
    <row r="4" spans="1:8" x14ac:dyDescent="0.2">
      <c r="A4">
        <v>4</v>
      </c>
      <c r="C4">
        <f t="shared" si="0"/>
        <v>123.7552512533008</v>
      </c>
      <c r="D4">
        <f t="shared" si="1"/>
        <v>-39.329280346187119</v>
      </c>
      <c r="E4">
        <v>4</v>
      </c>
      <c r="G4">
        <f t="shared" si="2"/>
        <v>115.72342033574702</v>
      </c>
      <c r="H4">
        <f t="shared" si="3"/>
        <v>279.02587244259178</v>
      </c>
    </row>
    <row r="5" spans="1:8" x14ac:dyDescent="0.2">
      <c r="A5">
        <v>5</v>
      </c>
      <c r="C5">
        <f t="shared" si="0"/>
        <v>130.87957768904639</v>
      </c>
      <c r="D5">
        <f t="shared" si="1"/>
        <v>-32.020662298769281</v>
      </c>
      <c r="E5">
        <v>5</v>
      </c>
      <c r="G5">
        <f t="shared" si="2"/>
        <v>122.96944117933434</v>
      </c>
      <c r="H5">
        <f t="shared" si="3"/>
        <v>286.07481913840724</v>
      </c>
    </row>
    <row r="6" spans="1:8" x14ac:dyDescent="0.2">
      <c r="A6">
        <v>6</v>
      </c>
      <c r="C6">
        <f t="shared" si="0"/>
        <v>138.003904124792</v>
      </c>
      <c r="D6">
        <f t="shared" si="1"/>
        <v>-24.72054139547717</v>
      </c>
      <c r="E6">
        <v>6</v>
      </c>
      <c r="G6">
        <f t="shared" si="2"/>
        <v>130.21546202292166</v>
      </c>
      <c r="H6">
        <f t="shared" si="3"/>
        <v>293.13252262071546</v>
      </c>
    </row>
    <row r="7" spans="1:8" x14ac:dyDescent="0.2">
      <c r="A7">
        <v>7</v>
      </c>
      <c r="C7">
        <f t="shared" si="0"/>
        <v>145.12823056053759</v>
      </c>
      <c r="D7">
        <f t="shared" si="1"/>
        <v>-17.428945203553923</v>
      </c>
      <c r="E7">
        <v>7</v>
      </c>
      <c r="G7">
        <f t="shared" si="2"/>
        <v>137.46148286650896</v>
      </c>
      <c r="H7">
        <f t="shared" si="3"/>
        <v>300.19901328917439</v>
      </c>
    </row>
    <row r="8" spans="1:8" x14ac:dyDescent="0.2">
      <c r="A8">
        <v>8</v>
      </c>
      <c r="C8">
        <f t="shared" si="0"/>
        <v>152.2525569962832</v>
      </c>
      <c r="D8">
        <f t="shared" si="1"/>
        <v>-10.145900064256551</v>
      </c>
      <c r="E8">
        <v>8</v>
      </c>
      <c r="G8">
        <f t="shared" si="2"/>
        <v>144.70750371009626</v>
      </c>
      <c r="H8">
        <f t="shared" si="3"/>
        <v>307.27432025609443</v>
      </c>
    </row>
    <row r="9" spans="1:8" x14ac:dyDescent="0.2">
      <c r="A9">
        <v>9</v>
      </c>
      <c r="C9">
        <f t="shared" si="0"/>
        <v>159.37688343202879</v>
      </c>
      <c r="D9">
        <f t="shared" si="1"/>
        <v>-2.8714310726765575</v>
      </c>
      <c r="E9">
        <v>9</v>
      </c>
      <c r="G9">
        <f t="shared" si="2"/>
        <v>151.95352455368356</v>
      </c>
      <c r="H9">
        <f t="shared" si="3"/>
        <v>314.3584713235465</v>
      </c>
    </row>
    <row r="10" spans="1:8" x14ac:dyDescent="0.2">
      <c r="A10">
        <v>10</v>
      </c>
      <c r="C10">
        <f t="shared" si="0"/>
        <v>166.50120986777438</v>
      </c>
      <c r="D10">
        <f t="shared" si="1"/>
        <v>4.3944379416171842</v>
      </c>
      <c r="E10">
        <v>10</v>
      </c>
      <c r="G10">
        <f t="shared" si="2"/>
        <v>159.19954539727087</v>
      </c>
      <c r="H10">
        <f t="shared" si="3"/>
        <v>321.45149296133957</v>
      </c>
    </row>
    <row r="11" spans="1:8" x14ac:dyDescent="0.2">
      <c r="A11">
        <v>11</v>
      </c>
      <c r="C11">
        <f t="shared" si="0"/>
        <v>173.62553630351999</v>
      </c>
      <c r="D11">
        <f t="shared" si="1"/>
        <v>11.651684433077378</v>
      </c>
      <c r="E11">
        <v>11</v>
      </c>
      <c r="G11">
        <f t="shared" si="2"/>
        <v>166.4455662408582</v>
      </c>
      <c r="H11">
        <f t="shared" si="3"/>
        <v>328.55341028590783</v>
      </c>
    </row>
    <row r="12" spans="1:8" x14ac:dyDescent="0.2">
      <c r="A12">
        <v>12</v>
      </c>
      <c r="C12">
        <f t="shared" si="0"/>
        <v>180.74986273926561</v>
      </c>
      <c r="D12">
        <f t="shared" si="1"/>
        <v>18.900287157787602</v>
      </c>
      <c r="E12">
        <v>12</v>
      </c>
      <c r="G12">
        <f t="shared" si="2"/>
        <v>173.69158708444553</v>
      </c>
      <c r="H12">
        <f t="shared" si="3"/>
        <v>335.66424704014446</v>
      </c>
    </row>
    <row r="13" spans="1:8" x14ac:dyDescent="0.2">
      <c r="A13">
        <v>13</v>
      </c>
      <c r="C13">
        <f t="shared" si="0"/>
        <v>187.8741891750112</v>
      </c>
      <c r="D13">
        <f t="shared" si="1"/>
        <v>26.140226190149519</v>
      </c>
      <c r="E13">
        <v>13</v>
      </c>
      <c r="G13">
        <f t="shared" si="2"/>
        <v>180.93760792803283</v>
      </c>
      <c r="H13">
        <f t="shared" si="3"/>
        <v>342.784025574221</v>
      </c>
    </row>
    <row r="14" spans="1:8" x14ac:dyDescent="0.2">
      <c r="A14">
        <v>14</v>
      </c>
      <c r="C14">
        <f t="shared" si="0"/>
        <v>194.99851561075678</v>
      </c>
      <c r="D14">
        <f t="shared" si="1"/>
        <v>33.371482938619238</v>
      </c>
      <c r="E14">
        <v>14</v>
      </c>
      <c r="G14">
        <f t="shared" si="2"/>
        <v>188.18362877162014</v>
      </c>
      <c r="H14">
        <f t="shared" si="3"/>
        <v>349.91276682742551</v>
      </c>
    </row>
    <row r="15" spans="1:8" x14ac:dyDescent="0.2">
      <c r="A15">
        <v>15</v>
      </c>
      <c r="C15">
        <f t="shared" si="0"/>
        <v>202.1228420465024</v>
      </c>
      <c r="D15">
        <f t="shared" si="1"/>
        <v>40.594040160462924</v>
      </c>
      <c r="E15">
        <v>15</v>
      </c>
      <c r="G15">
        <f t="shared" si="2"/>
        <v>195.42964961520744</v>
      </c>
      <c r="H15">
        <f t="shared" si="3"/>
        <v>357.05049031105546</v>
      </c>
    </row>
    <row r="16" spans="1:8" x14ac:dyDescent="0.2">
      <c r="A16">
        <v>16</v>
      </c>
      <c r="C16">
        <f t="shared" si="0"/>
        <v>209.24716848224801</v>
      </c>
      <c r="D16">
        <f t="shared" si="1"/>
        <v>47.80788197550541</v>
      </c>
      <c r="E16">
        <v>16</v>
      </c>
      <c r="G16">
        <f t="shared" si="2"/>
        <v>202.67567045879474</v>
      </c>
      <c r="H16">
        <f t="shared" si="3"/>
        <v>364.19721409239526</v>
      </c>
    </row>
    <row r="17" spans="1:8" x14ac:dyDescent="0.2">
      <c r="A17">
        <v>17</v>
      </c>
      <c r="C17">
        <f t="shared" si="0"/>
        <v>216.3714949179936</v>
      </c>
      <c r="D17">
        <f t="shared" si="1"/>
        <v>55.012993878846601</v>
      </c>
      <c r="E17">
        <v>17</v>
      </c>
      <c r="G17">
        <f t="shared" si="2"/>
        <v>209.92169130238204</v>
      </c>
      <c r="H17">
        <f t="shared" si="3"/>
        <v>371.35295477981094</v>
      </c>
    </row>
    <row r="18" spans="1:8" x14ac:dyDescent="0.2">
      <c r="A18">
        <v>18</v>
      </c>
      <c r="C18">
        <f t="shared" si="0"/>
        <v>223.49582135373919</v>
      </c>
      <c r="D18">
        <f t="shared" si="1"/>
        <v>62.209362752521656</v>
      </c>
      <c r="E18">
        <v>18</v>
      </c>
      <c r="G18">
        <f t="shared" si="2"/>
        <v>217.16771214596935</v>
      </c>
      <c r="H18">
        <f t="shared" si="3"/>
        <v>378.51772750898863</v>
      </c>
    </row>
    <row r="19" spans="1:8" x14ac:dyDescent="0.2">
      <c r="A19">
        <v>19</v>
      </c>
      <c r="C19">
        <f t="shared" si="0"/>
        <v>230.6201477894848</v>
      </c>
      <c r="D19">
        <f t="shared" si="1"/>
        <v>69.396976876083897</v>
      </c>
      <c r="E19">
        <v>19</v>
      </c>
      <c r="G19">
        <f t="shared" si="2"/>
        <v>224.41373298955665</v>
      </c>
      <c r="H19">
        <f t="shared" si="3"/>
        <v>385.69154593034386</v>
      </c>
    </row>
    <row r="20" spans="1:8" x14ac:dyDescent="0.2">
      <c r="A20">
        <v>20</v>
      </c>
      <c r="C20">
        <f t="shared" si="0"/>
        <v>237.74447422523042</v>
      </c>
      <c r="D20">
        <f t="shared" si="1"/>
        <v>76.575825936089984</v>
      </c>
      <c r="E20">
        <v>20</v>
      </c>
      <c r="G20">
        <f t="shared" si="2"/>
        <v>231.65975383314401</v>
      </c>
      <c r="H20">
        <f t="shared" si="3"/>
        <v>392.87442219762653</v>
      </c>
    </row>
    <row r="21" spans="1:8" x14ac:dyDescent="0.2">
      <c r="A21">
        <v>21</v>
      </c>
      <c r="C21">
        <f t="shared" si="0"/>
        <v>244.86880066097598</v>
      </c>
      <c r="D21">
        <f t="shared" si="1"/>
        <v>83.745901034469824</v>
      </c>
      <c r="E21">
        <v>21</v>
      </c>
      <c r="G21">
        <f t="shared" si="2"/>
        <v>238.90577467673131</v>
      </c>
      <c r="H21">
        <f t="shared" si="3"/>
        <v>400.06636695774193</v>
      </c>
    </row>
    <row r="22" spans="1:8" x14ac:dyDescent="0.2">
      <c r="A22">
        <v>22</v>
      </c>
      <c r="C22">
        <f t="shared" si="0"/>
        <v>251.99312709672159</v>
      </c>
      <c r="D22">
        <f t="shared" si="1"/>
        <v>90.907194695765867</v>
      </c>
      <c r="E22">
        <v>22</v>
      </c>
      <c r="G22">
        <f t="shared" si="2"/>
        <v>246.15179552031861</v>
      </c>
      <c r="H22">
        <f t="shared" si="3"/>
        <v>407.26738934180975</v>
      </c>
    </row>
    <row r="23" spans="1:8" x14ac:dyDescent="0.2">
      <c r="A23">
        <v>23</v>
      </c>
      <c r="C23">
        <f t="shared" si="0"/>
        <v>259.11745353246721</v>
      </c>
      <c r="D23">
        <f t="shared" si="1"/>
        <v>98.0597008732272</v>
      </c>
      <c r="E23">
        <v>23</v>
      </c>
      <c r="G23">
        <f t="shared" si="2"/>
        <v>253.39781636390592</v>
      </c>
      <c r="H23">
        <f t="shared" si="3"/>
        <v>414.47749695747677</v>
      </c>
    </row>
    <row r="24" spans="1:8" x14ac:dyDescent="0.2">
      <c r="A24">
        <v>24</v>
      </c>
      <c r="C24">
        <f t="shared" si="0"/>
        <v>266.24177996821282</v>
      </c>
      <c r="D24">
        <f t="shared" si="1"/>
        <v>105.20341495374754</v>
      </c>
      <c r="E24">
        <v>24</v>
      </c>
      <c r="G24">
        <f t="shared" si="2"/>
        <v>260.64383720749322</v>
      </c>
      <c r="H24">
        <f t="shared" si="3"/>
        <v>421.69669588249917</v>
      </c>
    </row>
    <row r="25" spans="1:8" x14ac:dyDescent="0.2">
      <c r="A25">
        <v>25</v>
      </c>
      <c r="C25">
        <f t="shared" si="0"/>
        <v>273.36610640395838</v>
      </c>
      <c r="D25">
        <f t="shared" si="1"/>
        <v>112.33833376163767</v>
      </c>
      <c r="E25">
        <v>25</v>
      </c>
      <c r="G25">
        <f t="shared" si="2"/>
        <v>267.88985805108052</v>
      </c>
      <c r="H25">
        <f t="shared" si="3"/>
        <v>428.92499065960658</v>
      </c>
    </row>
    <row r="26" spans="1:8" x14ac:dyDescent="0.2">
      <c r="A26">
        <v>26</v>
      </c>
      <c r="C26">
        <f t="shared" si="0"/>
        <v>280.490432839704</v>
      </c>
      <c r="D26">
        <f t="shared" si="1"/>
        <v>119.4644555612249</v>
      </c>
      <c r="E26">
        <v>26</v>
      </c>
      <c r="G26">
        <f t="shared" si="2"/>
        <v>275.13587889466783</v>
      </c>
      <c r="H26">
        <f t="shared" si="3"/>
        <v>436.16238429265877</v>
      </c>
    </row>
    <row r="27" spans="1:8" x14ac:dyDescent="0.2">
      <c r="A27">
        <v>27</v>
      </c>
      <c r="C27">
        <f t="shared" si="0"/>
        <v>287.61475927544961</v>
      </c>
      <c r="D27">
        <f t="shared" si="1"/>
        <v>126.58178005827446</v>
      </c>
      <c r="E27">
        <v>27</v>
      </c>
      <c r="G27">
        <f t="shared" si="2"/>
        <v>282.38189973825513</v>
      </c>
      <c r="H27">
        <f t="shared" si="3"/>
        <v>443.4088782441018</v>
      </c>
    </row>
    <row r="28" spans="1:8" x14ac:dyDescent="0.2">
      <c r="A28">
        <v>28</v>
      </c>
      <c r="C28">
        <f t="shared" si="0"/>
        <v>294.73908571119523</v>
      </c>
      <c r="D28">
        <f t="shared" si="1"/>
        <v>133.69030840023075</v>
      </c>
      <c r="E28">
        <v>28</v>
      </c>
      <c r="G28">
        <f t="shared" si="2"/>
        <v>289.62792058184249</v>
      </c>
      <c r="H28">
        <f t="shared" si="3"/>
        <v>450.66447243372829</v>
      </c>
    </row>
    <row r="29" spans="1:8" x14ac:dyDescent="0.2">
      <c r="A29">
        <v>29</v>
      </c>
      <c r="C29">
        <f t="shared" si="0"/>
        <v>301.86341214694079</v>
      </c>
      <c r="D29">
        <f t="shared" si="1"/>
        <v>140.79004317527733</v>
      </c>
      <c r="E29">
        <v>29</v>
      </c>
      <c r="G29">
        <f t="shared" si="2"/>
        <v>296.87394142542979</v>
      </c>
      <c r="H29">
        <f t="shared" si="3"/>
        <v>457.9291652387459</v>
      </c>
    </row>
    <row r="30" spans="1:8" x14ac:dyDescent="0.2">
      <c r="A30">
        <v>30</v>
      </c>
      <c r="C30">
        <f t="shared" si="0"/>
        <v>308.9877385826864</v>
      </c>
      <c r="D30">
        <f t="shared" si="1"/>
        <v>147.88098841021778</v>
      </c>
      <c r="E30">
        <v>30</v>
      </c>
      <c r="G30">
        <f t="shared" si="2"/>
        <v>304.11996226901709</v>
      </c>
      <c r="H30">
        <f t="shared" si="3"/>
        <v>465.20295349515209</v>
      </c>
    </row>
    <row r="31" spans="1:8" x14ac:dyDescent="0.2">
      <c r="A31">
        <v>31</v>
      </c>
      <c r="C31">
        <f t="shared" si="0"/>
        <v>316.11206501843202</v>
      </c>
      <c r="D31">
        <f t="shared" si="1"/>
        <v>154.96314956718129</v>
      </c>
      <c r="E31">
        <v>31</v>
      </c>
      <c r="G31">
        <f t="shared" si="2"/>
        <v>311.3659831126044</v>
      </c>
      <c r="H31">
        <f t="shared" si="3"/>
        <v>472.48583250041372</v>
      </c>
    </row>
    <row r="32" spans="1:8" x14ac:dyDescent="0.2">
      <c r="A32">
        <v>32</v>
      </c>
      <c r="C32">
        <f t="shared" si="0"/>
        <v>323.23639145417764</v>
      </c>
      <c r="D32">
        <f t="shared" si="1"/>
        <v>162.03653353915936</v>
      </c>
      <c r="E32">
        <v>32</v>
      </c>
      <c r="G32">
        <f t="shared" si="2"/>
        <v>318.6120039561917</v>
      </c>
      <c r="H32">
        <f t="shared" si="3"/>
        <v>479.77779601744504</v>
      </c>
    </row>
    <row r="33" spans="1:8" x14ac:dyDescent="0.2">
      <c r="A33">
        <v>33</v>
      </c>
      <c r="C33">
        <f t="shared" ref="C33:C64" si="4">102.382271946064+(A33-1)*7.1243264357456</f>
        <v>330.36071788992319</v>
      </c>
      <c r="D33">
        <f t="shared" ref="D33:D64" si="5">0+1*C33-160.66086773701*(1.00454545454545+(C33-278.382191825989)^2/924813.91841495)^0.5</f>
        <v>169.1011486443825</v>
      </c>
      <c r="E33">
        <v>33</v>
      </c>
      <c r="G33">
        <f t="shared" ref="G33:G64" si="6">93.9853578049851+(E33-1)*7.24602084358731</f>
        <v>325.858024799779</v>
      </c>
      <c r="H33">
        <f t="shared" ref="H33:H64" si="7">0+1*G33+160.66086773701*(1.00454545454545+(G33-278.382191825989)^2/924813.91841495)^0.5</f>
        <v>487.07883627987758</v>
      </c>
    </row>
    <row r="34" spans="1:8" x14ac:dyDescent="0.2">
      <c r="A34">
        <v>34</v>
      </c>
      <c r="C34">
        <f t="shared" si="4"/>
        <v>337.48504432566881</v>
      </c>
      <c r="D34">
        <f t="shared" si="5"/>
        <v>176.15700461954654</v>
      </c>
      <c r="E34">
        <v>34</v>
      </c>
      <c r="G34">
        <f t="shared" si="6"/>
        <v>333.10404564336631</v>
      </c>
      <c r="H34">
        <f t="shared" si="7"/>
        <v>494.38894399861005</v>
      </c>
    </row>
    <row r="35" spans="1:8" x14ac:dyDescent="0.2">
      <c r="A35">
        <v>35</v>
      </c>
      <c r="C35">
        <f t="shared" si="4"/>
        <v>344.60937076141443</v>
      </c>
      <c r="D35">
        <f t="shared" si="5"/>
        <v>183.20411261190262</v>
      </c>
      <c r="E35">
        <v>35</v>
      </c>
      <c r="G35">
        <f t="shared" si="6"/>
        <v>340.35006648695361</v>
      </c>
      <c r="H35">
        <f t="shared" si="7"/>
        <v>501.70810836962727</v>
      </c>
    </row>
    <row r="36" spans="1:8" x14ac:dyDescent="0.2">
      <c r="A36">
        <v>36</v>
      </c>
      <c r="C36">
        <f t="shared" si="4"/>
        <v>351.73369719715998</v>
      </c>
      <c r="D36">
        <f t="shared" si="5"/>
        <v>190.24248517022494</v>
      </c>
      <c r="E36">
        <v>36</v>
      </c>
      <c r="G36">
        <f t="shared" si="6"/>
        <v>347.59608733054097</v>
      </c>
      <c r="H36">
        <f t="shared" si="7"/>
        <v>509.03631708307057</v>
      </c>
    </row>
    <row r="37" spans="1:8" x14ac:dyDescent="0.2">
      <c r="A37">
        <v>37</v>
      </c>
      <c r="C37">
        <f t="shared" si="4"/>
        <v>358.8580236329056</v>
      </c>
      <c r="D37">
        <f t="shared" si="5"/>
        <v>197.27213623467395</v>
      </c>
      <c r="E37">
        <v>37</v>
      </c>
      <c r="G37">
        <f t="shared" si="6"/>
        <v>354.84210817412821</v>
      </c>
      <c r="H37">
        <f t="shared" si="7"/>
        <v>516.37355633354377</v>
      </c>
    </row>
    <row r="38" spans="1:8" x14ac:dyDescent="0.2">
      <c r="A38">
        <v>38</v>
      </c>
      <c r="C38">
        <f t="shared" si="4"/>
        <v>365.98235006865121</v>
      </c>
      <c r="D38">
        <f t="shared" si="5"/>
        <v>204.29308112557305</v>
      </c>
      <c r="E38">
        <v>38</v>
      </c>
      <c r="G38">
        <f t="shared" si="6"/>
        <v>362.08812901771557</v>
      </c>
      <c r="H38">
        <f t="shared" si="7"/>
        <v>523.71981083163439</v>
      </c>
    </row>
    <row r="39" spans="1:8" x14ac:dyDescent="0.2">
      <c r="A39">
        <v>39</v>
      </c>
      <c r="C39">
        <f t="shared" si="4"/>
        <v>373.10667650439683</v>
      </c>
      <c r="D39">
        <f t="shared" si="5"/>
        <v>211.30533653112067</v>
      </c>
      <c r="E39">
        <v>39</v>
      </c>
      <c r="G39">
        <f t="shared" si="6"/>
        <v>369.33414986130288</v>
      </c>
      <c r="H39">
        <f t="shared" si="7"/>
        <v>531.07506381662631</v>
      </c>
    </row>
    <row r="40" spans="1:8" x14ac:dyDescent="0.2">
      <c r="A40">
        <v>40</v>
      </c>
      <c r="C40">
        <f t="shared" si="4"/>
        <v>380.23100294014245</v>
      </c>
      <c r="D40">
        <f t="shared" si="5"/>
        <v>218.30892049406012</v>
      </c>
      <c r="E40">
        <v>40</v>
      </c>
      <c r="G40">
        <f t="shared" si="6"/>
        <v>376.58017070489018</v>
      </c>
      <c r="H40">
        <f t="shared" si="7"/>
        <v>538.43929707038217</v>
      </c>
    </row>
    <row r="41" spans="1:8" x14ac:dyDescent="0.2">
      <c r="A41">
        <v>41</v>
      </c>
      <c r="C41">
        <f t="shared" si="4"/>
        <v>387.355329375888</v>
      </c>
      <c r="D41">
        <f t="shared" si="5"/>
        <v>225.3038523973315</v>
      </c>
      <c r="E41">
        <v>41</v>
      </c>
      <c r="G41">
        <f t="shared" si="6"/>
        <v>383.82619154847748</v>
      </c>
      <c r="H41">
        <f t="shared" si="7"/>
        <v>545.81249093236613</v>
      </c>
    </row>
    <row r="42" spans="1:8" x14ac:dyDescent="0.2">
      <c r="A42">
        <v>42</v>
      </c>
      <c r="C42">
        <f t="shared" si="4"/>
        <v>394.47965581163362</v>
      </c>
      <c r="D42">
        <f t="shared" si="5"/>
        <v>232.2901529487327</v>
      </c>
      <c r="E42">
        <v>42</v>
      </c>
      <c r="G42">
        <f t="shared" si="6"/>
        <v>391.07221239206478</v>
      </c>
      <c r="H42">
        <f t="shared" si="7"/>
        <v>553.19462431578006</v>
      </c>
    </row>
    <row r="43" spans="1:8" x14ac:dyDescent="0.2">
      <c r="A43">
        <v>43</v>
      </c>
      <c r="C43">
        <f t="shared" si="4"/>
        <v>401.60398224737924</v>
      </c>
      <c r="D43">
        <f t="shared" si="5"/>
        <v>239.26784416461646</v>
      </c>
      <c r="E43">
        <v>43</v>
      </c>
      <c r="G43">
        <f t="shared" si="6"/>
        <v>398.31823323565209</v>
      </c>
      <c r="H43">
        <f t="shared" si="7"/>
        <v>560.58567472478251</v>
      </c>
    </row>
    <row r="44" spans="1:8" x14ac:dyDescent="0.2">
      <c r="A44">
        <v>44</v>
      </c>
      <c r="C44">
        <f t="shared" si="4"/>
        <v>408.72830868312485</v>
      </c>
      <c r="D44">
        <f t="shared" si="5"/>
        <v>246.23694935265385</v>
      </c>
      <c r="E44">
        <v>44</v>
      </c>
      <c r="G44">
        <f t="shared" si="6"/>
        <v>405.56425407923939</v>
      </c>
      <c r="H44">
        <f t="shared" si="7"/>
        <v>567.98561827275739</v>
      </c>
    </row>
    <row r="45" spans="1:8" x14ac:dyDescent="0.2">
      <c r="A45">
        <v>45</v>
      </c>
      <c r="C45">
        <f t="shared" si="4"/>
        <v>415.85263511887041</v>
      </c>
      <c r="D45">
        <f t="shared" si="5"/>
        <v>253.19749309369422</v>
      </c>
      <c r="E45">
        <v>45</v>
      </c>
      <c r="G45">
        <f t="shared" si="6"/>
        <v>412.81027492282675</v>
      </c>
      <c r="H45">
        <f t="shared" si="7"/>
        <v>575.39442970159973</v>
      </c>
    </row>
    <row r="46" spans="1:8" x14ac:dyDescent="0.2">
      <c r="A46">
        <v>46</v>
      </c>
      <c r="C46">
        <f t="shared" si="4"/>
        <v>422.97696155461603</v>
      </c>
      <c r="D46">
        <f t="shared" si="5"/>
        <v>260.14950122275496</v>
      </c>
      <c r="E46">
        <v>46</v>
      </c>
      <c r="G46">
        <f t="shared" si="6"/>
        <v>420.05629576641405</v>
      </c>
      <c r="H46">
        <f t="shared" si="7"/>
        <v>582.81208240198077</v>
      </c>
    </row>
    <row r="47" spans="1:8" x14ac:dyDescent="0.2">
      <c r="A47">
        <v>47</v>
      </c>
      <c r="C47">
        <f t="shared" si="4"/>
        <v>430.10128799036164</v>
      </c>
      <c r="D47">
        <f t="shared" si="5"/>
        <v>267.09300080917285</v>
      </c>
      <c r="E47">
        <v>47</v>
      </c>
      <c r="G47">
        <f t="shared" si="6"/>
        <v>427.30231661000136</v>
      </c>
      <c r="H47">
        <f t="shared" si="7"/>
        <v>590.2385484345582</v>
      </c>
    </row>
    <row r="48" spans="1:8" x14ac:dyDescent="0.2">
      <c r="A48">
        <v>48</v>
      </c>
      <c r="C48">
        <f t="shared" si="4"/>
        <v>437.22561442610726</v>
      </c>
      <c r="D48">
        <f t="shared" si="5"/>
        <v>274.02802013595362</v>
      </c>
      <c r="E48">
        <v>48</v>
      </c>
      <c r="G48">
        <f t="shared" si="6"/>
        <v>434.54833745358866</v>
      </c>
      <c r="H48">
        <f t="shared" si="7"/>
        <v>597.6737985520906</v>
      </c>
    </row>
    <row r="49" spans="1:8" x14ac:dyDescent="0.2">
      <c r="A49">
        <v>49</v>
      </c>
      <c r="C49">
        <f t="shared" si="4"/>
        <v>444.34994086185282</v>
      </c>
      <c r="D49">
        <f t="shared" si="5"/>
        <v>280.95458867835339</v>
      </c>
      <c r="E49">
        <v>49</v>
      </c>
      <c r="G49">
        <f t="shared" si="6"/>
        <v>441.79435829717596</v>
      </c>
      <c r="H49">
        <f t="shared" si="7"/>
        <v>605.11780222241759</v>
      </c>
    </row>
    <row r="50" spans="1:8" x14ac:dyDescent="0.2">
      <c r="A50">
        <v>50</v>
      </c>
      <c r="C50">
        <f t="shared" si="4"/>
        <v>451.47426729759843</v>
      </c>
      <c r="D50">
        <f t="shared" si="5"/>
        <v>287.87273708173029</v>
      </c>
      <c r="E50">
        <v>50</v>
      </c>
      <c r="G50">
        <f t="shared" si="6"/>
        <v>449.04037914076326</v>
      </c>
      <c r="H50">
        <f t="shared" si="7"/>
        <v>612.5705276522649</v>
      </c>
    </row>
    <row r="51" spans="1:8" x14ac:dyDescent="0.2">
      <c r="A51">
        <v>51</v>
      </c>
      <c r="C51">
        <f t="shared" si="4"/>
        <v>458.59859373334405</v>
      </c>
      <c r="D51">
        <f t="shared" si="5"/>
        <v>294.78249713870235</v>
      </c>
      <c r="E51">
        <v>51</v>
      </c>
      <c r="G51">
        <f t="shared" si="6"/>
        <v>456.28639998435057</v>
      </c>
      <c r="H51">
        <f t="shared" si="7"/>
        <v>620.03194181183198</v>
      </c>
    </row>
    <row r="52" spans="1:8" x14ac:dyDescent="0.2">
      <c r="A52">
        <v>52</v>
      </c>
      <c r="C52">
        <f t="shared" si="4"/>
        <v>465.7229201690896</v>
      </c>
      <c r="D52">
        <f t="shared" si="5"/>
        <v>301.68390176565032</v>
      </c>
      <c r="E52">
        <v>52</v>
      </c>
      <c r="G52">
        <f t="shared" si="6"/>
        <v>463.53242082793787</v>
      </c>
      <c r="H52">
        <f t="shared" si="7"/>
        <v>627.50201046012148</v>
      </c>
    </row>
    <row r="53" spans="1:8" x14ac:dyDescent="0.2">
      <c r="A53">
        <v>53</v>
      </c>
      <c r="C53">
        <f t="shared" si="4"/>
        <v>472.84724660483522</v>
      </c>
      <c r="D53">
        <f t="shared" si="5"/>
        <v>308.57698497860423</v>
      </c>
      <c r="E53">
        <v>53</v>
      </c>
      <c r="G53">
        <f t="shared" si="6"/>
        <v>470.77844167152517</v>
      </c>
      <c r="H53">
        <f t="shared" si="7"/>
        <v>634.98069817096393</v>
      </c>
    </row>
    <row r="54" spans="1:8" x14ac:dyDescent="0.2">
      <c r="A54">
        <v>54</v>
      </c>
      <c r="C54">
        <f t="shared" si="4"/>
        <v>479.97157304058084</v>
      </c>
      <c r="D54">
        <f t="shared" si="5"/>
        <v>315.46178186855241</v>
      </c>
      <c r="E54">
        <v>54</v>
      </c>
      <c r="G54">
        <f t="shared" si="6"/>
        <v>478.02446251511253</v>
      </c>
      <c r="H54">
        <f t="shared" si="7"/>
        <v>642.46796835969656</v>
      </c>
    </row>
    <row r="55" spans="1:8" x14ac:dyDescent="0.2">
      <c r="A55">
        <v>55</v>
      </c>
      <c r="C55">
        <f t="shared" si="4"/>
        <v>487.09589947632645</v>
      </c>
      <c r="D55">
        <f t="shared" si="5"/>
        <v>322.33832857621269</v>
      </c>
      <c r="E55">
        <v>55</v>
      </c>
      <c r="G55">
        <f t="shared" si="6"/>
        <v>485.27048335869983</v>
      </c>
      <c r="H55">
        <f t="shared" si="7"/>
        <v>649.96378331045128</v>
      </c>
    </row>
    <row r="56" spans="1:8" x14ac:dyDescent="0.2">
      <c r="A56">
        <v>56</v>
      </c>
      <c r="C56">
        <f t="shared" si="4"/>
        <v>494.22022591207201</v>
      </c>
      <c r="D56">
        <f t="shared" si="5"/>
        <v>329.20666226630624</v>
      </c>
      <c r="E56">
        <v>56</v>
      </c>
      <c r="G56">
        <f t="shared" si="6"/>
        <v>492.51650420228714</v>
      </c>
      <c r="H56">
        <f t="shared" si="7"/>
        <v>657.4681042040055</v>
      </c>
    </row>
    <row r="57" spans="1:8" x14ac:dyDescent="0.2">
      <c r="A57">
        <v>57</v>
      </c>
      <c r="C57">
        <f t="shared" si="4"/>
        <v>501.34455234781763</v>
      </c>
      <c r="D57">
        <f t="shared" si="5"/>
        <v>336.06682110137319</v>
      </c>
      <c r="E57">
        <v>57</v>
      </c>
      <c r="G57">
        <f t="shared" si="6"/>
        <v>499.76252504587444</v>
      </c>
      <c r="H57">
        <f t="shared" si="7"/>
        <v>664.98089114615323</v>
      </c>
    </row>
    <row r="58" spans="1:8" x14ac:dyDescent="0.2">
      <c r="A58">
        <v>58</v>
      </c>
      <c r="C58">
        <f t="shared" si="4"/>
        <v>508.46887878356324</v>
      </c>
      <c r="D58">
        <f t="shared" si="5"/>
        <v>342.91884421517</v>
      </c>
      <c r="E58">
        <v>58</v>
      </c>
      <c r="G58">
        <f t="shared" si="6"/>
        <v>507.00854588946174</v>
      </c>
      <c r="H58">
        <f t="shared" si="7"/>
        <v>672.50210319654889</v>
      </c>
    </row>
    <row r="59" spans="1:8" x14ac:dyDescent="0.2">
      <c r="A59">
        <v>59</v>
      </c>
      <c r="C59">
        <f t="shared" si="4"/>
        <v>515.59320521930886</v>
      </c>
      <c r="D59">
        <f t="shared" si="5"/>
        <v>349.76277168568981</v>
      </c>
      <c r="E59">
        <v>59</v>
      </c>
      <c r="G59">
        <f t="shared" si="6"/>
        <v>514.25456673304905</v>
      </c>
      <c r="H59">
        <f t="shared" si="7"/>
        <v>680.03169839798045</v>
      </c>
    </row>
    <row r="60" spans="1:8" x14ac:dyDescent="0.2">
      <c r="A60">
        <v>60</v>
      </c>
      <c r="C60">
        <f t="shared" si="4"/>
        <v>522.71753165505436</v>
      </c>
      <c r="D60">
        <f t="shared" si="5"/>
        <v>356.59864450784454</v>
      </c>
      <c r="E60">
        <v>60</v>
      </c>
      <c r="G60">
        <f t="shared" si="6"/>
        <v>521.50058757663635</v>
      </c>
      <c r="H60">
        <f t="shared" si="7"/>
        <v>687.56963380602679</v>
      </c>
    </row>
    <row r="61" spans="1:8" x14ac:dyDescent="0.2">
      <c r="A61">
        <v>61</v>
      </c>
      <c r="C61">
        <f t="shared" si="4"/>
        <v>529.84185809079997</v>
      </c>
      <c r="D61">
        <f t="shared" si="5"/>
        <v>363.42650456584903</v>
      </c>
      <c r="E61">
        <v>61</v>
      </c>
      <c r="G61">
        <f t="shared" si="6"/>
        <v>528.74660842022377</v>
      </c>
      <c r="H61">
        <f t="shared" si="7"/>
        <v>695.11586551905305</v>
      </c>
    </row>
    <row r="62" spans="1:8" x14ac:dyDescent="0.2">
      <c r="A62">
        <v>62</v>
      </c>
      <c r="C62">
        <f t="shared" si="4"/>
        <v>536.96618452654559</v>
      </c>
      <c r="D62">
        <f t="shared" si="5"/>
        <v>370.24639460534598</v>
      </c>
      <c r="E62">
        <v>62</v>
      </c>
      <c r="G62">
        <f t="shared" si="6"/>
        <v>535.99262926381107</v>
      </c>
      <c r="H62">
        <f t="shared" si="7"/>
        <v>702.67034870850114</v>
      </c>
    </row>
    <row r="63" spans="1:8" x14ac:dyDescent="0.2">
      <c r="A63">
        <v>63</v>
      </c>
      <c r="C63">
        <f t="shared" si="4"/>
        <v>544.09051096229121</v>
      </c>
      <c r="D63">
        <f t="shared" si="5"/>
        <v>377.05835820531149</v>
      </c>
      <c r="E63">
        <v>63</v>
      </c>
      <c r="G63">
        <f t="shared" si="6"/>
        <v>543.23865010739837</v>
      </c>
      <c r="H63">
        <f t="shared" si="7"/>
        <v>710.23303764943171</v>
      </c>
    </row>
    <row r="64" spans="1:8" x14ac:dyDescent="0.2">
      <c r="A64">
        <v>64</v>
      </c>
      <c r="C64">
        <f t="shared" si="4"/>
        <v>551.21483739803682</v>
      </c>
      <c r="D64">
        <f t="shared" si="5"/>
        <v>383.86243974977879</v>
      </c>
      <c r="E64">
        <v>64</v>
      </c>
      <c r="G64">
        <f t="shared" si="6"/>
        <v>550.48467095098567</v>
      </c>
      <c r="H64">
        <f t="shared" si="7"/>
        <v>717.80388575127188</v>
      </c>
    </row>
    <row r="65" spans="1:8" x14ac:dyDescent="0.2">
      <c r="A65">
        <v>65</v>
      </c>
      <c r="C65">
        <f t="shared" ref="C65:C70" si="8">102.382271946064+(A65-1)*7.1243264357456</f>
        <v>558.33916383378244</v>
      </c>
      <c r="D65">
        <f t="shared" ref="D65:D70" si="9">0+1*C65-160.66086773701*(1.00454545454545+(C65-278.382191825989)^2/924813.91841495)^0.5</f>
        <v>390.65868439941931</v>
      </c>
      <c r="E65">
        <v>65</v>
      </c>
      <c r="G65">
        <f t="shared" ref="G65:G70" si="10">93.9853578049851+(E65-1)*7.24602084358731</f>
        <v>557.73069179457298</v>
      </c>
      <c r="H65">
        <f t="shared" ref="H65:H70" si="11">0+1*G65+160.66086773701*(1.00454545454545+(G65-278.382191825989)^2/924813.91841495)^0.5</f>
        <v>725.38284558872897</v>
      </c>
    </row>
    <row r="66" spans="1:8" x14ac:dyDescent="0.2">
      <c r="A66">
        <v>66</v>
      </c>
      <c r="C66">
        <f t="shared" si="8"/>
        <v>565.46349026952805</v>
      </c>
      <c r="D66">
        <f t="shared" si="9"/>
        <v>397.44713806301615</v>
      </c>
      <c r="E66">
        <v>66</v>
      </c>
      <c r="G66">
        <f t="shared" si="10"/>
        <v>564.97671263816028</v>
      </c>
      <c r="H66">
        <f t="shared" si="11"/>
        <v>732.96986893282576</v>
      </c>
    </row>
    <row r="67" spans="1:8" x14ac:dyDescent="0.2">
      <c r="A67">
        <v>67</v>
      </c>
      <c r="C67">
        <f t="shared" si="8"/>
        <v>572.58781670527355</v>
      </c>
      <c r="D67">
        <f t="shared" si="9"/>
        <v>404.22784736886933</v>
      </c>
      <c r="E67">
        <v>67</v>
      </c>
      <c r="G67">
        <f t="shared" si="10"/>
        <v>572.22273348174758</v>
      </c>
      <c r="H67">
        <f t="shared" si="11"/>
        <v>740.56490678201703</v>
      </c>
    </row>
    <row r="68" spans="1:8" x14ac:dyDescent="0.2">
      <c r="A68">
        <v>68</v>
      </c>
      <c r="C68">
        <f t="shared" si="8"/>
        <v>579.71214314101917</v>
      </c>
      <c r="D68">
        <f t="shared" si="9"/>
        <v>411.00085963616618</v>
      </c>
      <c r="E68">
        <v>68</v>
      </c>
      <c r="G68">
        <f t="shared" si="10"/>
        <v>579.46875432533488</v>
      </c>
      <c r="H68">
        <f t="shared" si="11"/>
        <v>748.16790939334805</v>
      </c>
    </row>
    <row r="69" spans="1:8" x14ac:dyDescent="0.2">
      <c r="A69">
        <v>69</v>
      </c>
      <c r="C69">
        <f t="shared" si="8"/>
        <v>586.83646957676478</v>
      </c>
      <c r="D69">
        <f t="shared" si="9"/>
        <v>417.766222846353</v>
      </c>
      <c r="E69">
        <v>69</v>
      </c>
      <c r="G69">
        <f t="shared" si="10"/>
        <v>586.71477516892219</v>
      </c>
      <c r="H69">
        <f t="shared" si="11"/>
        <v>755.77882631361319</v>
      </c>
    </row>
    <row r="70" spans="1:8" x14ac:dyDescent="0.2">
      <c r="A70">
        <v>70</v>
      </c>
      <c r="C70">
        <f t="shared" si="8"/>
        <v>593.9607960125104</v>
      </c>
      <c r="D70">
        <f t="shared" si="9"/>
        <v>424.52398561454129</v>
      </c>
      <c r="E70">
        <v>70</v>
      </c>
      <c r="G70">
        <f t="shared" si="10"/>
        <v>593.96079601250949</v>
      </c>
      <c r="H70">
        <f t="shared" si="11"/>
        <v>763.3976064104786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CCC2-40C2-F142-9C3F-3223AFBAB91D}">
  <sheetPr codeName="XLSTAT_20221115_232209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94.8076232280837+(A1-1)*7.61382911387285</f>
        <v>94.807623228083699</v>
      </c>
      <c r="D1">
        <f t="shared" ref="D1:D32" si="1">0+1*C1-159.794582073803*(1.00454545454545+(C1-278.382191825989)^2/960117.069469871)^0.5</f>
        <v>-68.123695972303111</v>
      </c>
      <c r="E1">
        <v>1</v>
      </c>
      <c r="G1">
        <f t="shared" ref="G1:G32" si="2">88.8305263827647+(E1-1)*7.700453705834</f>
        <v>88.830526382764702</v>
      </c>
      <c r="H1">
        <f t="shared" ref="H1:H32" si="3">0+1*G1+159.794582073803*(1.00454545454545+(G1-278.382191825989)^2/960117.069469871)^0.5</f>
        <v>251.94376080360604</v>
      </c>
    </row>
    <row r="2" spans="1:8" x14ac:dyDescent="0.2">
      <c r="A2">
        <v>2</v>
      </c>
      <c r="C2">
        <f t="shared" si="0"/>
        <v>102.42145234195655</v>
      </c>
      <c r="D2">
        <f t="shared" si="1"/>
        <v>-60.286299665455942</v>
      </c>
      <c r="E2">
        <v>2</v>
      </c>
      <c r="G2">
        <f t="shared" si="2"/>
        <v>96.530980088598696</v>
      </c>
      <c r="H2">
        <f t="shared" si="3"/>
        <v>259.41089394655421</v>
      </c>
    </row>
    <row r="3" spans="1:8" x14ac:dyDescent="0.2">
      <c r="A3">
        <v>3</v>
      </c>
      <c r="C3">
        <f t="shared" si="0"/>
        <v>110.03528145582939</v>
      </c>
      <c r="D3">
        <f t="shared" si="1"/>
        <v>-52.458083931418884</v>
      </c>
      <c r="E3">
        <v>3</v>
      </c>
      <c r="G3">
        <f t="shared" si="2"/>
        <v>104.2314337944327</v>
      </c>
      <c r="H3">
        <f t="shared" si="3"/>
        <v>266.88738800348398</v>
      </c>
    </row>
    <row r="4" spans="1:8" x14ac:dyDescent="0.2">
      <c r="A4">
        <v>4</v>
      </c>
      <c r="C4">
        <f t="shared" si="0"/>
        <v>117.64911056970224</v>
      </c>
      <c r="D4">
        <f t="shared" si="1"/>
        <v>-44.639085153470248</v>
      </c>
      <c r="E4">
        <v>4</v>
      </c>
      <c r="G4">
        <f t="shared" si="2"/>
        <v>111.9318875002667</v>
      </c>
      <c r="H4">
        <f t="shared" si="3"/>
        <v>274.37328169236986</v>
      </c>
    </row>
    <row r="5" spans="1:8" x14ac:dyDescent="0.2">
      <c r="A5">
        <v>5</v>
      </c>
      <c r="C5">
        <f t="shared" si="0"/>
        <v>125.2629396835751</v>
      </c>
      <c r="D5">
        <f t="shared" si="1"/>
        <v>-36.829338330932842</v>
      </c>
      <c r="E5">
        <v>5</v>
      </c>
      <c r="G5">
        <f t="shared" si="2"/>
        <v>119.6323412061007</v>
      </c>
      <c r="H5">
        <f t="shared" si="3"/>
        <v>281.86861230669888</v>
      </c>
    </row>
    <row r="6" spans="1:8" x14ac:dyDescent="0.2">
      <c r="A6">
        <v>6</v>
      </c>
      <c r="C6">
        <f t="shared" si="0"/>
        <v>132.87676879744794</v>
      </c>
      <c r="D6">
        <f t="shared" si="1"/>
        <v>-29.028877050444493</v>
      </c>
      <c r="E6">
        <v>6</v>
      </c>
      <c r="G6">
        <f t="shared" si="2"/>
        <v>127.3327949119347</v>
      </c>
      <c r="H6">
        <f t="shared" si="3"/>
        <v>289.37341568436523</v>
      </c>
    </row>
    <row r="7" spans="1:8" x14ac:dyDescent="0.2">
      <c r="A7">
        <v>7</v>
      </c>
      <c r="C7">
        <f t="shared" si="0"/>
        <v>140.4905979113208</v>
      </c>
      <c r="D7">
        <f t="shared" si="1"/>
        <v>-21.237733458153912</v>
      </c>
      <c r="E7">
        <v>7</v>
      </c>
      <c r="G7">
        <f t="shared" si="2"/>
        <v>135.03324861776869</v>
      </c>
      <c r="H7">
        <f t="shared" si="3"/>
        <v>296.88772617751306</v>
      </c>
    </row>
    <row r="8" spans="1:8" x14ac:dyDescent="0.2">
      <c r="A8">
        <v>8</v>
      </c>
      <c r="C8">
        <f t="shared" si="0"/>
        <v>148.10442702519364</v>
      </c>
      <c r="D8">
        <f t="shared" si="1"/>
        <v>-13.455938232894653</v>
      </c>
      <c r="E8">
        <v>8</v>
      </c>
      <c r="G8">
        <f t="shared" si="2"/>
        <v>142.7337023236027</v>
      </c>
      <c r="H8">
        <f t="shared" si="3"/>
        <v>304.41157662338514</v>
      </c>
    </row>
    <row r="9" spans="1:8" x14ac:dyDescent="0.2">
      <c r="A9">
        <v>9</v>
      </c>
      <c r="C9">
        <f t="shared" si="0"/>
        <v>155.71825613906651</v>
      </c>
      <c r="D9">
        <f t="shared" si="1"/>
        <v>-5.6835205603862846</v>
      </c>
      <c r="E9">
        <v>9</v>
      </c>
      <c r="G9">
        <f t="shared" si="2"/>
        <v>150.43415602943671</v>
      </c>
      <c r="H9">
        <f t="shared" si="3"/>
        <v>311.9449983162317</v>
      </c>
    </row>
    <row r="10" spans="1:8" x14ac:dyDescent="0.2">
      <c r="A10">
        <v>10</v>
      </c>
      <c r="C10">
        <f t="shared" si="0"/>
        <v>163.33208525293935</v>
      </c>
      <c r="D10">
        <f t="shared" si="1"/>
        <v>2.0794918914868106</v>
      </c>
      <c r="E10">
        <v>10</v>
      </c>
      <c r="G10">
        <f t="shared" si="2"/>
        <v>158.13460973527071</v>
      </c>
      <c r="H10">
        <f t="shared" si="3"/>
        <v>319.48802098033548</v>
      </c>
    </row>
    <row r="11" spans="1:8" x14ac:dyDescent="0.2">
      <c r="A11">
        <v>11</v>
      </c>
      <c r="C11">
        <f t="shared" si="0"/>
        <v>170.94591436681219</v>
      </c>
      <c r="D11">
        <f t="shared" si="1"/>
        <v>9.8330729962723069</v>
      </c>
      <c r="E11">
        <v>11</v>
      </c>
      <c r="G11">
        <f t="shared" si="2"/>
        <v>165.83506344110469</v>
      </c>
      <c r="H11">
        <f t="shared" si="3"/>
        <v>327.04067274420345</v>
      </c>
    </row>
    <row r="12" spans="1:8" x14ac:dyDescent="0.2">
      <c r="A12">
        <v>12</v>
      </c>
      <c r="C12">
        <f t="shared" si="0"/>
        <v>178.55974348068503</v>
      </c>
      <c r="D12">
        <f t="shared" si="1"/>
        <v>17.577198191376254</v>
      </c>
      <c r="E12">
        <v>12</v>
      </c>
      <c r="G12">
        <f t="shared" si="2"/>
        <v>173.5355171469387</v>
      </c>
      <c r="H12">
        <f t="shared" si="3"/>
        <v>334.60298011597831</v>
      </c>
    </row>
    <row r="13" spans="1:8" x14ac:dyDescent="0.2">
      <c r="A13">
        <v>13</v>
      </c>
      <c r="C13">
        <f t="shared" si="0"/>
        <v>186.1735725945579</v>
      </c>
      <c r="D13">
        <f t="shared" si="1"/>
        <v>25.311844499274798</v>
      </c>
      <c r="E13">
        <v>13</v>
      </c>
      <c r="G13">
        <f t="shared" si="2"/>
        <v>181.23597085277271</v>
      </c>
      <c r="H13">
        <f t="shared" si="3"/>
        <v>342.17496796011727</v>
      </c>
    </row>
    <row r="14" spans="1:8" x14ac:dyDescent="0.2">
      <c r="A14">
        <v>14</v>
      </c>
      <c r="C14">
        <f t="shared" si="0"/>
        <v>193.78740170843076</v>
      </c>
      <c r="D14">
        <f t="shared" si="1"/>
        <v>33.036990547469628</v>
      </c>
      <c r="E14">
        <v>14</v>
      </c>
      <c r="G14">
        <f t="shared" si="2"/>
        <v>188.93642455860669</v>
      </c>
      <c r="H14">
        <f t="shared" si="3"/>
        <v>349.75665947538596</v>
      </c>
    </row>
    <row r="15" spans="1:8" x14ac:dyDescent="0.2">
      <c r="A15">
        <v>15</v>
      </c>
      <c r="C15">
        <f t="shared" si="0"/>
        <v>201.4012308223036</v>
      </c>
      <c r="D15">
        <f t="shared" si="1"/>
        <v>40.752616587147003</v>
      </c>
      <c r="E15">
        <v>15</v>
      </c>
      <c r="G15">
        <f t="shared" si="2"/>
        <v>196.6368782644407</v>
      </c>
      <c r="H15">
        <f t="shared" si="3"/>
        <v>357.34807617421166</v>
      </c>
    </row>
    <row r="16" spans="1:8" x14ac:dyDescent="0.2">
      <c r="A16">
        <v>16</v>
      </c>
      <c r="C16">
        <f t="shared" si="0"/>
        <v>209.01505993617644</v>
      </c>
      <c r="D16">
        <f t="shared" si="1"/>
        <v>48.458704510503281</v>
      </c>
      <c r="E16">
        <v>16</v>
      </c>
      <c r="G16">
        <f t="shared" si="2"/>
        <v>204.3373319702747</v>
      </c>
      <c r="H16">
        <f t="shared" si="3"/>
        <v>364.9492378634381</v>
      </c>
    </row>
    <row r="17" spans="1:8" x14ac:dyDescent="0.2">
      <c r="A17">
        <v>17</v>
      </c>
      <c r="C17">
        <f t="shared" si="0"/>
        <v>216.62888905004928</v>
      </c>
      <c r="D17">
        <f t="shared" si="1"/>
        <v>56.15523786670127</v>
      </c>
      <c r="E17">
        <v>17</v>
      </c>
      <c r="G17">
        <f t="shared" si="2"/>
        <v>212.03778567610868</v>
      </c>
      <c r="H17">
        <f t="shared" si="3"/>
        <v>372.56016262652167</v>
      </c>
    </row>
    <row r="18" spans="1:8" x14ac:dyDescent="0.2">
      <c r="A18">
        <v>18</v>
      </c>
      <c r="C18">
        <f t="shared" si="0"/>
        <v>224.24271816392212</v>
      </c>
      <c r="D18">
        <f t="shared" si="1"/>
        <v>63.842201876425634</v>
      </c>
      <c r="E18">
        <v>18</v>
      </c>
      <c r="G18">
        <f t="shared" si="2"/>
        <v>219.73823938194269</v>
      </c>
      <c r="H18">
        <f t="shared" si="3"/>
        <v>380.18086680720603</v>
      </c>
    </row>
    <row r="19" spans="1:8" x14ac:dyDescent="0.2">
      <c r="A19">
        <v>19</v>
      </c>
      <c r="C19">
        <f t="shared" si="0"/>
        <v>231.85654727779502</v>
      </c>
      <c r="D19">
        <f t="shared" si="1"/>
        <v>71.519583445006731</v>
      </c>
      <c r="E19">
        <v>19</v>
      </c>
      <c r="G19">
        <f t="shared" si="2"/>
        <v>227.4386930877767</v>
      </c>
      <c r="H19">
        <f t="shared" si="3"/>
        <v>387.81136499470892</v>
      </c>
    </row>
    <row r="20" spans="1:8" x14ac:dyDescent="0.2">
      <c r="A20">
        <v>20</v>
      </c>
      <c r="C20">
        <f t="shared" si="0"/>
        <v>239.47037639166786</v>
      </c>
      <c r="D20">
        <f t="shared" si="1"/>
        <v>79.18737117408682</v>
      </c>
      <c r="E20">
        <v>20</v>
      </c>
      <c r="G20">
        <f t="shared" si="2"/>
        <v>235.13914679361071</v>
      </c>
      <c r="H20">
        <f t="shared" si="3"/>
        <v>395.45167001045274</v>
      </c>
    </row>
    <row r="21" spans="1:8" x14ac:dyDescent="0.2">
      <c r="A21">
        <v>21</v>
      </c>
      <c r="C21">
        <f t="shared" si="0"/>
        <v>247.08420550554069</v>
      </c>
      <c r="D21">
        <f t="shared" si="1"/>
        <v>86.84555537180367</v>
      </c>
      <c r="E21">
        <v>21</v>
      </c>
      <c r="G21">
        <f t="shared" si="2"/>
        <v>242.83960049944469</v>
      </c>
      <c r="H21">
        <f t="shared" si="3"/>
        <v>403.10179289636591</v>
      </c>
    </row>
    <row r="22" spans="1:8" x14ac:dyDescent="0.2">
      <c r="A22">
        <v>22</v>
      </c>
      <c r="C22">
        <f t="shared" si="0"/>
        <v>254.69803461941353</v>
      </c>
      <c r="D22">
        <f t="shared" si="1"/>
        <v>94.494128061470661</v>
      </c>
      <c r="E22">
        <v>22</v>
      </c>
      <c r="G22">
        <f t="shared" si="2"/>
        <v>250.54005420527869</v>
      </c>
      <c r="H22">
        <f t="shared" si="3"/>
        <v>410.76174290478144</v>
      </c>
    </row>
    <row r="23" spans="1:8" x14ac:dyDescent="0.2">
      <c r="A23">
        <v>23</v>
      </c>
      <c r="C23">
        <f t="shared" si="0"/>
        <v>262.31186373328637</v>
      </c>
      <c r="D23">
        <f t="shared" si="1"/>
        <v>102.13308298873568</v>
      </c>
      <c r="E23">
        <v>23</v>
      </c>
      <c r="G23">
        <f t="shared" si="2"/>
        <v>258.24050791111267</v>
      </c>
      <c r="H23">
        <f t="shared" si="3"/>
        <v>418.43152748995243</v>
      </c>
    </row>
    <row r="24" spans="1:8" x14ac:dyDescent="0.2">
      <c r="A24">
        <v>24</v>
      </c>
      <c r="C24">
        <f t="shared" si="0"/>
        <v>269.92569284715927</v>
      </c>
      <c r="D24">
        <f t="shared" si="1"/>
        <v>109.7624156272035</v>
      </c>
      <c r="E24">
        <v>24</v>
      </c>
      <c r="G24">
        <f t="shared" si="2"/>
        <v>265.94096161694671</v>
      </c>
      <c r="H24">
        <f t="shared" si="3"/>
        <v>426.11115230120413</v>
      </c>
    </row>
    <row r="25" spans="1:8" x14ac:dyDescent="0.2">
      <c r="A25">
        <v>25</v>
      </c>
      <c r="C25">
        <f t="shared" si="0"/>
        <v>277.53952196103211</v>
      </c>
      <c r="D25">
        <f t="shared" si="1"/>
        <v>117.38212318250922</v>
      </c>
      <c r="E25">
        <v>25</v>
      </c>
      <c r="G25">
        <f t="shared" si="2"/>
        <v>273.64141532278069</v>
      </c>
      <c r="H25">
        <f t="shared" si="3"/>
        <v>433.80062117773559</v>
      </c>
    </row>
    <row r="26" spans="1:8" x14ac:dyDescent="0.2">
      <c r="A26">
        <v>26</v>
      </c>
      <c r="C26">
        <f t="shared" si="0"/>
        <v>285.15335107490495</v>
      </c>
      <c r="D26">
        <f t="shared" si="1"/>
        <v>124.99220459483618</v>
      </c>
      <c r="E26">
        <v>26</v>
      </c>
      <c r="G26">
        <f t="shared" si="2"/>
        <v>281.34186902861472</v>
      </c>
      <c r="H26">
        <f t="shared" si="3"/>
        <v>441.49993614508435</v>
      </c>
    </row>
    <row r="27" spans="1:8" x14ac:dyDescent="0.2">
      <c r="A27">
        <v>27</v>
      </c>
      <c r="C27">
        <f t="shared" si="0"/>
        <v>292.76718018877779</v>
      </c>
      <c r="D27">
        <f t="shared" si="1"/>
        <v>132.59266053987074</v>
      </c>
      <c r="E27">
        <v>27</v>
      </c>
      <c r="G27">
        <f t="shared" si="2"/>
        <v>289.0423227344487</v>
      </c>
      <c r="H27">
        <f t="shared" si="3"/>
        <v>449.20909741325846</v>
      </c>
    </row>
    <row r="28" spans="1:8" x14ac:dyDescent="0.2">
      <c r="A28">
        <v>28</v>
      </c>
      <c r="C28">
        <f t="shared" si="0"/>
        <v>300.38100930265063</v>
      </c>
      <c r="D28">
        <f t="shared" si="1"/>
        <v>140.18349342819334</v>
      </c>
      <c r="E28">
        <v>28</v>
      </c>
      <c r="G28">
        <f t="shared" si="2"/>
        <v>296.74277644028268</v>
      </c>
      <c r="H28">
        <f t="shared" si="3"/>
        <v>456.92810337654407</v>
      </c>
    </row>
    <row r="29" spans="1:8" x14ac:dyDescent="0.2">
      <c r="A29">
        <v>29</v>
      </c>
      <c r="C29">
        <f t="shared" si="0"/>
        <v>307.99483841652346</v>
      </c>
      <c r="D29">
        <f t="shared" si="1"/>
        <v>147.76470740310663</v>
      </c>
      <c r="E29">
        <v>29</v>
      </c>
      <c r="G29">
        <f t="shared" si="2"/>
        <v>304.44323014611666</v>
      </c>
      <c r="H29">
        <f t="shared" si="3"/>
        <v>464.65695061498468</v>
      </c>
    </row>
    <row r="30" spans="1:8" x14ac:dyDescent="0.2">
      <c r="A30">
        <v>30</v>
      </c>
      <c r="C30">
        <f t="shared" si="0"/>
        <v>315.60866753039636</v>
      </c>
      <c r="D30">
        <f t="shared" si="1"/>
        <v>155.33630833690574</v>
      </c>
      <c r="E30">
        <v>30</v>
      </c>
      <c r="G30">
        <f t="shared" si="2"/>
        <v>312.1436838519507</v>
      </c>
      <c r="H30">
        <f t="shared" si="3"/>
        <v>472.39563389753209</v>
      </c>
    </row>
    <row r="31" spans="1:8" x14ac:dyDescent="0.2">
      <c r="A31">
        <v>31</v>
      </c>
      <c r="C31">
        <f t="shared" si="0"/>
        <v>323.2224966442692</v>
      </c>
      <c r="D31">
        <f t="shared" si="1"/>
        <v>162.8983038255974</v>
      </c>
      <c r="E31">
        <v>31</v>
      </c>
      <c r="G31">
        <f t="shared" si="2"/>
        <v>319.84413755778473</v>
      </c>
      <c r="H31">
        <f t="shared" si="3"/>
        <v>480.14414618686038</v>
      </c>
    </row>
    <row r="32" spans="1:8" x14ac:dyDescent="0.2">
      <c r="A32">
        <v>32</v>
      </c>
      <c r="C32">
        <f t="shared" si="0"/>
        <v>330.83632575814204</v>
      </c>
      <c r="D32">
        <f t="shared" si="1"/>
        <v>170.45070318208045</v>
      </c>
      <c r="E32">
        <v>32</v>
      </c>
      <c r="G32">
        <f t="shared" si="2"/>
        <v>327.54459126361871</v>
      </c>
      <c r="H32">
        <f t="shared" si="3"/>
        <v>487.90247864583404</v>
      </c>
    </row>
    <row r="33" spans="1:8" x14ac:dyDescent="0.2">
      <c r="A33">
        <v>33</v>
      </c>
      <c r="C33">
        <f t="shared" ref="C33:C64" si="4">94.8076232280837+(A33-1)*7.61382911387285</f>
        <v>338.45015487201488</v>
      </c>
      <c r="D33">
        <f t="shared" ref="D33:D64" si="5">0+1*C33-159.794582073803*(1.00454545454545+(C33-278.382191825989)^2/960117.069469871)^0.5</f>
        <v>177.99351742780092</v>
      </c>
      <c r="E33">
        <v>33</v>
      </c>
      <c r="G33">
        <f t="shared" ref="G33:G64" si="6">88.8305263827647+(E33-1)*7.700453705834</f>
        <v>335.24504496945269</v>
      </c>
      <c r="H33">
        <f t="shared" ref="H33:H64" si="7">0+1*G33+159.794582073803*(1.00454545454545+(G33-278.382191825989)^2/960117.069469871)^0.5</f>
        <v>495.67062064561492</v>
      </c>
    </row>
    <row r="34" spans="1:8" x14ac:dyDescent="0.2">
      <c r="A34">
        <v>34</v>
      </c>
      <c r="C34">
        <f t="shared" si="4"/>
        <v>346.06398398588772</v>
      </c>
      <c r="D34">
        <f t="shared" si="5"/>
        <v>185.52675928289929</v>
      </c>
      <c r="E34">
        <v>34</v>
      </c>
      <c r="G34">
        <f t="shared" si="6"/>
        <v>342.94549867528667</v>
      </c>
      <c r="H34">
        <f t="shared" si="7"/>
        <v>503.44855977539203</v>
      </c>
    </row>
    <row r="35" spans="1:8" x14ac:dyDescent="0.2">
      <c r="A35">
        <v>35</v>
      </c>
      <c r="C35">
        <f t="shared" si="4"/>
        <v>353.67781309976056</v>
      </c>
      <c r="D35">
        <f t="shared" si="5"/>
        <v>193.05044315487072</v>
      </c>
      <c r="E35">
        <v>35</v>
      </c>
      <c r="G35">
        <f t="shared" si="6"/>
        <v>350.64595238112065</v>
      </c>
      <c r="H35">
        <f t="shared" si="7"/>
        <v>511.2362818537124</v>
      </c>
    </row>
    <row r="36" spans="1:8" x14ac:dyDescent="0.2">
      <c r="A36">
        <v>36</v>
      </c>
      <c r="C36">
        <f t="shared" si="4"/>
        <v>361.29164221363345</v>
      </c>
      <c r="D36">
        <f t="shared" si="5"/>
        <v>200.56458512576154</v>
      </c>
      <c r="E36">
        <v>36</v>
      </c>
      <c r="G36">
        <f t="shared" si="6"/>
        <v>358.34640608695474</v>
      </c>
      <c r="H36">
        <f t="shared" si="7"/>
        <v>519.03377094138955</v>
      </c>
    </row>
    <row r="37" spans="1:8" x14ac:dyDescent="0.2">
      <c r="A37">
        <v>37</v>
      </c>
      <c r="C37">
        <f t="shared" si="4"/>
        <v>368.90547132750629</v>
      </c>
      <c r="D37">
        <f t="shared" si="5"/>
        <v>208.06920293792817</v>
      </c>
      <c r="E37">
        <v>37</v>
      </c>
      <c r="G37">
        <f t="shared" si="6"/>
        <v>366.04685979278872</v>
      </c>
      <c r="H37">
        <f t="shared" si="7"/>
        <v>526.84100935596234</v>
      </c>
    </row>
    <row r="38" spans="1:8" x14ac:dyDescent="0.2">
      <c r="A38">
        <v>38</v>
      </c>
      <c r="C38">
        <f t="shared" si="4"/>
        <v>376.51930044137913</v>
      </c>
      <c r="D38">
        <f t="shared" si="5"/>
        <v>215.56431597838838</v>
      </c>
      <c r="E38">
        <v>38</v>
      </c>
      <c r="G38">
        <f t="shared" si="6"/>
        <v>373.7473134986227</v>
      </c>
      <c r="H38">
        <f t="shared" si="7"/>
        <v>534.65797768767368</v>
      </c>
    </row>
    <row r="39" spans="1:8" x14ac:dyDescent="0.2">
      <c r="A39">
        <v>39</v>
      </c>
      <c r="C39">
        <f t="shared" si="4"/>
        <v>384.13312955525197</v>
      </c>
      <c r="D39">
        <f t="shared" si="5"/>
        <v>223.04994526179564</v>
      </c>
      <c r="E39">
        <v>39</v>
      </c>
      <c r="G39">
        <f t="shared" si="6"/>
        <v>381.44776720445668</v>
      </c>
      <c r="H39">
        <f t="shared" si="7"/>
        <v>542.4846548169354</v>
      </c>
    </row>
    <row r="40" spans="1:8" x14ac:dyDescent="0.2">
      <c r="A40">
        <v>40</v>
      </c>
      <c r="C40">
        <f t="shared" si="4"/>
        <v>391.74695866912481</v>
      </c>
      <c r="D40">
        <f t="shared" si="5"/>
        <v>230.52611341207228</v>
      </c>
      <c r="E40">
        <v>40</v>
      </c>
      <c r="G40">
        <f t="shared" si="6"/>
        <v>389.14822091029066</v>
      </c>
      <c r="H40">
        <f t="shared" si="7"/>
        <v>550.32101793324364</v>
      </c>
    </row>
    <row r="41" spans="1:8" x14ac:dyDescent="0.2">
      <c r="A41">
        <v>41</v>
      </c>
      <c r="C41">
        <f t="shared" si="4"/>
        <v>399.3607877829977</v>
      </c>
      <c r="D41">
        <f t="shared" si="5"/>
        <v>237.99284464273777</v>
      </c>
      <c r="E41">
        <v>41</v>
      </c>
      <c r="G41">
        <f t="shared" si="6"/>
        <v>396.84867461612464</v>
      </c>
      <c r="H41">
        <f t="shared" si="7"/>
        <v>558.16704255550462</v>
      </c>
    </row>
    <row r="42" spans="1:8" x14ac:dyDescent="0.2">
      <c r="A42">
        <v>42</v>
      </c>
      <c r="C42">
        <f t="shared" si="4"/>
        <v>406.97461689687054</v>
      </c>
      <c r="D42">
        <f t="shared" si="5"/>
        <v>245.45016473597116</v>
      </c>
      <c r="E42">
        <v>42</v>
      </c>
      <c r="G42">
        <f t="shared" si="6"/>
        <v>404.54912832195873</v>
      </c>
      <c r="H42">
        <f t="shared" si="7"/>
        <v>566.02270255373082</v>
      </c>
    </row>
    <row r="43" spans="1:8" x14ac:dyDescent="0.2">
      <c r="A43">
        <v>43</v>
      </c>
      <c r="C43">
        <f t="shared" si="4"/>
        <v>414.58844601074338</v>
      </c>
      <c r="D43">
        <f t="shared" si="5"/>
        <v>252.89810102045021</v>
      </c>
      <c r="E43">
        <v>43</v>
      </c>
      <c r="G43">
        <f t="shared" si="6"/>
        <v>412.24958202779271</v>
      </c>
      <c r="H43">
        <f t="shared" si="7"/>
        <v>573.88797017206173</v>
      </c>
    </row>
    <row r="44" spans="1:8" x14ac:dyDescent="0.2">
      <c r="A44">
        <v>44</v>
      </c>
      <c r="C44">
        <f t="shared" si="4"/>
        <v>422.20227512461622</v>
      </c>
      <c r="D44">
        <f t="shared" si="5"/>
        <v>260.33668234800973</v>
      </c>
      <c r="E44">
        <v>44</v>
      </c>
      <c r="G44">
        <f t="shared" si="6"/>
        <v>419.95003573362669</v>
      </c>
      <c r="H44">
        <f t="shared" si="7"/>
        <v>581.76281605306383</v>
      </c>
    </row>
    <row r="45" spans="1:8" x14ac:dyDescent="0.2">
      <c r="A45">
        <v>45</v>
      </c>
      <c r="C45">
        <f t="shared" si="4"/>
        <v>429.81610423848906</v>
      </c>
      <c r="D45">
        <f t="shared" si="5"/>
        <v>267.76593906916503</v>
      </c>
      <c r="E45">
        <v>45</v>
      </c>
      <c r="G45">
        <f t="shared" si="6"/>
        <v>427.65048943946067</v>
      </c>
      <c r="H45">
        <f t="shared" si="7"/>
        <v>589.64720926326072</v>
      </c>
    </row>
    <row r="46" spans="1:8" x14ac:dyDescent="0.2">
      <c r="A46">
        <v>46</v>
      </c>
      <c r="C46">
        <f t="shared" si="4"/>
        <v>437.4299333523619</v>
      </c>
      <c r="D46">
        <f t="shared" si="5"/>
        <v>275.18590300754749</v>
      </c>
      <c r="E46">
        <v>46</v>
      </c>
      <c r="G46">
        <f t="shared" si="6"/>
        <v>435.35094314529465</v>
      </c>
      <c r="H46">
        <f t="shared" si="7"/>
        <v>597.54111731984324</v>
      </c>
    </row>
    <row r="47" spans="1:8" x14ac:dyDescent="0.2">
      <c r="A47">
        <v>47</v>
      </c>
      <c r="C47">
        <f t="shared" si="4"/>
        <v>445.0437624662348</v>
      </c>
      <c r="D47">
        <f t="shared" si="5"/>
        <v>282.59660743330193</v>
      </c>
      <c r="E47">
        <v>47</v>
      </c>
      <c r="G47">
        <f t="shared" si="6"/>
        <v>443.05139685112874</v>
      </c>
      <c r="H47">
        <f t="shared" si="7"/>
        <v>605.44450621850729</v>
      </c>
    </row>
    <row r="48" spans="1:8" x14ac:dyDescent="0.2">
      <c r="A48">
        <v>48</v>
      </c>
      <c r="C48">
        <f t="shared" si="4"/>
        <v>452.65759158010763</v>
      </c>
      <c r="D48">
        <f t="shared" si="5"/>
        <v>289.99808703549388</v>
      </c>
      <c r="E48">
        <v>48</v>
      </c>
      <c r="G48">
        <f t="shared" si="6"/>
        <v>450.75185055696272</v>
      </c>
      <c r="H48">
        <f t="shared" si="7"/>
        <v>613.35734046236416</v>
      </c>
    </row>
    <row r="49" spans="1:8" x14ac:dyDescent="0.2">
      <c r="A49">
        <v>49</v>
      </c>
      <c r="C49">
        <f t="shared" si="4"/>
        <v>460.27142069398047</v>
      </c>
      <c r="D49">
        <f t="shared" si="5"/>
        <v>297.39037789358105</v>
      </c>
      <c r="E49">
        <v>49</v>
      </c>
      <c r="G49">
        <f t="shared" si="6"/>
        <v>458.4523042627967</v>
      </c>
      <c r="H49">
        <f t="shared" si="7"/>
        <v>621.27958309187102</v>
      </c>
    </row>
    <row r="50" spans="1:8" x14ac:dyDescent="0.2">
      <c r="A50">
        <v>50</v>
      </c>
      <c r="C50">
        <f t="shared" si="4"/>
        <v>467.88524980785331</v>
      </c>
      <c r="D50">
        <f t="shared" si="5"/>
        <v>304.7735174479991</v>
      </c>
      <c r="E50">
        <v>50</v>
      </c>
      <c r="G50">
        <f t="shared" si="6"/>
        <v>466.15275796863068</v>
      </c>
      <c r="H50">
        <f t="shared" si="7"/>
        <v>629.2111957157216</v>
      </c>
    </row>
    <row r="51" spans="1:8" x14ac:dyDescent="0.2">
      <c r="A51">
        <v>51</v>
      </c>
      <c r="C51">
        <f t="shared" si="4"/>
        <v>475.49907892172615</v>
      </c>
      <c r="D51">
        <f t="shared" si="5"/>
        <v>312.14754446991668</v>
      </c>
      <c r="E51">
        <v>51</v>
      </c>
      <c r="G51">
        <f t="shared" si="6"/>
        <v>473.85321167446466</v>
      </c>
      <c r="H51">
        <f t="shared" si="7"/>
        <v>637.15213854264118</v>
      </c>
    </row>
    <row r="52" spans="1:8" x14ac:dyDescent="0.2">
      <c r="A52">
        <v>52</v>
      </c>
      <c r="C52">
        <f t="shared" si="4"/>
        <v>483.11290803559905</v>
      </c>
      <c r="D52">
        <f t="shared" si="5"/>
        <v>319.51249903021323</v>
      </c>
      <c r="E52">
        <v>52</v>
      </c>
      <c r="G52">
        <f t="shared" si="6"/>
        <v>481.55366538029864</v>
      </c>
      <c r="H52">
        <f t="shared" si="7"/>
        <v>645.10237041402695</v>
      </c>
    </row>
    <row r="53" spans="1:8" x14ac:dyDescent="0.2">
      <c r="A53">
        <v>53</v>
      </c>
      <c r="C53">
        <f t="shared" si="4"/>
        <v>490.72673714947189</v>
      </c>
      <c r="D53">
        <f t="shared" si="5"/>
        <v>326.86842246773483</v>
      </c>
      <c r="E53">
        <v>53</v>
      </c>
      <c r="G53">
        <f t="shared" si="6"/>
        <v>489.25411908613273</v>
      </c>
      <c r="H53">
        <f t="shared" si="7"/>
        <v>653.06184883737546</v>
      </c>
    </row>
    <row r="54" spans="1:8" x14ac:dyDescent="0.2">
      <c r="A54">
        <v>54</v>
      </c>
      <c r="C54">
        <f t="shared" si="4"/>
        <v>498.34056626334473</v>
      </c>
      <c r="D54">
        <f t="shared" si="5"/>
        <v>334.21535735688315</v>
      </c>
      <c r="E54">
        <v>54</v>
      </c>
      <c r="G54">
        <f t="shared" si="6"/>
        <v>496.95457279196671</v>
      </c>
      <c r="H54">
        <f t="shared" si="7"/>
        <v>661.03053002043498</v>
      </c>
    </row>
    <row r="55" spans="1:8" x14ac:dyDescent="0.2">
      <c r="A55">
        <v>55</v>
      </c>
      <c r="C55">
        <f t="shared" si="4"/>
        <v>505.95439537721757</v>
      </c>
      <c r="D55">
        <f t="shared" si="5"/>
        <v>341.55334747459329</v>
      </c>
      <c r="E55">
        <v>55</v>
      </c>
      <c r="G55">
        <f t="shared" si="6"/>
        <v>504.65502649780069</v>
      </c>
      <c r="H55">
        <f t="shared" si="7"/>
        <v>669.00836890602636</v>
      </c>
    </row>
    <row r="56" spans="1:8" x14ac:dyDescent="0.2">
      <c r="A56">
        <v>56</v>
      </c>
      <c r="C56">
        <f t="shared" si="4"/>
        <v>513.5682244910904</v>
      </c>
      <c r="D56">
        <f t="shared" si="5"/>
        <v>348.88243776675552</v>
      </c>
      <c r="E56">
        <v>56</v>
      </c>
      <c r="G56">
        <f t="shared" si="6"/>
        <v>512.35548020363467</v>
      </c>
      <c r="H56">
        <f t="shared" si="7"/>
        <v>676.99531920746767</v>
      </c>
    </row>
    <row r="57" spans="1:8" x14ac:dyDescent="0.2">
      <c r="A57">
        <v>57</v>
      </c>
      <c r="C57">
        <f t="shared" si="4"/>
        <v>521.18205360496324</v>
      </c>
      <c r="D57">
        <f t="shared" si="5"/>
        <v>356.20267431413771</v>
      </c>
      <c r="E57">
        <v>57</v>
      </c>
      <c r="G57">
        <f t="shared" si="6"/>
        <v>520.05593390946865</v>
      </c>
      <c r="H57">
        <f t="shared" si="7"/>
        <v>684.99133344454708</v>
      </c>
    </row>
    <row r="58" spans="1:8" x14ac:dyDescent="0.2">
      <c r="A58">
        <v>58</v>
      </c>
      <c r="C58">
        <f t="shared" si="4"/>
        <v>528.7958827188362</v>
      </c>
      <c r="D58">
        <f t="shared" si="5"/>
        <v>363.51410429786245</v>
      </c>
      <c r="E58">
        <v>58</v>
      </c>
      <c r="G58">
        <f t="shared" si="6"/>
        <v>527.75638761530263</v>
      </c>
      <c r="H58">
        <f t="shared" si="7"/>
        <v>692.99636297997984</v>
      </c>
    </row>
    <row r="59" spans="1:8" x14ac:dyDescent="0.2">
      <c r="A59">
        <v>59</v>
      </c>
      <c r="C59">
        <f t="shared" si="4"/>
        <v>536.40971183270904</v>
      </c>
      <c r="D59">
        <f t="shared" si="5"/>
        <v>370.81677596449481</v>
      </c>
      <c r="E59">
        <v>59</v>
      </c>
      <c r="G59">
        <f t="shared" si="6"/>
        <v>535.45684132113672</v>
      </c>
      <c r="H59">
        <f t="shared" si="7"/>
        <v>701.01035805629272</v>
      </c>
    </row>
    <row r="60" spans="1:8" x14ac:dyDescent="0.2">
      <c r="A60">
        <v>60</v>
      </c>
      <c r="C60">
        <f t="shared" si="4"/>
        <v>544.02354094658187</v>
      </c>
      <c r="D60">
        <f t="shared" si="5"/>
        <v>378.11073859079625</v>
      </c>
      <c r="E60">
        <v>60</v>
      </c>
      <c r="G60">
        <f t="shared" si="6"/>
        <v>543.1572950269707</v>
      </c>
      <c r="H60">
        <f t="shared" si="7"/>
        <v>709.03326783307477</v>
      </c>
    </row>
    <row r="61" spans="1:8" x14ac:dyDescent="0.2">
      <c r="A61">
        <v>61</v>
      </c>
      <c r="C61">
        <f t="shared" si="4"/>
        <v>551.63737006045471</v>
      </c>
      <c r="D61">
        <f t="shared" si="5"/>
        <v>385.39604244819623</v>
      </c>
      <c r="E61">
        <v>61</v>
      </c>
      <c r="G61">
        <f t="shared" si="6"/>
        <v>550.85774873280468</v>
      </c>
      <c r="H61">
        <f t="shared" si="7"/>
        <v>717.06504042453651</v>
      </c>
    </row>
    <row r="62" spans="1:8" x14ac:dyDescent="0.2">
      <c r="A62">
        <v>62</v>
      </c>
      <c r="C62">
        <f t="shared" si="4"/>
        <v>559.25119917432755</v>
      </c>
      <c r="D62">
        <f t="shared" si="5"/>
        <v>392.67273876703666</v>
      </c>
      <c r="E62">
        <v>62</v>
      </c>
      <c r="G62">
        <f t="shared" si="6"/>
        <v>558.55820243863866</v>
      </c>
      <c r="H62">
        <f t="shared" si="7"/>
        <v>725.10562293732062</v>
      </c>
    </row>
    <row r="63" spans="1:8" x14ac:dyDescent="0.2">
      <c r="A63">
        <v>63</v>
      </c>
      <c r="C63">
        <f t="shared" si="4"/>
        <v>566.86502828820039</v>
      </c>
      <c r="D63">
        <f t="shared" si="5"/>
        <v>399.94087970064174</v>
      </c>
      <c r="E63">
        <v>63</v>
      </c>
      <c r="G63">
        <f t="shared" si="6"/>
        <v>566.25865614447264</v>
      </c>
      <c r="H63">
        <f t="shared" si="7"/>
        <v>733.15496150850527</v>
      </c>
    </row>
    <row r="64" spans="1:8" x14ac:dyDescent="0.2">
      <c r="A64">
        <v>64</v>
      </c>
      <c r="C64">
        <f t="shared" si="4"/>
        <v>574.47885740207323</v>
      </c>
      <c r="D64">
        <f t="shared" si="5"/>
        <v>407.20051828926364</v>
      </c>
      <c r="E64">
        <v>64</v>
      </c>
      <c r="G64">
        <f t="shared" si="6"/>
        <v>573.95910985030673</v>
      </c>
      <c r="H64">
        <f t="shared" si="7"/>
        <v>741.21300134374678</v>
      </c>
    </row>
    <row r="65" spans="1:8" x14ac:dyDescent="0.2">
      <c r="A65">
        <v>65</v>
      </c>
      <c r="C65">
        <f t="shared" ref="C65:C70" si="8">94.8076232280837+(A65-1)*7.61382911387285</f>
        <v>582.09268651594607</v>
      </c>
      <c r="D65">
        <f t="shared" ref="D65:D70" si="9">0+1*C65-159.794582073803*(1.00454545454545+(C65-278.382191825989)^2/960117.069469871)^0.5</f>
        <v>414.45170842395407</v>
      </c>
      <c r="E65">
        <v>65</v>
      </c>
      <c r="G65">
        <f t="shared" ref="G65:G70" si="10">88.8305263827647+(E65-1)*7.700453705834</f>
        <v>581.65956355614071</v>
      </c>
      <c r="H65">
        <f t="shared" ref="H65:H70" si="11">0+1*G65+159.794582073803*(1.00454545454545+(G65-278.382191825989)^2/960117.069469871)^0.5</f>
        <v>749.27968675550369</v>
      </c>
    </row>
    <row r="66" spans="1:8" x14ac:dyDescent="0.2">
      <c r="A66">
        <v>66</v>
      </c>
      <c r="C66">
        <f t="shared" si="8"/>
        <v>589.70651562981891</v>
      </c>
      <c r="D66">
        <f t="shared" si="9"/>
        <v>421.69450481041292</v>
      </c>
      <c r="E66">
        <v>66</v>
      </c>
      <c r="G66">
        <f t="shared" si="10"/>
        <v>589.36001726197469</v>
      </c>
      <c r="H66">
        <f t="shared" si="11"/>
        <v>757.35496120129437</v>
      </c>
    </row>
    <row r="67" spans="1:8" x14ac:dyDescent="0.2">
      <c r="A67">
        <v>67</v>
      </c>
      <c r="C67">
        <f t="shared" si="8"/>
        <v>597.32034474369175</v>
      </c>
      <c r="D67">
        <f t="shared" si="9"/>
        <v>428.92896293285958</v>
      </c>
      <c r="E67">
        <v>67</v>
      </c>
      <c r="G67">
        <f t="shared" si="10"/>
        <v>597.06047096780867</v>
      </c>
      <c r="H67">
        <f t="shared" si="11"/>
        <v>765.43876732192916</v>
      </c>
    </row>
    <row r="68" spans="1:8" x14ac:dyDescent="0.2">
      <c r="A68">
        <v>68</v>
      </c>
      <c r="C68">
        <f t="shared" si="8"/>
        <v>604.9341738575647</v>
      </c>
      <c r="D68">
        <f t="shared" si="9"/>
        <v>436.15513901797465</v>
      </c>
      <c r="E68">
        <v>68</v>
      </c>
      <c r="G68">
        <f t="shared" si="10"/>
        <v>604.76092467364265</v>
      </c>
      <c r="H68">
        <f t="shared" si="11"/>
        <v>773.53104697967206</v>
      </c>
    </row>
    <row r="69" spans="1:8" x14ac:dyDescent="0.2">
      <c r="A69">
        <v>69</v>
      </c>
      <c r="C69">
        <f t="shared" si="8"/>
        <v>612.54800297143743</v>
      </c>
      <c r="D69">
        <f t="shared" si="9"/>
        <v>443.37308999895646</v>
      </c>
      <c r="E69">
        <v>69</v>
      </c>
      <c r="G69">
        <f t="shared" si="10"/>
        <v>612.46137837947663</v>
      </c>
      <c r="H69">
        <f t="shared" si="11"/>
        <v>781.6317412962818</v>
      </c>
    </row>
    <row r="70" spans="1:8" x14ac:dyDescent="0.2">
      <c r="A70">
        <v>70</v>
      </c>
      <c r="C70">
        <f t="shared" si="8"/>
        <v>620.16183208531027</v>
      </c>
      <c r="D70">
        <f t="shared" si="9"/>
        <v>450.5828734797384</v>
      </c>
      <c r="E70">
        <v>70</v>
      </c>
      <c r="G70">
        <f t="shared" si="10"/>
        <v>620.16183208531061</v>
      </c>
      <c r="H70">
        <f t="shared" si="11"/>
        <v>789.74079069088248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30AA-0C31-0F4C-92AA-F0A3DBB36DA7}">
  <sheetPr codeName="XLSTAT_20221115_231340_1">
    <tabColor rgb="FF007800"/>
  </sheetPr>
  <dimension ref="B1:S357"/>
  <sheetViews>
    <sheetView topLeftCell="A49" zoomScaleNormal="100" workbookViewId="0">
      <selection activeCell="I63" sqref="I63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336</v>
      </c>
    </row>
    <row r="2" spans="2:9" x14ac:dyDescent="0.2">
      <c r="B2" t="s">
        <v>223</v>
      </c>
    </row>
    <row r="3" spans="2:9" x14ac:dyDescent="0.2">
      <c r="B3" t="s">
        <v>224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2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2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ht="16" thickBot="1" x14ac:dyDescent="0.25">
      <c r="B16" s="15" t="s">
        <v>6</v>
      </c>
      <c r="C16" s="18">
        <v>220</v>
      </c>
      <c r="D16" s="18">
        <v>0</v>
      </c>
      <c r="E16" s="18">
        <v>220</v>
      </c>
      <c r="F16" s="21">
        <v>0</v>
      </c>
      <c r="G16" s="21">
        <v>1</v>
      </c>
      <c r="H16" s="21">
        <v>0.25454545454545469</v>
      </c>
      <c r="I16" s="21">
        <v>0.43659880199811024</v>
      </c>
    </row>
    <row r="19" spans="2:6" x14ac:dyDescent="0.2">
      <c r="B19" s="9" t="s">
        <v>47</v>
      </c>
    </row>
    <row r="20" spans="2:6" ht="16" thickBot="1" x14ac:dyDescent="0.25"/>
    <row r="21" spans="2:6" ht="32" x14ac:dyDescent="0.2">
      <c r="B21" s="12"/>
      <c r="C21" s="13" t="s">
        <v>4</v>
      </c>
      <c r="D21" s="13" t="s">
        <v>5</v>
      </c>
      <c r="E21" s="13" t="s">
        <v>6</v>
      </c>
      <c r="F21" s="22" t="s">
        <v>3</v>
      </c>
    </row>
    <row r="22" spans="2:6" x14ac:dyDescent="0.2">
      <c r="B22" s="23" t="s">
        <v>4</v>
      </c>
      <c r="C22" s="29">
        <v>1</v>
      </c>
      <c r="D22" s="25">
        <v>-3.4677285995991354E-2</v>
      </c>
      <c r="E22" s="25">
        <v>-4.0070634528918347E-2</v>
      </c>
      <c r="F22" s="26">
        <v>-0.27838467187404453</v>
      </c>
    </row>
    <row r="23" spans="2:6" x14ac:dyDescent="0.2">
      <c r="B23" s="11" t="s">
        <v>5</v>
      </c>
      <c r="C23" s="20">
        <v>-3.4677285995991354E-2</v>
      </c>
      <c r="D23" s="30">
        <v>1</v>
      </c>
      <c r="E23" s="20">
        <v>-2.0869596778242006E-2</v>
      </c>
      <c r="F23" s="27">
        <v>0.39620374657492829</v>
      </c>
    </row>
    <row r="24" spans="2:6" x14ac:dyDescent="0.2">
      <c r="B24" s="11" t="s">
        <v>6</v>
      </c>
      <c r="C24" s="20">
        <v>-4.0070634528918347E-2</v>
      </c>
      <c r="D24" s="20">
        <v>-2.0869596778242006E-2</v>
      </c>
      <c r="E24" s="30">
        <v>1</v>
      </c>
      <c r="F24" s="27">
        <v>0.37208725522289637</v>
      </c>
    </row>
    <row r="25" spans="2:6" ht="16" thickBot="1" x14ac:dyDescent="0.25">
      <c r="B25" s="24" t="s">
        <v>3</v>
      </c>
      <c r="C25" s="28">
        <v>-0.27838467187404453</v>
      </c>
      <c r="D25" s="28">
        <v>0.39620374657492829</v>
      </c>
      <c r="E25" s="28">
        <v>0.37208725522289637</v>
      </c>
      <c r="F25" s="31">
        <v>1</v>
      </c>
    </row>
    <row r="28" spans="2:6" x14ac:dyDescent="0.2">
      <c r="B28" s="8" t="s">
        <v>48</v>
      </c>
    </row>
    <row r="30" spans="2:6" x14ac:dyDescent="0.2">
      <c r="B30" s="9" t="s">
        <v>49</v>
      </c>
    </row>
    <row r="31" spans="2:6" ht="16" thickBot="1" x14ac:dyDescent="0.25"/>
    <row r="32" spans="2:6" x14ac:dyDescent="0.2">
      <c r="B32" s="32" t="s">
        <v>40</v>
      </c>
      <c r="C32" s="33">
        <v>220</v>
      </c>
    </row>
    <row r="33" spans="2:3" x14ac:dyDescent="0.2">
      <c r="B33" s="11" t="s">
        <v>50</v>
      </c>
      <c r="C33" s="17">
        <v>220</v>
      </c>
    </row>
    <row r="34" spans="2:3" x14ac:dyDescent="0.2">
      <c r="B34" s="11" t="s">
        <v>51</v>
      </c>
      <c r="C34" s="17">
        <v>216</v>
      </c>
    </row>
    <row r="35" spans="2:3" x14ac:dyDescent="0.2">
      <c r="B35" s="11" t="s">
        <v>52</v>
      </c>
      <c r="C35" s="20">
        <v>0.36395140938628256</v>
      </c>
    </row>
    <row r="36" spans="2:3" x14ac:dyDescent="0.2">
      <c r="B36" s="11" t="s">
        <v>53</v>
      </c>
      <c r="C36" s="20">
        <v>0.35511740118331425</v>
      </c>
    </row>
    <row r="37" spans="2:3" x14ac:dyDescent="0.2">
      <c r="B37" s="11" t="s">
        <v>54</v>
      </c>
      <c r="C37" s="20">
        <v>6929.5293441318672</v>
      </c>
    </row>
    <row r="38" spans="2:3" x14ac:dyDescent="0.2">
      <c r="B38" s="11" t="s">
        <v>55</v>
      </c>
      <c r="C38" s="20">
        <v>83.24379462837976</v>
      </c>
    </row>
    <row r="39" spans="2:3" x14ac:dyDescent="0.2">
      <c r="B39" s="11" t="s">
        <v>56</v>
      </c>
      <c r="C39" s="20">
        <v>20.258063279362986</v>
      </c>
    </row>
    <row r="40" spans="2:3" x14ac:dyDescent="0.2">
      <c r="B40" s="11" t="s">
        <v>57</v>
      </c>
      <c r="C40" s="20">
        <v>1.3650730090081893</v>
      </c>
    </row>
    <row r="41" spans="2:3" x14ac:dyDescent="0.2">
      <c r="B41" s="11" t="s">
        <v>58</v>
      </c>
      <c r="C41" s="20">
        <v>4</v>
      </c>
    </row>
    <row r="42" spans="2:3" x14ac:dyDescent="0.2">
      <c r="B42" s="11" t="s">
        <v>59</v>
      </c>
      <c r="C42" s="20">
        <v>1949.5435678099316</v>
      </c>
    </row>
    <row r="43" spans="2:3" x14ac:dyDescent="0.2">
      <c r="B43" s="11" t="s">
        <v>60</v>
      </c>
      <c r="C43" s="20">
        <v>1963.1180779953411</v>
      </c>
    </row>
    <row r="44" spans="2:3" ht="16" thickBot="1" x14ac:dyDescent="0.25">
      <c r="B44" s="15" t="s">
        <v>61</v>
      </c>
      <c r="C44" s="21">
        <v>0.6596059458216329</v>
      </c>
    </row>
    <row r="47" spans="2:3" x14ac:dyDescent="0.2">
      <c r="B47" s="9" t="s">
        <v>62</v>
      </c>
    </row>
    <row r="48" spans="2:3" ht="16" thickBot="1" x14ac:dyDescent="0.25"/>
    <row r="49" spans="2:19" ht="32" x14ac:dyDescent="0.2">
      <c r="B49" s="12" t="s">
        <v>63</v>
      </c>
      <c r="C49" s="13" t="s">
        <v>51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2:19" x14ac:dyDescent="0.2">
      <c r="B50" s="23" t="s">
        <v>68</v>
      </c>
      <c r="C50" s="34">
        <v>3</v>
      </c>
      <c r="D50" s="25">
        <v>856466.93320920155</v>
      </c>
      <c r="E50" s="25">
        <v>285488.9777364005</v>
      </c>
      <c r="F50" s="25">
        <v>41.19889873590926</v>
      </c>
      <c r="G50" s="37">
        <v>4.2813887172459696E-21</v>
      </c>
    </row>
    <row r="51" spans="2:19" x14ac:dyDescent="0.2">
      <c r="B51" s="11" t="s">
        <v>69</v>
      </c>
      <c r="C51" s="17">
        <v>216</v>
      </c>
      <c r="D51" s="20">
        <v>1496778.3383324833</v>
      </c>
      <c r="E51" s="20">
        <v>6929.5293441318672</v>
      </c>
      <c r="F51" s="20"/>
      <c r="G51" s="38"/>
    </row>
    <row r="52" spans="2:19" ht="16" thickBot="1" x14ac:dyDescent="0.25">
      <c r="B52" s="15" t="s">
        <v>70</v>
      </c>
      <c r="C52" s="18">
        <v>219</v>
      </c>
      <c r="D52" s="21">
        <v>2353245.2715416849</v>
      </c>
      <c r="E52" s="21"/>
      <c r="F52" s="21"/>
      <c r="G52" s="39"/>
    </row>
    <row r="53" spans="2:19" x14ac:dyDescent="0.2">
      <c r="B53" s="40" t="s">
        <v>71</v>
      </c>
    </row>
    <row r="56" spans="2:19" ht="16" thickBot="1" x14ac:dyDescent="0.25">
      <c r="B56" s="42" t="s">
        <v>72</v>
      </c>
      <c r="C56" s="43"/>
      <c r="D56" s="43"/>
      <c r="E56" s="43"/>
      <c r="F56" s="43"/>
      <c r="G56" s="43"/>
      <c r="H56" s="43"/>
    </row>
    <row r="57" spans="2:19" ht="16" thickBot="1" x14ac:dyDescent="0.25">
      <c r="B57" s="43"/>
      <c r="C57" s="43"/>
      <c r="D57" s="43"/>
      <c r="E57" s="43"/>
      <c r="F57" s="43"/>
      <c r="G57" s="43"/>
      <c r="H57" s="43"/>
      <c r="M57" s="79" t="s">
        <v>207</v>
      </c>
      <c r="N57" s="80"/>
      <c r="O57" s="80"/>
      <c r="P57" s="80"/>
      <c r="Q57" s="80"/>
      <c r="R57" s="80"/>
      <c r="S57" s="81"/>
    </row>
    <row r="58" spans="2:19" ht="32" customHeight="1" x14ac:dyDescent="0.2">
      <c r="B58" s="44" t="s">
        <v>63</v>
      </c>
      <c r="C58" s="45" t="s">
        <v>73</v>
      </c>
      <c r="D58" s="45" t="s">
        <v>74</v>
      </c>
      <c r="E58" s="45" t="s">
        <v>75</v>
      </c>
      <c r="F58" s="45" t="s">
        <v>76</v>
      </c>
      <c r="G58" s="45" t="s">
        <v>77</v>
      </c>
      <c r="H58" s="45" t="s">
        <v>78</v>
      </c>
      <c r="M58" s="112" t="s">
        <v>337</v>
      </c>
      <c r="N58" s="113"/>
      <c r="O58" s="113"/>
      <c r="P58" s="113"/>
      <c r="Q58" s="113"/>
      <c r="R58" s="113"/>
      <c r="S58" s="114"/>
    </row>
    <row r="59" spans="2:19" ht="16" thickBot="1" x14ac:dyDescent="0.25">
      <c r="B59" s="46" t="s">
        <v>79</v>
      </c>
      <c r="C59" s="47">
        <v>450.92854132483478</v>
      </c>
      <c r="D59" s="47">
        <v>46.065684486478453</v>
      </c>
      <c r="E59" s="47">
        <v>9.7888166940663766</v>
      </c>
      <c r="F59" s="48">
        <v>5.8248948720964184E-19</v>
      </c>
      <c r="G59" s="47">
        <v>360.13273299898515</v>
      </c>
      <c r="H59" s="47">
        <v>541.72434965068442</v>
      </c>
      <c r="M59" s="115"/>
      <c r="N59" s="116"/>
      <c r="O59" s="116"/>
      <c r="P59" s="116"/>
      <c r="Q59" s="116"/>
      <c r="R59" s="116"/>
      <c r="S59" s="117"/>
    </row>
    <row r="60" spans="2:19" x14ac:dyDescent="0.2">
      <c r="B60" s="49" t="s">
        <v>4</v>
      </c>
      <c r="C60" s="50">
        <v>-48.705348402357835</v>
      </c>
      <c r="D60" s="50">
        <v>10.593971931538498</v>
      </c>
      <c r="E60" s="50">
        <v>-4.5974586979375411</v>
      </c>
      <c r="F60" s="51">
        <v>7.2767230119286097E-6</v>
      </c>
      <c r="G60" s="50">
        <v>-69.586146237625883</v>
      </c>
      <c r="H60" s="50">
        <v>-27.824550567089787</v>
      </c>
      <c r="N60" s="63"/>
      <c r="O60" s="62"/>
      <c r="P60" s="62"/>
      <c r="Q60" s="62"/>
      <c r="R60" s="62"/>
      <c r="S60" s="62"/>
    </row>
    <row r="61" spans="2:19" x14ac:dyDescent="0.2">
      <c r="B61" s="49" t="s">
        <v>5</v>
      </c>
      <c r="C61" s="50">
        <v>136.26780795730843</v>
      </c>
      <c r="D61" s="50">
        <v>18.723561997958129</v>
      </c>
      <c r="E61" s="50">
        <v>7.2778784278423583</v>
      </c>
      <c r="F61" s="51">
        <v>6.2043703508152248E-12</v>
      </c>
      <c r="G61" s="50">
        <v>99.363527356793952</v>
      </c>
      <c r="H61" s="50">
        <v>173.17208855782292</v>
      </c>
      <c r="M61" s="62"/>
      <c r="N61" s="62"/>
      <c r="O61" s="62"/>
      <c r="P61" s="62"/>
      <c r="Q61" s="62"/>
      <c r="R61" s="62"/>
      <c r="S61" s="62"/>
    </row>
    <row r="62" spans="2:19" ht="16" thickBot="1" x14ac:dyDescent="0.25">
      <c r="B62" s="52" t="s">
        <v>6</v>
      </c>
      <c r="C62" s="53">
        <v>87.924967308069981</v>
      </c>
      <c r="D62" s="53">
        <v>12.897458385570058</v>
      </c>
      <c r="E62" s="53">
        <v>6.8172320994997158</v>
      </c>
      <c r="F62" s="54">
        <v>9.1390228718069011E-11</v>
      </c>
      <c r="G62" s="53">
        <v>62.503980460244634</v>
      </c>
      <c r="H62" s="53">
        <v>113.34595415589533</v>
      </c>
    </row>
    <row r="63" spans="2:19" x14ac:dyDescent="0.2">
      <c r="M63" s="10"/>
      <c r="N63" s="10"/>
      <c r="O63" s="10"/>
      <c r="P63" s="10"/>
      <c r="Q63" s="10"/>
      <c r="R63" s="10"/>
      <c r="S63" s="10"/>
    </row>
    <row r="64" spans="2:19" x14ac:dyDescent="0.2">
      <c r="M64" s="10"/>
      <c r="N64" s="10"/>
      <c r="O64" s="10"/>
      <c r="P64" s="10"/>
      <c r="Q64" s="10"/>
      <c r="R64" s="10"/>
      <c r="S64" s="10"/>
    </row>
    <row r="65" spans="2:11" x14ac:dyDescent="0.2">
      <c r="B65" s="42" t="s">
        <v>80</v>
      </c>
      <c r="C65" s="43"/>
      <c r="D65" s="43"/>
      <c r="E65" s="43"/>
      <c r="F65" s="43"/>
      <c r="G65" s="43"/>
      <c r="H65" s="43"/>
      <c r="I65" s="43"/>
      <c r="J65" s="43"/>
      <c r="K65" s="43"/>
    </row>
    <row r="66" spans="2:11" x14ac:dyDescent="0.2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x14ac:dyDescent="0.2">
      <c r="B67" s="43" t="s">
        <v>225</v>
      </c>
      <c r="C67" s="43"/>
      <c r="D67" s="43"/>
      <c r="E67" s="43"/>
      <c r="F67" s="43"/>
      <c r="G67" s="43"/>
      <c r="H67" s="43"/>
      <c r="I67" s="43"/>
      <c r="J67" s="43"/>
      <c r="K67" s="43"/>
    </row>
    <row r="70" spans="2:11" x14ac:dyDescent="0.2">
      <c r="B70" s="9" t="s">
        <v>82</v>
      </c>
    </row>
    <row r="71" spans="2:11" ht="16" thickBot="1" x14ac:dyDescent="0.25"/>
    <row r="72" spans="2:11" ht="32" x14ac:dyDescent="0.2">
      <c r="B72" s="12" t="s">
        <v>63</v>
      </c>
      <c r="C72" s="13" t="s">
        <v>73</v>
      </c>
      <c r="D72" s="13" t="s">
        <v>74</v>
      </c>
      <c r="E72" s="13" t="s">
        <v>75</v>
      </c>
      <c r="F72" s="13" t="s">
        <v>76</v>
      </c>
      <c r="G72" s="13" t="s">
        <v>77</v>
      </c>
      <c r="H72" s="13" t="s">
        <v>78</v>
      </c>
    </row>
    <row r="73" spans="2:11" x14ac:dyDescent="0.2">
      <c r="B73" s="23" t="s">
        <v>4</v>
      </c>
      <c r="C73" s="25">
        <v>-0.24983866708919583</v>
      </c>
      <c r="D73" s="25">
        <v>5.4342775760285907E-2</v>
      </c>
      <c r="E73" s="25">
        <v>-4.5974586979375411</v>
      </c>
      <c r="F73" s="37">
        <v>7.2767230119286097E-6</v>
      </c>
      <c r="G73" s="25">
        <v>-0.35694868416218295</v>
      </c>
      <c r="H73" s="25">
        <v>-0.14272865001620871</v>
      </c>
    </row>
    <row r="74" spans="2:11" x14ac:dyDescent="0.2">
      <c r="B74" s="11" t="s">
        <v>5</v>
      </c>
      <c r="C74" s="20">
        <v>0.39526855636044411</v>
      </c>
      <c r="D74" s="20">
        <v>5.4310958925653241E-2</v>
      </c>
      <c r="E74" s="20">
        <v>7.2778784278423583</v>
      </c>
      <c r="F74" s="38">
        <v>6.2043703508152248E-12</v>
      </c>
      <c r="G74" s="20">
        <v>0.28822125050625347</v>
      </c>
      <c r="H74" s="20">
        <v>0.50231586221463476</v>
      </c>
    </row>
    <row r="75" spans="2:11" ht="16" thickBot="1" x14ac:dyDescent="0.25">
      <c r="B75" s="15" t="s">
        <v>6</v>
      </c>
      <c r="C75" s="21">
        <v>0.37032515669313337</v>
      </c>
      <c r="D75" s="21">
        <v>5.4321922928267291E-2</v>
      </c>
      <c r="E75" s="21">
        <v>6.8172320994997158</v>
      </c>
      <c r="F75" s="39">
        <v>9.1390228718069011E-11</v>
      </c>
      <c r="G75" s="21">
        <v>0.26325624070786741</v>
      </c>
      <c r="H75" s="21">
        <v>0.47739407267839934</v>
      </c>
    </row>
    <row r="94" spans="6:6" x14ac:dyDescent="0.2">
      <c r="F94" t="s">
        <v>83</v>
      </c>
    </row>
    <row r="97" spans="2:13" x14ac:dyDescent="0.2">
      <c r="B97" s="9" t="s">
        <v>84</v>
      </c>
    </row>
    <row r="98" spans="2:13" ht="16" thickBot="1" x14ac:dyDescent="0.25"/>
    <row r="99" spans="2:13" ht="64" x14ac:dyDescent="0.2">
      <c r="B99" s="12" t="s">
        <v>85</v>
      </c>
      <c r="C99" s="13" t="s">
        <v>86</v>
      </c>
      <c r="D99" s="13" t="s">
        <v>3</v>
      </c>
      <c r="E99" s="13" t="s">
        <v>197</v>
      </c>
      <c r="F99" s="13" t="s">
        <v>198</v>
      </c>
      <c r="G99" s="13" t="s">
        <v>199</v>
      </c>
      <c r="H99" s="13" t="s">
        <v>200</v>
      </c>
      <c r="I99" s="13" t="s">
        <v>201</v>
      </c>
      <c r="J99" s="13" t="s">
        <v>202</v>
      </c>
      <c r="K99" s="13" t="s">
        <v>203</v>
      </c>
      <c r="L99" s="13" t="s">
        <v>204</v>
      </c>
      <c r="M99" s="13" t="s">
        <v>205</v>
      </c>
    </row>
    <row r="100" spans="2:13" x14ac:dyDescent="0.2">
      <c r="B100" s="23" t="s">
        <v>87</v>
      </c>
      <c r="C100" s="34">
        <v>1</v>
      </c>
      <c r="D100" s="25">
        <v>270.7488999921228</v>
      </c>
      <c r="E100" s="25">
        <v>241.98259667871966</v>
      </c>
      <c r="F100" s="25">
        <v>28.766303313403142</v>
      </c>
      <c r="G100" s="25">
        <v>0.34556693915531855</v>
      </c>
      <c r="H100" s="25">
        <v>6.7844454119322783</v>
      </c>
      <c r="I100" s="25">
        <v>228.61040407839468</v>
      </c>
      <c r="J100" s="25">
        <v>255.35478927904464</v>
      </c>
      <c r="K100" s="25">
        <v>83.519806295748538</v>
      </c>
      <c r="L100" s="25">
        <v>77.364434409432988</v>
      </c>
      <c r="M100" s="25">
        <v>406.60075894800633</v>
      </c>
    </row>
    <row r="101" spans="2:13" x14ac:dyDescent="0.2">
      <c r="B101" s="11" t="s">
        <v>88</v>
      </c>
      <c r="C101" s="17">
        <v>1</v>
      </c>
      <c r="D101" s="20">
        <v>314.50582438280878</v>
      </c>
      <c r="E101" s="20">
        <v>378.25040463602807</v>
      </c>
      <c r="F101" s="20">
        <v>-63.744580253219283</v>
      </c>
      <c r="G101" s="20">
        <v>-0.76575774251750972</v>
      </c>
      <c r="H101" s="20">
        <v>17.996089799398611</v>
      </c>
      <c r="I101" s="20">
        <v>342.77997717454991</v>
      </c>
      <c r="J101" s="20">
        <v>413.72083209750622</v>
      </c>
      <c r="K101" s="20">
        <v>85.166828003629945</v>
      </c>
      <c r="L101" s="20">
        <v>210.38595027395357</v>
      </c>
      <c r="M101" s="20">
        <v>546.11485899810259</v>
      </c>
    </row>
    <row r="102" spans="2:13" x14ac:dyDescent="0.2">
      <c r="B102" s="11" t="s">
        <v>89</v>
      </c>
      <c r="C102" s="17">
        <v>1</v>
      </c>
      <c r="D102" s="20">
        <v>390.60697916261392</v>
      </c>
      <c r="E102" s="20">
        <v>339.85157263517283</v>
      </c>
      <c r="F102" s="20">
        <v>50.755406527441096</v>
      </c>
      <c r="G102" s="20">
        <v>0.60972000080036459</v>
      </c>
      <c r="H102" s="20">
        <v>11.384256887698609</v>
      </c>
      <c r="I102" s="20">
        <v>317.41311724630049</v>
      </c>
      <c r="J102" s="20">
        <v>362.29002802404517</v>
      </c>
      <c r="K102" s="20">
        <v>84.018632749033586</v>
      </c>
      <c r="L102" s="20">
        <v>174.25021969922784</v>
      </c>
      <c r="M102" s="20">
        <v>505.45292557111782</v>
      </c>
    </row>
    <row r="103" spans="2:13" x14ac:dyDescent="0.2">
      <c r="B103" s="11" t="s">
        <v>90</v>
      </c>
      <c r="C103" s="17">
        <v>1</v>
      </c>
      <c r="D103" s="20">
        <v>249.86237982712225</v>
      </c>
      <c r="E103" s="20">
        <v>339.85157263517283</v>
      </c>
      <c r="F103" s="20">
        <v>-89.989192808050575</v>
      </c>
      <c r="G103" s="20">
        <v>-1.0810318439925028</v>
      </c>
      <c r="H103" s="20">
        <v>11.384256887698609</v>
      </c>
      <c r="I103" s="20">
        <v>317.41311724630049</v>
      </c>
      <c r="J103" s="20">
        <v>362.29002802404517</v>
      </c>
      <c r="K103" s="20">
        <v>84.018632749033586</v>
      </c>
      <c r="L103" s="20">
        <v>174.25021969922784</v>
      </c>
      <c r="M103" s="20">
        <v>505.45292557111782</v>
      </c>
    </row>
    <row r="104" spans="2:13" x14ac:dyDescent="0.2">
      <c r="B104" s="11" t="s">
        <v>91</v>
      </c>
      <c r="C104" s="17">
        <v>1</v>
      </c>
      <c r="D104" s="20">
        <v>222.03389430781561</v>
      </c>
      <c r="E104" s="20">
        <v>305.4026855718534</v>
      </c>
      <c r="F104" s="20">
        <v>-83.368791264037782</v>
      </c>
      <c r="G104" s="20">
        <v>-1.0015015730147339</v>
      </c>
      <c r="H104" s="20">
        <v>12.629151925703287</v>
      </c>
      <c r="I104" s="20">
        <v>280.51053276121252</v>
      </c>
      <c r="J104" s="20">
        <v>330.29483838249428</v>
      </c>
      <c r="K104" s="20">
        <v>84.196346847677205</v>
      </c>
      <c r="L104" s="20">
        <v>139.45105681960129</v>
      </c>
      <c r="M104" s="20">
        <v>471.35431432410553</v>
      </c>
    </row>
    <row r="105" spans="2:13" x14ac:dyDescent="0.2">
      <c r="B105" s="11" t="s">
        <v>92</v>
      </c>
      <c r="C105" s="17">
        <v>1</v>
      </c>
      <c r="D105" s="20">
        <v>276.35819705736077</v>
      </c>
      <c r="E105" s="20">
        <v>248.9405036003001</v>
      </c>
      <c r="F105" s="20">
        <v>27.417693457060665</v>
      </c>
      <c r="G105" s="20">
        <v>0.32936621377557107</v>
      </c>
      <c r="H105" s="20">
        <v>6.9762676859238804</v>
      </c>
      <c r="I105" s="20">
        <v>235.19022786464078</v>
      </c>
      <c r="J105" s="20">
        <v>262.69077933595941</v>
      </c>
      <c r="K105" s="20">
        <v>83.535607108331547</v>
      </c>
      <c r="L105" s="20">
        <v>84.291197811348582</v>
      </c>
      <c r="M105" s="20">
        <v>413.58980938925163</v>
      </c>
    </row>
    <row r="106" spans="2:13" x14ac:dyDescent="0.2">
      <c r="B106" s="11" t="s">
        <v>93</v>
      </c>
      <c r="C106" s="17">
        <v>1</v>
      </c>
      <c r="D106" s="20">
        <v>294.86318135451683</v>
      </c>
      <c r="E106" s="20">
        <v>248.9405036003001</v>
      </c>
      <c r="F106" s="20">
        <v>45.922677754216721</v>
      </c>
      <c r="G106" s="20">
        <v>0.55166487735484138</v>
      </c>
      <c r="H106" s="20">
        <v>6.9762676859238804</v>
      </c>
      <c r="I106" s="20">
        <v>235.19022786464078</v>
      </c>
      <c r="J106" s="20">
        <v>262.69077933595941</v>
      </c>
      <c r="K106" s="20">
        <v>83.535607108331547</v>
      </c>
      <c r="L106" s="20">
        <v>84.291197811348582</v>
      </c>
      <c r="M106" s="20">
        <v>413.58980938925163</v>
      </c>
    </row>
    <row r="107" spans="2:13" x14ac:dyDescent="0.2">
      <c r="B107" s="11" t="s">
        <v>94</v>
      </c>
      <c r="C107" s="17">
        <v>1</v>
      </c>
      <c r="D107" s="20">
        <v>383.45580710381228</v>
      </c>
      <c r="E107" s="20">
        <v>389.93968825259401</v>
      </c>
      <c r="F107" s="20">
        <v>-6.4838811487817338</v>
      </c>
      <c r="G107" s="20">
        <v>-7.7890264105899221E-2</v>
      </c>
      <c r="H107" s="20">
        <v>18.097670113910571</v>
      </c>
      <c r="I107" s="20">
        <v>354.26904523220423</v>
      </c>
      <c r="J107" s="20">
        <v>425.61033127298379</v>
      </c>
      <c r="K107" s="20">
        <v>85.188350187591965</v>
      </c>
      <c r="L107" s="20">
        <v>222.03281350511651</v>
      </c>
      <c r="M107" s="20">
        <v>557.84656300007146</v>
      </c>
    </row>
    <row r="108" spans="2:13" x14ac:dyDescent="0.2">
      <c r="B108" s="11" t="s">
        <v>95</v>
      </c>
      <c r="C108" s="17">
        <v>1</v>
      </c>
      <c r="D108" s="20">
        <v>300.2942445751741</v>
      </c>
      <c r="E108" s="20">
        <v>341.59684760335551</v>
      </c>
      <c r="F108" s="20">
        <v>-41.302603028181409</v>
      </c>
      <c r="G108" s="20">
        <v>-0.4961643472953885</v>
      </c>
      <c r="H108" s="20">
        <v>11.448815517696998</v>
      </c>
      <c r="I108" s="20">
        <v>319.03114667237395</v>
      </c>
      <c r="J108" s="20">
        <v>364.16254853433708</v>
      </c>
      <c r="K108" s="20">
        <v>84.027404582612959</v>
      </c>
      <c r="L108" s="20">
        <v>175.97820531788241</v>
      </c>
      <c r="M108" s="20">
        <v>507.21548988882864</v>
      </c>
    </row>
    <row r="109" spans="2:13" x14ac:dyDescent="0.2">
      <c r="B109" s="11" t="s">
        <v>96</v>
      </c>
      <c r="C109" s="17">
        <v>1</v>
      </c>
      <c r="D109" s="20">
        <v>296.74312209515341</v>
      </c>
      <c r="E109" s="20">
        <v>315.7180725018045</v>
      </c>
      <c r="F109" s="20">
        <v>-18.974950406651089</v>
      </c>
      <c r="G109" s="20">
        <v>-0.22794432295355843</v>
      </c>
      <c r="H109" s="20">
        <v>11.779897880889528</v>
      </c>
      <c r="I109" s="20">
        <v>292.49980575912156</v>
      </c>
      <c r="J109" s="20">
        <v>338.93633924448744</v>
      </c>
      <c r="K109" s="20">
        <v>84.073154682193604</v>
      </c>
      <c r="L109" s="20">
        <v>150.00925642821298</v>
      </c>
      <c r="M109" s="20">
        <v>481.42688857539599</v>
      </c>
    </row>
    <row r="110" spans="2:13" x14ac:dyDescent="0.2">
      <c r="B110" s="11" t="s">
        <v>97</v>
      </c>
      <c r="C110" s="17">
        <v>1</v>
      </c>
      <c r="D110" s="20">
        <v>429.79776568141511</v>
      </c>
      <c r="E110" s="20">
        <v>365.61233092723307</v>
      </c>
      <c r="F110" s="20">
        <v>64.18543475418204</v>
      </c>
      <c r="G110" s="20">
        <v>0.7710536868330089</v>
      </c>
      <c r="H110" s="20">
        <v>13.43980878939211</v>
      </c>
      <c r="I110" s="20">
        <v>339.12236738102985</v>
      </c>
      <c r="J110" s="20">
        <v>392.1022944734363</v>
      </c>
      <c r="K110" s="20">
        <v>84.321751668399827</v>
      </c>
      <c r="L110" s="20">
        <v>199.41352833631129</v>
      </c>
      <c r="M110" s="20">
        <v>531.81113351815486</v>
      </c>
    </row>
    <row r="111" spans="2:13" x14ac:dyDescent="0.2">
      <c r="B111" s="11" t="s">
        <v>98</v>
      </c>
      <c r="C111" s="17">
        <v>1</v>
      </c>
      <c r="D111" s="20">
        <v>297.21708504560701</v>
      </c>
      <c r="E111" s="20">
        <v>241.98259667871966</v>
      </c>
      <c r="F111" s="20">
        <v>55.234488366887348</v>
      </c>
      <c r="G111" s="20">
        <v>0.66352679636322842</v>
      </c>
      <c r="H111" s="20">
        <v>6.7844454119322783</v>
      </c>
      <c r="I111" s="20">
        <v>228.61040407839468</v>
      </c>
      <c r="J111" s="20">
        <v>255.35478927904464</v>
      </c>
      <c r="K111" s="20">
        <v>83.519806295748538</v>
      </c>
      <c r="L111" s="20">
        <v>77.364434409432988</v>
      </c>
      <c r="M111" s="20">
        <v>406.60075894800633</v>
      </c>
    </row>
    <row r="112" spans="2:13" x14ac:dyDescent="0.2">
      <c r="B112" s="11" t="s">
        <v>99</v>
      </c>
      <c r="C112" s="17">
        <v>1</v>
      </c>
      <c r="D112" s="20">
        <v>268.40556671680145</v>
      </c>
      <c r="E112" s="20">
        <v>241.98259667871966</v>
      </c>
      <c r="F112" s="20">
        <v>26.422970038081786</v>
      </c>
      <c r="G112" s="20">
        <v>0.31741669341288747</v>
      </c>
      <c r="H112" s="20">
        <v>6.7844454119322783</v>
      </c>
      <c r="I112" s="20">
        <v>228.61040407839468</v>
      </c>
      <c r="J112" s="20">
        <v>255.35478927904464</v>
      </c>
      <c r="K112" s="20">
        <v>83.519806295748538</v>
      </c>
      <c r="L112" s="20">
        <v>77.364434409432988</v>
      </c>
      <c r="M112" s="20">
        <v>406.60075894800633</v>
      </c>
    </row>
    <row r="113" spans="2:13" x14ac:dyDescent="0.2">
      <c r="B113" s="11" t="s">
        <v>100</v>
      </c>
      <c r="C113" s="17">
        <v>1</v>
      </c>
      <c r="D113" s="20">
        <v>206.02798850125583</v>
      </c>
      <c r="E113" s="20">
        <v>251.92660532710283</v>
      </c>
      <c r="F113" s="20">
        <v>-45.898616825847</v>
      </c>
      <c r="G113" s="20">
        <v>-0.55137583564936488</v>
      </c>
      <c r="H113" s="20">
        <v>7.1558364640865371</v>
      </c>
      <c r="I113" s="20">
        <v>237.82239818794619</v>
      </c>
      <c r="J113" s="20">
        <v>266.03081246625948</v>
      </c>
      <c r="K113" s="20">
        <v>83.550794967089445</v>
      </c>
      <c r="L113" s="20">
        <v>87.247364155055749</v>
      </c>
      <c r="M113" s="20">
        <v>416.60584649914995</v>
      </c>
    </row>
    <row r="114" spans="2:13" x14ac:dyDescent="0.2">
      <c r="B114" s="11" t="s">
        <v>101</v>
      </c>
      <c r="C114" s="17">
        <v>1</v>
      </c>
      <c r="D114" s="20">
        <v>201.96734153603134</v>
      </c>
      <c r="E114" s="20">
        <v>251.92660532710283</v>
      </c>
      <c r="F114" s="20">
        <v>-49.959263791071493</v>
      </c>
      <c r="G114" s="20">
        <v>-0.60015601179765543</v>
      </c>
      <c r="H114" s="20">
        <v>7.1558364640865371</v>
      </c>
      <c r="I114" s="20">
        <v>237.82239818794619</v>
      </c>
      <c r="J114" s="20">
        <v>266.03081246625948</v>
      </c>
      <c r="K114" s="20">
        <v>83.550794967089445</v>
      </c>
      <c r="L114" s="20">
        <v>87.247364155055749</v>
      </c>
      <c r="M114" s="20">
        <v>416.60584649914995</v>
      </c>
    </row>
    <row r="115" spans="2:13" x14ac:dyDescent="0.2">
      <c r="B115" s="11" t="s">
        <v>102</v>
      </c>
      <c r="C115" s="17">
        <v>1</v>
      </c>
      <c r="D115" s="20">
        <v>239.72697458725526</v>
      </c>
      <c r="E115" s="20">
        <v>263.90000345978069</v>
      </c>
      <c r="F115" s="20">
        <v>-24.173028872525435</v>
      </c>
      <c r="G115" s="20">
        <v>-0.2903883584408859</v>
      </c>
      <c r="H115" s="20">
        <v>8.3579647116810172</v>
      </c>
      <c r="I115" s="20">
        <v>247.42639256230768</v>
      </c>
      <c r="J115" s="20">
        <v>280.3736143572537</v>
      </c>
      <c r="K115" s="20">
        <v>83.662326756154542</v>
      </c>
      <c r="L115" s="20">
        <v>99.000932298120262</v>
      </c>
      <c r="M115" s="20">
        <v>428.79907462144115</v>
      </c>
    </row>
    <row r="116" spans="2:13" x14ac:dyDescent="0.2">
      <c r="B116" s="11" t="s">
        <v>103</v>
      </c>
      <c r="C116" s="17">
        <v>1</v>
      </c>
      <c r="D116" s="20">
        <v>171.39281859155261</v>
      </c>
      <c r="E116" s="20">
        <v>243.48122279464729</v>
      </c>
      <c r="F116" s="20">
        <v>-72.088404203094683</v>
      </c>
      <c r="G116" s="20">
        <v>-0.8659913273405494</v>
      </c>
      <c r="H116" s="20">
        <v>6.7978053849561872</v>
      </c>
      <c r="I116" s="20">
        <v>230.08269758766639</v>
      </c>
      <c r="J116" s="20">
        <v>256.87974800162817</v>
      </c>
      <c r="K116" s="20">
        <v>83.520892608877247</v>
      </c>
      <c r="L116" s="20">
        <v>78.860919394066997</v>
      </c>
      <c r="M116" s="20">
        <v>408.10152619522762</v>
      </c>
    </row>
    <row r="117" spans="2:13" x14ac:dyDescent="0.2">
      <c r="B117" s="11" t="s">
        <v>104</v>
      </c>
      <c r="C117" s="17">
        <v>1</v>
      </c>
      <c r="D117" s="20">
        <v>172.74559451311936</v>
      </c>
      <c r="E117" s="20">
        <v>207.88885279706918</v>
      </c>
      <c r="F117" s="20">
        <v>-35.14325828394982</v>
      </c>
      <c r="G117" s="20">
        <v>-0.42217270897894243</v>
      </c>
      <c r="H117" s="20">
        <v>9.9655218963912304</v>
      </c>
      <c r="I117" s="20">
        <v>188.24673467685787</v>
      </c>
      <c r="J117" s="20">
        <v>227.53097091728048</v>
      </c>
      <c r="K117" s="20">
        <v>83.838183250827427</v>
      </c>
      <c r="L117" s="20">
        <v>42.643167170407992</v>
      </c>
      <c r="M117" s="20">
        <v>373.13453842373036</v>
      </c>
    </row>
    <row r="118" spans="2:13" x14ac:dyDescent="0.2">
      <c r="B118" s="11" t="s">
        <v>105</v>
      </c>
      <c r="C118" s="17">
        <v>1</v>
      </c>
      <c r="D118" s="20">
        <v>379.20412736310453</v>
      </c>
      <c r="E118" s="20">
        <v>403.64676485352669</v>
      </c>
      <c r="F118" s="20">
        <v>-24.442637490422157</v>
      </c>
      <c r="G118" s="20">
        <v>-0.29362714181327204</v>
      </c>
      <c r="H118" s="20">
        <v>18.662649354659354</v>
      </c>
      <c r="I118" s="20">
        <v>366.86254352809362</v>
      </c>
      <c r="J118" s="20">
        <v>440.43098617895976</v>
      </c>
      <c r="K118" s="20">
        <v>85.310162495841226</v>
      </c>
      <c r="L118" s="20">
        <v>235.49979713630779</v>
      </c>
      <c r="M118" s="20">
        <v>571.79373257074553</v>
      </c>
    </row>
    <row r="119" spans="2:13" x14ac:dyDescent="0.2">
      <c r="B119" s="11" t="s">
        <v>106</v>
      </c>
      <c r="C119" s="17">
        <v>1</v>
      </c>
      <c r="D119" s="20">
        <v>346.14938028154523</v>
      </c>
      <c r="E119" s="20">
        <v>309.81660777081709</v>
      </c>
      <c r="F119" s="20">
        <v>36.332772510728148</v>
      </c>
      <c r="G119" s="20">
        <v>0.43646223328629297</v>
      </c>
      <c r="H119" s="20">
        <v>12.222643095205099</v>
      </c>
      <c r="I119" s="20">
        <v>285.72568690252393</v>
      </c>
      <c r="J119" s="20">
        <v>333.90752863911024</v>
      </c>
      <c r="K119" s="20">
        <v>84.13633191650699</v>
      </c>
      <c r="L119" s="20">
        <v>143.9832688963333</v>
      </c>
      <c r="M119" s="20">
        <v>475.64994664530087</v>
      </c>
    </row>
    <row r="120" spans="2:13" x14ac:dyDescent="0.2">
      <c r="B120" s="11" t="s">
        <v>107</v>
      </c>
      <c r="C120" s="17">
        <v>1</v>
      </c>
      <c r="D120" s="20">
        <v>371.4853015379951</v>
      </c>
      <c r="E120" s="20">
        <v>364.10567646520155</v>
      </c>
      <c r="F120" s="20">
        <v>7.3796250727935444</v>
      </c>
      <c r="G120" s="20">
        <v>8.8650752956877549E-2</v>
      </c>
      <c r="H120" s="20">
        <v>13.263302426935185</v>
      </c>
      <c r="I120" s="20">
        <v>337.96360827825725</v>
      </c>
      <c r="J120" s="20">
        <v>390.24774465214585</v>
      </c>
      <c r="K120" s="20">
        <v>84.293798914274902</v>
      </c>
      <c r="L120" s="20">
        <v>197.96196896152313</v>
      </c>
      <c r="M120" s="20">
        <v>530.24938396888001</v>
      </c>
    </row>
    <row r="121" spans="2:13" x14ac:dyDescent="0.2">
      <c r="B121" s="11" t="s">
        <v>108</v>
      </c>
      <c r="C121" s="17">
        <v>1</v>
      </c>
      <c r="D121" s="20">
        <v>302.60708516818738</v>
      </c>
      <c r="E121" s="20">
        <v>351.58144402583889</v>
      </c>
      <c r="F121" s="20">
        <v>-48.974358857651509</v>
      </c>
      <c r="G121" s="20">
        <v>-0.58832443999321249</v>
      </c>
      <c r="H121" s="20">
        <v>12.043647223837677</v>
      </c>
      <c r="I121" s="20">
        <v>327.84332535746887</v>
      </c>
      <c r="J121" s="20">
        <v>375.31956269420891</v>
      </c>
      <c r="K121" s="20">
        <v>84.110515291395757</v>
      </c>
      <c r="L121" s="20">
        <v>185.79898991235129</v>
      </c>
      <c r="M121" s="20">
        <v>517.36389813932647</v>
      </c>
    </row>
    <row r="122" spans="2:13" x14ac:dyDescent="0.2">
      <c r="B122" s="11" t="s">
        <v>109</v>
      </c>
      <c r="C122" s="17">
        <v>1</v>
      </c>
      <c r="D122" s="20">
        <v>145.78336079215677</v>
      </c>
      <c r="E122" s="20">
        <v>188.40671343612604</v>
      </c>
      <c r="F122" s="20">
        <v>-42.62335264396927</v>
      </c>
      <c r="G122" s="20">
        <v>-0.51203039018403862</v>
      </c>
      <c r="H122" s="20">
        <v>13.384364002786455</v>
      </c>
      <c r="I122" s="20">
        <v>162.02603197860623</v>
      </c>
      <c r="J122" s="20">
        <v>214.78739489364585</v>
      </c>
      <c r="K122" s="20">
        <v>84.312932245836123</v>
      </c>
      <c r="L122" s="20">
        <v>22.225293992976106</v>
      </c>
      <c r="M122" s="20">
        <v>354.58813287927597</v>
      </c>
    </row>
    <row r="123" spans="2:13" x14ac:dyDescent="0.2">
      <c r="B123" s="11" t="s">
        <v>110</v>
      </c>
      <c r="C123" s="17">
        <v>1</v>
      </c>
      <c r="D123" s="20">
        <v>309.05276246954139</v>
      </c>
      <c r="E123" s="20">
        <v>206.49727139327098</v>
      </c>
      <c r="F123" s="20">
        <v>102.55549107627041</v>
      </c>
      <c r="G123" s="20">
        <v>1.2319896219784634</v>
      </c>
      <c r="H123" s="20">
        <v>10.189342622083389</v>
      </c>
      <c r="I123" s="20">
        <v>186.41400095033094</v>
      </c>
      <c r="J123" s="20">
        <v>226.58054183621101</v>
      </c>
      <c r="K123" s="20">
        <v>83.865082407412402</v>
      </c>
      <c r="L123" s="20">
        <v>41.19856732799019</v>
      </c>
      <c r="M123" s="20">
        <v>371.79597545855177</v>
      </c>
    </row>
    <row r="124" spans="2:13" x14ac:dyDescent="0.2">
      <c r="B124" s="11" t="s">
        <v>111</v>
      </c>
      <c r="C124" s="17">
        <v>1</v>
      </c>
      <c r="D124" s="20">
        <v>154.59788084785293</v>
      </c>
      <c r="E124" s="20">
        <v>196.93014940653867</v>
      </c>
      <c r="F124" s="20">
        <v>-42.33226855868574</v>
      </c>
      <c r="G124" s="20">
        <v>-0.50853362400965896</v>
      </c>
      <c r="H124" s="20">
        <v>11.823561943460668</v>
      </c>
      <c r="I124" s="20">
        <v>173.62582047026996</v>
      </c>
      <c r="J124" s="20">
        <v>220.23447834280739</v>
      </c>
      <c r="K124" s="20">
        <v>84.079283781218777</v>
      </c>
      <c r="L124" s="20">
        <v>31.209252832971885</v>
      </c>
      <c r="M124" s="20">
        <v>362.65104598010544</v>
      </c>
    </row>
    <row r="125" spans="2:13" x14ac:dyDescent="0.2">
      <c r="B125" s="11" t="s">
        <v>112</v>
      </c>
      <c r="C125" s="17">
        <v>1</v>
      </c>
      <c r="D125" s="20">
        <v>247.72564561350089</v>
      </c>
      <c r="E125" s="20">
        <v>213.16526552442284</v>
      </c>
      <c r="F125" s="20">
        <v>34.560380089078052</v>
      </c>
      <c r="G125" s="20">
        <v>0.41517064717392893</v>
      </c>
      <c r="H125" s="20">
        <v>9.1581485305879955</v>
      </c>
      <c r="I125" s="20">
        <v>195.11448634090709</v>
      </c>
      <c r="J125" s="20">
        <v>231.21604470793858</v>
      </c>
      <c r="K125" s="20">
        <v>83.746050824144405</v>
      </c>
      <c r="L125" s="20">
        <v>48.101173599167794</v>
      </c>
      <c r="M125" s="20">
        <v>378.22935744967788</v>
      </c>
    </row>
    <row r="126" spans="2:13" x14ac:dyDescent="0.2">
      <c r="B126" s="11" t="s">
        <v>113</v>
      </c>
      <c r="C126" s="17">
        <v>1</v>
      </c>
      <c r="D126" s="20">
        <v>227.99236329472669</v>
      </c>
      <c r="E126" s="20">
        <v>257.73065931258026</v>
      </c>
      <c r="F126" s="20">
        <v>-29.738296017853571</v>
      </c>
      <c r="G126" s="20">
        <v>-0.35724339754827911</v>
      </c>
      <c r="H126" s="20">
        <v>7.6519419985616599</v>
      </c>
      <c r="I126" s="20">
        <v>242.64862445807037</v>
      </c>
      <c r="J126" s="20">
        <v>272.81269416709011</v>
      </c>
      <c r="K126" s="20">
        <v>83.594746010028757</v>
      </c>
      <c r="L126" s="20">
        <v>92.964790306497406</v>
      </c>
      <c r="M126" s="20">
        <v>422.49652831866308</v>
      </c>
    </row>
    <row r="127" spans="2:13" x14ac:dyDescent="0.2">
      <c r="B127" s="11" t="s">
        <v>114</v>
      </c>
      <c r="C127" s="17">
        <v>1</v>
      </c>
      <c r="D127" s="20">
        <v>226.5964968466343</v>
      </c>
      <c r="E127" s="20">
        <v>256.21954465826877</v>
      </c>
      <c r="F127" s="20">
        <v>-29.623047811634478</v>
      </c>
      <c r="G127" s="20">
        <v>-0.35585893151410097</v>
      </c>
      <c r="H127" s="20">
        <v>7.5055097720244346</v>
      </c>
      <c r="I127" s="20">
        <v>241.42612881640602</v>
      </c>
      <c r="J127" s="20">
        <v>271.01296050013156</v>
      </c>
      <c r="K127" s="20">
        <v>83.581469364146869</v>
      </c>
      <c r="L127" s="20">
        <v>91.479844020422263</v>
      </c>
      <c r="M127" s="20">
        <v>420.95924529611528</v>
      </c>
    </row>
    <row r="128" spans="2:13" x14ac:dyDescent="0.2">
      <c r="B128" s="11" t="s">
        <v>115</v>
      </c>
      <c r="C128" s="17">
        <v>1</v>
      </c>
      <c r="D128" s="20">
        <v>233.31521082097063</v>
      </c>
      <c r="E128" s="20">
        <v>212.4728855850143</v>
      </c>
      <c r="F128" s="20">
        <v>20.842325235956338</v>
      </c>
      <c r="G128" s="20">
        <v>0.25037692393771177</v>
      </c>
      <c r="H128" s="20">
        <v>9.2599988905326036</v>
      </c>
      <c r="I128" s="20">
        <v>194.22135858102141</v>
      </c>
      <c r="J128" s="20">
        <v>230.72441258900719</v>
      </c>
      <c r="K128" s="20">
        <v>83.757249976252993</v>
      </c>
      <c r="L128" s="20">
        <v>47.386720047273116</v>
      </c>
      <c r="M128" s="20">
        <v>377.55905112275548</v>
      </c>
    </row>
    <row r="129" spans="2:13" x14ac:dyDescent="0.2">
      <c r="B129" s="11" t="s">
        <v>116</v>
      </c>
      <c r="C129" s="17">
        <v>1</v>
      </c>
      <c r="D129" s="20">
        <v>215.20722620508221</v>
      </c>
      <c r="E129" s="20">
        <v>210.93293707221653</v>
      </c>
      <c r="F129" s="20">
        <v>4.2742891328656754</v>
      </c>
      <c r="G129" s="20">
        <v>5.1346639733893994E-2</v>
      </c>
      <c r="H129" s="20">
        <v>9.4911784882892896</v>
      </c>
      <c r="I129" s="20">
        <v>192.2257533536702</v>
      </c>
      <c r="J129" s="20">
        <v>229.64012079076286</v>
      </c>
      <c r="K129" s="20">
        <v>83.783123677912798</v>
      </c>
      <c r="L129" s="20">
        <v>45.795774275175461</v>
      </c>
      <c r="M129" s="20">
        <v>376.0700998692576</v>
      </c>
    </row>
    <row r="130" spans="2:13" x14ac:dyDescent="0.2">
      <c r="B130" s="11" t="s">
        <v>117</v>
      </c>
      <c r="C130" s="17">
        <v>1</v>
      </c>
      <c r="D130" s="20">
        <v>233.41454117517861</v>
      </c>
      <c r="E130" s="20">
        <v>240.68378737175502</v>
      </c>
      <c r="F130" s="20">
        <v>-7.2692461965764039</v>
      </c>
      <c r="G130" s="20">
        <v>-8.732478173331791E-2</v>
      </c>
      <c r="H130" s="20">
        <v>6.7855237896699174</v>
      </c>
      <c r="I130" s="20">
        <v>227.30946928085149</v>
      </c>
      <c r="J130" s="20">
        <v>254.05810546265855</v>
      </c>
      <c r="K130" s="20">
        <v>83.519893900986517</v>
      </c>
      <c r="L130" s="20">
        <v>76.065452431889696</v>
      </c>
      <c r="M130" s="20">
        <v>405.30212231162034</v>
      </c>
    </row>
    <row r="131" spans="2:13" x14ac:dyDescent="0.2">
      <c r="B131" s="11" t="s">
        <v>118</v>
      </c>
      <c r="C131" s="17">
        <v>1</v>
      </c>
      <c r="D131" s="20">
        <v>297.11769231578774</v>
      </c>
      <c r="E131" s="20">
        <v>250.19756545881916</v>
      </c>
      <c r="F131" s="20">
        <v>46.920126856968579</v>
      </c>
      <c r="G131" s="20">
        <v>0.56364714110440617</v>
      </c>
      <c r="H131" s="20">
        <v>7.0451238959692093</v>
      </c>
      <c r="I131" s="20">
        <v>236.31157361866659</v>
      </c>
      <c r="J131" s="20">
        <v>264.08355729897175</v>
      </c>
      <c r="K131" s="20">
        <v>83.541385641138504</v>
      </c>
      <c r="L131" s="20">
        <v>85.536870138527888</v>
      </c>
      <c r="M131" s="20">
        <v>414.85826077911042</v>
      </c>
    </row>
    <row r="132" spans="2:13" x14ac:dyDescent="0.2">
      <c r="B132" s="11" t="s">
        <v>119</v>
      </c>
      <c r="C132" s="17">
        <v>1</v>
      </c>
      <c r="D132" s="20">
        <v>258.46230884332823</v>
      </c>
      <c r="E132" s="20">
        <v>222.95504055329678</v>
      </c>
      <c r="F132" s="20">
        <v>35.507268290031448</v>
      </c>
      <c r="G132" s="20">
        <v>0.42654552748999969</v>
      </c>
      <c r="H132" s="20">
        <v>7.8868754968212089</v>
      </c>
      <c r="I132" s="20">
        <v>207.40995001829319</v>
      </c>
      <c r="J132" s="20">
        <v>238.50013108830038</v>
      </c>
      <c r="K132" s="20">
        <v>83.61657819615813</v>
      </c>
      <c r="L132" s="20">
        <v>58.146140145222745</v>
      </c>
      <c r="M132" s="20">
        <v>387.76394096137085</v>
      </c>
    </row>
    <row r="133" spans="2:13" x14ac:dyDescent="0.2">
      <c r="B133" s="11" t="s">
        <v>120</v>
      </c>
      <c r="C133" s="17">
        <v>1</v>
      </c>
      <c r="D133" s="20">
        <v>336.22133222738205</v>
      </c>
      <c r="E133" s="20">
        <v>240.65426900830229</v>
      </c>
      <c r="F133" s="20">
        <v>95.567063219079756</v>
      </c>
      <c r="G133" s="20">
        <v>1.148038284964231</v>
      </c>
      <c r="H133" s="20">
        <v>6.7856849880522239</v>
      </c>
      <c r="I133" s="20">
        <v>227.27963319418276</v>
      </c>
      <c r="J133" s="20">
        <v>254.02890482242182</v>
      </c>
      <c r="K133" s="20">
        <v>83.519906997607137</v>
      </c>
      <c r="L133" s="20">
        <v>76.03590825489988</v>
      </c>
      <c r="M133" s="20">
        <v>405.27262976170471</v>
      </c>
    </row>
    <row r="134" spans="2:13" x14ac:dyDescent="0.2">
      <c r="B134" s="11" t="s">
        <v>121</v>
      </c>
      <c r="C134" s="17">
        <v>1</v>
      </c>
      <c r="D134" s="20">
        <v>364.17453904151307</v>
      </c>
      <c r="E134" s="20">
        <v>230.61801540107129</v>
      </c>
      <c r="F134" s="20">
        <v>133.55652364044178</v>
      </c>
      <c r="G134" s="20">
        <v>1.6044021567814166</v>
      </c>
      <c r="H134" s="20">
        <v>7.1811441418713517</v>
      </c>
      <c r="I134" s="20">
        <v>216.4639266399017</v>
      </c>
      <c r="J134" s="20">
        <v>244.77210416224088</v>
      </c>
      <c r="K134" s="20">
        <v>83.552966286770456</v>
      </c>
      <c r="L134" s="20">
        <v>65.93449454170883</v>
      </c>
      <c r="M134" s="20">
        <v>395.30153626043375</v>
      </c>
    </row>
    <row r="135" spans="2:13" x14ac:dyDescent="0.2">
      <c r="B135" s="11" t="s">
        <v>122</v>
      </c>
      <c r="C135" s="17">
        <v>1</v>
      </c>
      <c r="D135" s="20">
        <v>291.1947988284852</v>
      </c>
      <c r="E135" s="20">
        <v>346.2547372971942</v>
      </c>
      <c r="F135" s="20">
        <v>-55.059938468708992</v>
      </c>
      <c r="G135" s="20">
        <v>-0.66142994459238369</v>
      </c>
      <c r="H135" s="20">
        <v>19.492355166726821</v>
      </c>
      <c r="I135" s="20">
        <v>307.83515961661061</v>
      </c>
      <c r="J135" s="20">
        <v>384.67431497777778</v>
      </c>
      <c r="K135" s="20">
        <v>85.495504291615759</v>
      </c>
      <c r="L135" s="20">
        <v>177.74245951562898</v>
      </c>
      <c r="M135" s="20">
        <v>514.76701507875941</v>
      </c>
    </row>
    <row r="136" spans="2:13" x14ac:dyDescent="0.2">
      <c r="B136" s="11" t="s">
        <v>123</v>
      </c>
      <c r="C136" s="17">
        <v>1</v>
      </c>
      <c r="D136" s="20">
        <v>279.62964251219836</v>
      </c>
      <c r="E136" s="20">
        <v>310.23809635526737</v>
      </c>
      <c r="F136" s="20">
        <v>-30.608453843069015</v>
      </c>
      <c r="G136" s="20">
        <v>-0.36769652296261224</v>
      </c>
      <c r="H136" s="20">
        <v>12.187072470421727</v>
      </c>
      <c r="I136" s="20">
        <v>286.21728545420615</v>
      </c>
      <c r="J136" s="20">
        <v>334.2589072563286</v>
      </c>
      <c r="K136" s="20">
        <v>84.131171865909351</v>
      </c>
      <c r="L136" s="20">
        <v>144.41492797906747</v>
      </c>
      <c r="M136" s="20">
        <v>476.0612647314673</v>
      </c>
    </row>
    <row r="137" spans="2:13" x14ac:dyDescent="0.2">
      <c r="B137" s="11" t="s">
        <v>124</v>
      </c>
      <c r="C137" s="17">
        <v>1</v>
      </c>
      <c r="D137" s="20">
        <v>328.56464507221398</v>
      </c>
      <c r="E137" s="20">
        <v>302.94567467175358</v>
      </c>
      <c r="F137" s="20">
        <v>25.618970400460398</v>
      </c>
      <c r="G137" s="20">
        <v>0.30775832018265886</v>
      </c>
      <c r="H137" s="20">
        <v>12.880905614908661</v>
      </c>
      <c r="I137" s="20">
        <v>277.55731345858425</v>
      </c>
      <c r="J137" s="20">
        <v>328.33403588492291</v>
      </c>
      <c r="K137" s="20">
        <v>84.2344767514588</v>
      </c>
      <c r="L137" s="20">
        <v>136.91889159424113</v>
      </c>
      <c r="M137" s="20">
        <v>468.97245774926603</v>
      </c>
    </row>
    <row r="138" spans="2:13" x14ac:dyDescent="0.2">
      <c r="B138" s="11" t="s">
        <v>125</v>
      </c>
      <c r="C138" s="17">
        <v>1</v>
      </c>
      <c r="D138" s="20">
        <v>329.40232818821283</v>
      </c>
      <c r="E138" s="20">
        <v>309.81660777081709</v>
      </c>
      <c r="F138" s="20">
        <v>19.585720417395748</v>
      </c>
      <c r="G138" s="20">
        <v>0.23528144656104513</v>
      </c>
      <c r="H138" s="20">
        <v>12.222643095205099</v>
      </c>
      <c r="I138" s="20">
        <v>285.72568690252393</v>
      </c>
      <c r="J138" s="20">
        <v>333.90752863911024</v>
      </c>
      <c r="K138" s="20">
        <v>84.13633191650699</v>
      </c>
      <c r="L138" s="20">
        <v>143.9832688963333</v>
      </c>
      <c r="M138" s="20">
        <v>475.64994664530087</v>
      </c>
    </row>
    <row r="139" spans="2:13" x14ac:dyDescent="0.2">
      <c r="B139" s="11" t="s">
        <v>126</v>
      </c>
      <c r="C139" s="17">
        <v>1</v>
      </c>
      <c r="D139" s="20">
        <v>211.37293465463586</v>
      </c>
      <c r="E139" s="20">
        <v>212.4728855850143</v>
      </c>
      <c r="F139" s="20">
        <v>-1.0999509303784407</v>
      </c>
      <c r="G139" s="20">
        <v>-1.3213608717489216E-2</v>
      </c>
      <c r="H139" s="20">
        <v>9.2599988905326036</v>
      </c>
      <c r="I139" s="20">
        <v>194.22135858102141</v>
      </c>
      <c r="J139" s="20">
        <v>230.72441258900719</v>
      </c>
      <c r="K139" s="20">
        <v>83.757249976252993</v>
      </c>
      <c r="L139" s="20">
        <v>47.386720047273116</v>
      </c>
      <c r="M139" s="20">
        <v>377.55905112275548</v>
      </c>
    </row>
    <row r="140" spans="2:13" x14ac:dyDescent="0.2">
      <c r="B140" s="11" t="s">
        <v>127</v>
      </c>
      <c r="C140" s="17">
        <v>1</v>
      </c>
      <c r="D140" s="20">
        <v>428.35016052755583</v>
      </c>
      <c r="E140" s="20">
        <v>391.12253241416397</v>
      </c>
      <c r="F140" s="20">
        <v>37.227628113391859</v>
      </c>
      <c r="G140" s="20">
        <v>0.44721205081513771</v>
      </c>
      <c r="H140" s="20">
        <v>18.127796822002065</v>
      </c>
      <c r="I140" s="20">
        <v>355.39250942701892</v>
      </c>
      <c r="J140" s="20">
        <v>426.85255540130902</v>
      </c>
      <c r="K140" s="20">
        <v>85.194755482668384</v>
      </c>
      <c r="L140" s="20">
        <v>223.20303278223045</v>
      </c>
      <c r="M140" s="20">
        <v>559.04203204609746</v>
      </c>
    </row>
    <row r="141" spans="2:13" x14ac:dyDescent="0.2">
      <c r="B141" s="11" t="s">
        <v>128</v>
      </c>
      <c r="C141" s="17">
        <v>1</v>
      </c>
      <c r="D141" s="20">
        <v>412.79178442906306</v>
      </c>
      <c r="E141" s="20">
        <v>439.54978146790734</v>
      </c>
      <c r="F141" s="20">
        <v>-26.75799703884428</v>
      </c>
      <c r="G141" s="20">
        <v>-0.32144134176365202</v>
      </c>
      <c r="H141" s="20">
        <v>21.478148752345284</v>
      </c>
      <c r="I141" s="20">
        <v>397.2161897922112</v>
      </c>
      <c r="J141" s="20">
        <v>481.88337314360348</v>
      </c>
      <c r="K141" s="20">
        <v>85.969996033265815</v>
      </c>
      <c r="L141" s="20">
        <v>270.10227691814544</v>
      </c>
      <c r="M141" s="20">
        <v>608.99728601766924</v>
      </c>
    </row>
    <row r="142" spans="2:13" x14ac:dyDescent="0.2">
      <c r="B142" s="11" t="s">
        <v>129</v>
      </c>
      <c r="C142" s="17">
        <v>1</v>
      </c>
      <c r="D142" s="20">
        <v>328.22108302748148</v>
      </c>
      <c r="E142" s="20">
        <v>331.98565886819205</v>
      </c>
      <c r="F142" s="20">
        <v>-3.7645758407105632</v>
      </c>
      <c r="G142" s="20">
        <v>-4.5223501133225985E-2</v>
      </c>
      <c r="H142" s="20">
        <v>11.248753880943372</v>
      </c>
      <c r="I142" s="20">
        <v>309.81428091811335</v>
      </c>
      <c r="J142" s="20">
        <v>354.15703681827074</v>
      </c>
      <c r="K142" s="20">
        <v>84.000379808700302</v>
      </c>
      <c r="L142" s="20">
        <v>166.42028261403001</v>
      </c>
      <c r="M142" s="20">
        <v>497.55103512235405</v>
      </c>
    </row>
    <row r="143" spans="2:13" x14ac:dyDescent="0.2">
      <c r="B143" s="11" t="s">
        <v>130</v>
      </c>
      <c r="C143" s="17">
        <v>1</v>
      </c>
      <c r="D143" s="20">
        <v>269.83398933575558</v>
      </c>
      <c r="E143" s="20">
        <v>317.5181409869399</v>
      </c>
      <c r="F143" s="20">
        <v>-47.684151651184322</v>
      </c>
      <c r="G143" s="20">
        <v>-0.57282530024079026</v>
      </c>
      <c r="H143" s="20">
        <v>11.669636929513901</v>
      </c>
      <c r="I143" s="20">
        <v>294.51719940328866</v>
      </c>
      <c r="J143" s="20">
        <v>340.51908257059114</v>
      </c>
      <c r="K143" s="20">
        <v>84.057776381477893</v>
      </c>
      <c r="L143" s="20">
        <v>151.83963565896579</v>
      </c>
      <c r="M143" s="20">
        <v>483.19664631491401</v>
      </c>
    </row>
    <row r="144" spans="2:13" x14ac:dyDescent="0.2">
      <c r="B144" s="11" t="s">
        <v>131</v>
      </c>
      <c r="C144" s="17">
        <v>1</v>
      </c>
      <c r="D144" s="20">
        <v>286.13829190952799</v>
      </c>
      <c r="E144" s="20">
        <v>253.05199402960864</v>
      </c>
      <c r="F144" s="20">
        <v>33.086297879919357</v>
      </c>
      <c r="G144" s="20">
        <v>0.39746263403325754</v>
      </c>
      <c r="H144" s="20">
        <v>7.2374924571475141</v>
      </c>
      <c r="I144" s="20">
        <v>238.78684231799485</v>
      </c>
      <c r="J144" s="20">
        <v>267.31714574122242</v>
      </c>
      <c r="K144" s="20">
        <v>83.557828126388813</v>
      </c>
      <c r="L144" s="20">
        <v>88.358890448030706</v>
      </c>
      <c r="M144" s="20">
        <v>417.74509761118657</v>
      </c>
    </row>
    <row r="145" spans="2:13" x14ac:dyDescent="0.2">
      <c r="B145" s="11" t="s">
        <v>132</v>
      </c>
      <c r="C145" s="17">
        <v>1</v>
      </c>
      <c r="D145" s="20">
        <v>100.09976082913568</v>
      </c>
      <c r="E145" s="20">
        <v>220.87694572059971</v>
      </c>
      <c r="F145" s="20">
        <v>-120.77718489146403</v>
      </c>
      <c r="G145" s="20">
        <v>-1.4508851432186904</v>
      </c>
      <c r="H145" s="20">
        <v>8.1267650201237913</v>
      </c>
      <c r="I145" s="20">
        <v>204.85903114271113</v>
      </c>
      <c r="J145" s="20">
        <v>236.89486029848828</v>
      </c>
      <c r="K145" s="20">
        <v>83.639545992456078</v>
      </c>
      <c r="L145" s="20">
        <v>56.022775614406925</v>
      </c>
      <c r="M145" s="20">
        <v>385.73111582679246</v>
      </c>
    </row>
    <row r="146" spans="2:13" x14ac:dyDescent="0.2">
      <c r="B146" s="11" t="s">
        <v>133</v>
      </c>
      <c r="C146" s="17">
        <v>1</v>
      </c>
      <c r="D146" s="20">
        <v>202.21177781488618</v>
      </c>
      <c r="E146" s="20">
        <v>251.50227838976903</v>
      </c>
      <c r="F146" s="20">
        <v>-49.290500574882856</v>
      </c>
      <c r="G146" s="20">
        <v>-0.59212222118089952</v>
      </c>
      <c r="H146" s="20">
        <v>7.1269881555875676</v>
      </c>
      <c r="I146" s="20">
        <v>237.45493148221854</v>
      </c>
      <c r="J146" s="20">
        <v>265.54962529731949</v>
      </c>
      <c r="K146" s="20">
        <v>83.548329153261662</v>
      </c>
      <c r="L146" s="20">
        <v>86.827897355201088</v>
      </c>
      <c r="M146" s="20">
        <v>416.176659424337</v>
      </c>
    </row>
    <row r="147" spans="2:13" x14ac:dyDescent="0.2">
      <c r="B147" s="11" t="s">
        <v>134</v>
      </c>
      <c r="C147" s="17">
        <v>1</v>
      </c>
      <c r="D147" s="20">
        <v>277.05184352904394</v>
      </c>
      <c r="E147" s="20">
        <v>389.54118995633928</v>
      </c>
      <c r="F147" s="20">
        <v>-112.48934642729535</v>
      </c>
      <c r="G147" s="20">
        <v>-1.3513241068535466</v>
      </c>
      <c r="H147" s="20">
        <v>18.088333308504438</v>
      </c>
      <c r="I147" s="20">
        <v>353.88894984916965</v>
      </c>
      <c r="J147" s="20">
        <v>425.19343006350891</v>
      </c>
      <c r="K147" s="20">
        <v>85.186367137068473</v>
      </c>
      <c r="L147" s="20">
        <v>221.63822381626096</v>
      </c>
      <c r="M147" s="20">
        <v>557.4441560964176</v>
      </c>
    </row>
    <row r="148" spans="2:13" x14ac:dyDescent="0.2">
      <c r="B148" s="11" t="s">
        <v>135</v>
      </c>
      <c r="C148" s="17">
        <v>1</v>
      </c>
      <c r="D148" s="20">
        <v>432.8902525837712</v>
      </c>
      <c r="E148" s="20">
        <v>488.09277872515912</v>
      </c>
      <c r="F148" s="20">
        <v>-55.202526141387921</v>
      </c>
      <c r="G148" s="20">
        <v>-0.66314283710666022</v>
      </c>
      <c r="H148" s="20">
        <v>20.682309719156518</v>
      </c>
      <c r="I148" s="20">
        <v>447.32779173039086</v>
      </c>
      <c r="J148" s="20">
        <v>528.85776571992733</v>
      </c>
      <c r="K148" s="20">
        <v>85.774630745057621</v>
      </c>
      <c r="L148" s="20">
        <v>319.03034061822586</v>
      </c>
      <c r="M148" s="20">
        <v>657.15521683209238</v>
      </c>
    </row>
    <row r="149" spans="2:13" x14ac:dyDescent="0.2">
      <c r="B149" s="11" t="s">
        <v>136</v>
      </c>
      <c r="C149" s="17">
        <v>1</v>
      </c>
      <c r="D149" s="20">
        <v>427.7926261350546</v>
      </c>
      <c r="E149" s="20">
        <v>423.46452795674543</v>
      </c>
      <c r="F149" s="20">
        <v>4.3280981783091761</v>
      </c>
      <c r="G149" s="20">
        <v>5.1993042816354577E-2</v>
      </c>
      <c r="H149" s="20">
        <v>22.838825814515875</v>
      </c>
      <c r="I149" s="20">
        <v>378.44903162452596</v>
      </c>
      <c r="J149" s="20">
        <v>468.4800242889649</v>
      </c>
      <c r="K149" s="20">
        <v>86.319993678855568</v>
      </c>
      <c r="L149" s="20">
        <v>253.32717543234216</v>
      </c>
      <c r="M149" s="20">
        <v>593.60188048114867</v>
      </c>
    </row>
    <row r="150" spans="2:13" x14ac:dyDescent="0.2">
      <c r="B150" s="11" t="s">
        <v>137</v>
      </c>
      <c r="C150" s="17">
        <v>1</v>
      </c>
      <c r="D150" s="20">
        <v>241.04674393023117</v>
      </c>
      <c r="E150" s="20">
        <v>341.59684760335551</v>
      </c>
      <c r="F150" s="20">
        <v>-100.55010367312434</v>
      </c>
      <c r="G150" s="20">
        <v>-1.207899088718914</v>
      </c>
      <c r="H150" s="20">
        <v>11.448815517696998</v>
      </c>
      <c r="I150" s="20">
        <v>319.03114667237395</v>
      </c>
      <c r="J150" s="20">
        <v>364.16254853433708</v>
      </c>
      <c r="K150" s="20">
        <v>84.027404582612959</v>
      </c>
      <c r="L150" s="20">
        <v>175.97820531788241</v>
      </c>
      <c r="M150" s="20">
        <v>507.21548988882864</v>
      </c>
    </row>
    <row r="151" spans="2:13" x14ac:dyDescent="0.2">
      <c r="B151" s="11" t="s">
        <v>138</v>
      </c>
      <c r="C151" s="17">
        <v>1</v>
      </c>
      <c r="D151" s="20">
        <v>556.55004166698996</v>
      </c>
      <c r="E151" s="20">
        <v>487.53079391342175</v>
      </c>
      <c r="F151" s="20">
        <v>69.019247753568209</v>
      </c>
      <c r="G151" s="20">
        <v>0.82912183498706016</v>
      </c>
      <c r="H151" s="20">
        <v>20.660848258852706</v>
      </c>
      <c r="I151" s="20">
        <v>446.80810761727241</v>
      </c>
      <c r="J151" s="20">
        <v>528.25348020957108</v>
      </c>
      <c r="K151" s="20">
        <v>85.769458403951717</v>
      </c>
      <c r="L151" s="20">
        <v>318.47855052945602</v>
      </c>
      <c r="M151" s="20">
        <v>656.58303729738748</v>
      </c>
    </row>
    <row r="152" spans="2:13" x14ac:dyDescent="0.2">
      <c r="B152" s="11" t="s">
        <v>139</v>
      </c>
      <c r="C152" s="17">
        <v>1</v>
      </c>
      <c r="D152" s="20">
        <v>309.99966629109912</v>
      </c>
      <c r="E152" s="20">
        <v>351.26298595611331</v>
      </c>
      <c r="F152" s="20">
        <v>-41.263319665014194</v>
      </c>
      <c r="G152" s="20">
        <v>-0.49569243988964629</v>
      </c>
      <c r="H152" s="20">
        <v>12.019072358360706</v>
      </c>
      <c r="I152" s="20">
        <v>327.57330453122194</v>
      </c>
      <c r="J152" s="20">
        <v>374.95266738100469</v>
      </c>
      <c r="K152" s="20">
        <v>84.10699997317333</v>
      </c>
      <c r="L152" s="20">
        <v>185.48746056110861</v>
      </c>
      <c r="M152" s="20">
        <v>517.03851135111802</v>
      </c>
    </row>
    <row r="153" spans="2:13" x14ac:dyDescent="0.2">
      <c r="B153" s="11" t="s">
        <v>140</v>
      </c>
      <c r="C153" s="17">
        <v>1</v>
      </c>
      <c r="D153" s="20">
        <v>409.73567792980032</v>
      </c>
      <c r="E153" s="20">
        <v>322.3930245329131</v>
      </c>
      <c r="F153" s="20">
        <v>87.342653396887215</v>
      </c>
      <c r="G153" s="20">
        <v>1.0492392110043247</v>
      </c>
      <c r="H153" s="20">
        <v>11.433187183649908</v>
      </c>
      <c r="I153" s="20">
        <v>299.85812716511333</v>
      </c>
      <c r="J153" s="20">
        <v>344.92792190071287</v>
      </c>
      <c r="K153" s="20">
        <v>84.025276633333633</v>
      </c>
      <c r="L153" s="20">
        <v>156.77857645136959</v>
      </c>
      <c r="M153" s="20">
        <v>488.00747261445662</v>
      </c>
    </row>
    <row r="154" spans="2:13" x14ac:dyDescent="0.2">
      <c r="B154" s="11" t="s">
        <v>141</v>
      </c>
      <c r="C154" s="17">
        <v>1</v>
      </c>
      <c r="D154" s="20">
        <v>347.35825789398893</v>
      </c>
      <c r="E154" s="20">
        <v>328.70616537662971</v>
      </c>
      <c r="F154" s="20">
        <v>18.652092517359222</v>
      </c>
      <c r="G154" s="20">
        <v>0.22406586101254311</v>
      </c>
      <c r="H154" s="20">
        <v>11.268766971927034</v>
      </c>
      <c r="I154" s="20">
        <v>306.49534147468432</v>
      </c>
      <c r="J154" s="20">
        <v>350.9169892785751</v>
      </c>
      <c r="K154" s="20">
        <v>84.003062165610729</v>
      </c>
      <c r="L154" s="20">
        <v>163.13550217695465</v>
      </c>
      <c r="M154" s="20">
        <v>494.27682857630475</v>
      </c>
    </row>
    <row r="155" spans="2:13" x14ac:dyDescent="0.2">
      <c r="B155" s="11" t="s">
        <v>142</v>
      </c>
      <c r="C155" s="17">
        <v>1</v>
      </c>
      <c r="D155" s="20">
        <v>305.04944445264965</v>
      </c>
      <c r="E155" s="20">
        <v>237.1120618384839</v>
      </c>
      <c r="F155" s="20">
        <v>67.937382614165756</v>
      </c>
      <c r="G155" s="20">
        <v>0.81612548920258265</v>
      </c>
      <c r="H155" s="20">
        <v>6.8488401793105718</v>
      </c>
      <c r="I155" s="20">
        <v>223.6129466704983</v>
      </c>
      <c r="J155" s="20">
        <v>250.61117700646949</v>
      </c>
      <c r="K155" s="20">
        <v>83.525061843339003</v>
      </c>
      <c r="L155" s="20">
        <v>72.483540845626948</v>
      </c>
      <c r="M155" s="20">
        <v>401.74058283134082</v>
      </c>
    </row>
    <row r="156" spans="2:13" x14ac:dyDescent="0.2">
      <c r="B156" s="11" t="s">
        <v>143</v>
      </c>
      <c r="C156" s="17">
        <v>1</v>
      </c>
      <c r="D156" s="20">
        <v>219.65535217099114</v>
      </c>
      <c r="E156" s="20">
        <v>239.54732925860179</v>
      </c>
      <c r="F156" s="20">
        <v>-19.891977087610655</v>
      </c>
      <c r="G156" s="20">
        <v>-0.23896047959386291</v>
      </c>
      <c r="H156" s="20">
        <v>6.7961073469596061</v>
      </c>
      <c r="I156" s="20">
        <v>226.1521508971999</v>
      </c>
      <c r="J156" s="20">
        <v>252.94250762000368</v>
      </c>
      <c r="K156" s="20">
        <v>83.520754421899625</v>
      </c>
      <c r="L156" s="20">
        <v>74.927298225586924</v>
      </c>
      <c r="M156" s="20">
        <v>404.16736029161666</v>
      </c>
    </row>
    <row r="157" spans="2:13" x14ac:dyDescent="0.2">
      <c r="B157" s="11" t="s">
        <v>144</v>
      </c>
      <c r="C157" s="17">
        <v>1</v>
      </c>
      <c r="D157" s="20">
        <v>239.05316731393944</v>
      </c>
      <c r="E157" s="20">
        <v>251.48013961717945</v>
      </c>
      <c r="F157" s="20">
        <v>-12.426972303240007</v>
      </c>
      <c r="G157" s="20">
        <v>-0.1492840680643763</v>
      </c>
      <c r="H157" s="20">
        <v>7.1255126364137311</v>
      </c>
      <c r="I157" s="20">
        <v>237.4357009689457</v>
      </c>
      <c r="J157" s="20">
        <v>265.5245782654132</v>
      </c>
      <c r="K157" s="20">
        <v>83.548203298835574</v>
      </c>
      <c r="L157" s="20">
        <v>86.806006642625704</v>
      </c>
      <c r="M157" s="20">
        <v>416.15427259173316</v>
      </c>
    </row>
    <row r="158" spans="2:13" x14ac:dyDescent="0.2">
      <c r="B158" s="11" t="s">
        <v>145</v>
      </c>
      <c r="C158" s="17">
        <v>1</v>
      </c>
      <c r="D158" s="20">
        <v>249.14047552741056</v>
      </c>
      <c r="E158" s="20">
        <v>265.166342518242</v>
      </c>
      <c r="F158" s="20">
        <v>-16.025866990831446</v>
      </c>
      <c r="G158" s="20">
        <v>-0.19251725684028168</v>
      </c>
      <c r="H158" s="20">
        <v>8.521808740176672</v>
      </c>
      <c r="I158" s="20">
        <v>248.36979381636075</v>
      </c>
      <c r="J158" s="20">
        <v>281.96289122012325</v>
      </c>
      <c r="K158" s="20">
        <v>83.678853770447986</v>
      </c>
      <c r="L158" s="20">
        <v>100.23469648791928</v>
      </c>
      <c r="M158" s="20">
        <v>430.09798854856473</v>
      </c>
    </row>
    <row r="159" spans="2:13" x14ac:dyDescent="0.2">
      <c r="B159" s="11" t="s">
        <v>146</v>
      </c>
      <c r="C159" s="17">
        <v>1</v>
      </c>
      <c r="D159" s="20">
        <v>263.47531165786268</v>
      </c>
      <c r="E159" s="20">
        <v>265.166342518242</v>
      </c>
      <c r="F159" s="20">
        <v>-1.6910308603793283</v>
      </c>
      <c r="G159" s="20">
        <v>-2.0314197207473482E-2</v>
      </c>
      <c r="H159" s="20">
        <v>8.521808740176672</v>
      </c>
      <c r="I159" s="20">
        <v>248.36979381636075</v>
      </c>
      <c r="J159" s="20">
        <v>281.96289122012325</v>
      </c>
      <c r="K159" s="20">
        <v>83.678853770447986</v>
      </c>
      <c r="L159" s="20">
        <v>100.23469648791928</v>
      </c>
      <c r="M159" s="20">
        <v>430.09798854856473</v>
      </c>
    </row>
    <row r="160" spans="2:13" x14ac:dyDescent="0.2">
      <c r="B160" s="11" t="s">
        <v>147</v>
      </c>
      <c r="C160" s="17">
        <v>1</v>
      </c>
      <c r="D160" s="20">
        <v>666.72935151489276</v>
      </c>
      <c r="E160" s="20">
        <v>288.93455253859258</v>
      </c>
      <c r="F160" s="20">
        <v>377.79479897630017</v>
      </c>
      <c r="G160" s="20">
        <v>4.5384139522094911</v>
      </c>
      <c r="H160" s="20">
        <v>12.356447158258563</v>
      </c>
      <c r="I160" s="20">
        <v>264.57990286223651</v>
      </c>
      <c r="J160" s="20">
        <v>313.28920221494866</v>
      </c>
      <c r="K160" s="20">
        <v>84.155874010711244</v>
      </c>
      <c r="L160" s="20">
        <v>123.06269605041362</v>
      </c>
      <c r="M160" s="20">
        <v>454.80640902677158</v>
      </c>
    </row>
    <row r="161" spans="2:13" x14ac:dyDescent="0.2">
      <c r="B161" s="11" t="s">
        <v>148</v>
      </c>
      <c r="C161" s="17">
        <v>1</v>
      </c>
      <c r="D161" s="20">
        <v>711.8649399072799</v>
      </c>
      <c r="E161" s="20">
        <v>295.13636688559109</v>
      </c>
      <c r="F161" s="20">
        <v>416.72857302168882</v>
      </c>
      <c r="G161" s="20">
        <v>5.0061217761884231</v>
      </c>
      <c r="H161" s="20">
        <v>13.504279918115941</v>
      </c>
      <c r="I161" s="20">
        <v>268.51933026294461</v>
      </c>
      <c r="J161" s="20">
        <v>321.75340350823757</v>
      </c>
      <c r="K161" s="20">
        <v>84.33205155952686</v>
      </c>
      <c r="L161" s="20">
        <v>128.91726313229711</v>
      </c>
      <c r="M161" s="20">
        <v>461.35547063888509</v>
      </c>
    </row>
    <row r="162" spans="2:13" x14ac:dyDescent="0.2">
      <c r="B162" s="11" t="s">
        <v>149</v>
      </c>
      <c r="C162" s="17">
        <v>1</v>
      </c>
      <c r="D162" s="20">
        <v>328.15780403353938</v>
      </c>
      <c r="E162" s="20">
        <v>238.24851995163715</v>
      </c>
      <c r="F162" s="20">
        <v>89.909284081902229</v>
      </c>
      <c r="G162" s="20">
        <v>1.0800719078614665</v>
      </c>
      <c r="H162" s="20">
        <v>6.8191637760498267</v>
      </c>
      <c r="I162" s="20">
        <v>224.80789719622069</v>
      </c>
      <c r="J162" s="20">
        <v>251.68914270705361</v>
      </c>
      <c r="K162" s="20">
        <v>83.522633691332175</v>
      </c>
      <c r="L162" s="20">
        <v>73.624784864528806</v>
      </c>
      <c r="M162" s="20">
        <v>402.87225503874549</v>
      </c>
    </row>
    <row r="163" spans="2:13" x14ac:dyDescent="0.2">
      <c r="B163" s="11" t="s">
        <v>150</v>
      </c>
      <c r="C163" s="17">
        <v>1</v>
      </c>
      <c r="D163" s="20">
        <v>144.59522043429578</v>
      </c>
      <c r="E163" s="20">
        <v>257.12553227733508</v>
      </c>
      <c r="F163" s="20">
        <v>-112.5303118430393</v>
      </c>
      <c r="G163" s="20">
        <v>-1.3518162206012061</v>
      </c>
      <c r="H163" s="20">
        <v>7.5919340269902662</v>
      </c>
      <c r="I163" s="20">
        <v>242.16177358317225</v>
      </c>
      <c r="J163" s="20">
        <v>272.08929097149792</v>
      </c>
      <c r="K163" s="20">
        <v>83.589274469886618</v>
      </c>
      <c r="L163" s="20">
        <v>92.370447717755752</v>
      </c>
      <c r="M163" s="20">
        <v>421.88061683691444</v>
      </c>
    </row>
    <row r="164" spans="2:13" x14ac:dyDescent="0.2">
      <c r="B164" s="11" t="s">
        <v>151</v>
      </c>
      <c r="C164" s="17">
        <v>1</v>
      </c>
      <c r="D164" s="20">
        <v>266.12956722271895</v>
      </c>
      <c r="E164" s="20">
        <v>209.53734151971904</v>
      </c>
      <c r="F164" s="20">
        <v>56.592225702999912</v>
      </c>
      <c r="G164" s="20">
        <v>0.6798371693126336</v>
      </c>
      <c r="H164" s="20">
        <v>9.7059176537525627</v>
      </c>
      <c r="I164" s="20">
        <v>190.40690530151261</v>
      </c>
      <c r="J164" s="20">
        <v>228.66777773792546</v>
      </c>
      <c r="K164" s="20">
        <v>83.80772149171753</v>
      </c>
      <c r="L164" s="20">
        <v>44.351696247873861</v>
      </c>
      <c r="M164" s="20">
        <v>374.72298679156421</v>
      </c>
    </row>
    <row r="165" spans="2:13" x14ac:dyDescent="0.2">
      <c r="B165" s="11" t="s">
        <v>152</v>
      </c>
      <c r="C165" s="17">
        <v>1</v>
      </c>
      <c r="D165" s="20">
        <v>277.18746772270498</v>
      </c>
      <c r="E165" s="20">
        <v>265.18405353631363</v>
      </c>
      <c r="F165" s="20">
        <v>12.003414186391353</v>
      </c>
      <c r="G165" s="20">
        <v>0.14419590361032278</v>
      </c>
      <c r="H165" s="20">
        <v>8.5241410435637146</v>
      </c>
      <c r="I165" s="20">
        <v>248.38290784702954</v>
      </c>
      <c r="J165" s="20">
        <v>281.98519922559774</v>
      </c>
      <c r="K165" s="20">
        <v>83.679091323116282</v>
      </c>
      <c r="L165" s="20">
        <v>100.25193928790671</v>
      </c>
      <c r="M165" s="20">
        <v>430.11616778472057</v>
      </c>
    </row>
    <row r="166" spans="2:13" x14ac:dyDescent="0.2">
      <c r="B166" s="11" t="s">
        <v>153</v>
      </c>
      <c r="C166" s="17">
        <v>1</v>
      </c>
      <c r="D166" s="20">
        <v>153.97779967160201</v>
      </c>
      <c r="E166" s="20">
        <v>206.49727139327098</v>
      </c>
      <c r="F166" s="20">
        <v>-52.519471721668964</v>
      </c>
      <c r="G166" s="20">
        <v>-0.63091155270045618</v>
      </c>
      <c r="H166" s="20">
        <v>10.189342622083389</v>
      </c>
      <c r="I166" s="20">
        <v>186.41400095033094</v>
      </c>
      <c r="J166" s="20">
        <v>226.58054183621101</v>
      </c>
      <c r="K166" s="20">
        <v>83.865082407412402</v>
      </c>
      <c r="L166" s="20">
        <v>41.19856732799019</v>
      </c>
      <c r="M166" s="20">
        <v>371.79597545855177</v>
      </c>
    </row>
    <row r="167" spans="2:13" x14ac:dyDescent="0.2">
      <c r="B167" s="11" t="s">
        <v>154</v>
      </c>
      <c r="C167" s="17">
        <v>1</v>
      </c>
      <c r="D167" s="20">
        <v>232.91486209197791</v>
      </c>
      <c r="E167" s="20">
        <v>206.49727139327098</v>
      </c>
      <c r="F167" s="20">
        <v>26.417590698706931</v>
      </c>
      <c r="G167" s="20">
        <v>0.3173520719068777</v>
      </c>
      <c r="H167" s="20">
        <v>10.189342622083389</v>
      </c>
      <c r="I167" s="20">
        <v>186.41400095033094</v>
      </c>
      <c r="J167" s="20">
        <v>226.58054183621101</v>
      </c>
      <c r="K167" s="20">
        <v>83.865082407412402</v>
      </c>
      <c r="L167" s="20">
        <v>41.19856732799019</v>
      </c>
      <c r="M167" s="20">
        <v>371.79597545855177</v>
      </c>
    </row>
    <row r="168" spans="2:13" x14ac:dyDescent="0.2">
      <c r="B168" s="11" t="s">
        <v>155</v>
      </c>
      <c r="C168" s="17">
        <v>1</v>
      </c>
      <c r="D168" s="20">
        <v>308.27675199977176</v>
      </c>
      <c r="E168" s="20">
        <v>369.79859416651186</v>
      </c>
      <c r="F168" s="20">
        <v>-61.5218421667401</v>
      </c>
      <c r="G168" s="20">
        <v>-0.7390561956166023</v>
      </c>
      <c r="H168" s="20">
        <v>18.145578446833767</v>
      </c>
      <c r="I168" s="20">
        <v>334.03352346395917</v>
      </c>
      <c r="J168" s="20">
        <v>405.56366486906455</v>
      </c>
      <c r="K168" s="20">
        <v>85.198540840216651</v>
      </c>
      <c r="L168" s="20">
        <v>201.87163356656652</v>
      </c>
      <c r="M168" s="20">
        <v>537.72555476645721</v>
      </c>
    </row>
    <row r="169" spans="2:13" x14ac:dyDescent="0.2">
      <c r="B169" s="11" t="s">
        <v>156</v>
      </c>
      <c r="C169" s="17">
        <v>1</v>
      </c>
      <c r="D169" s="20">
        <v>272.20570082094849</v>
      </c>
      <c r="E169" s="20">
        <v>294.81106294647452</v>
      </c>
      <c r="F169" s="20">
        <v>-22.605362125526028</v>
      </c>
      <c r="G169" s="20">
        <v>-0.27155612290912229</v>
      </c>
      <c r="H169" s="20">
        <v>13.829556693555926</v>
      </c>
      <c r="I169" s="20">
        <v>267.55290336896633</v>
      </c>
      <c r="J169" s="20">
        <v>322.06922252398272</v>
      </c>
      <c r="K169" s="20">
        <v>84.384749703202559</v>
      </c>
      <c r="L169" s="20">
        <v>128.48809075823496</v>
      </c>
      <c r="M169" s="20">
        <v>461.13403513471405</v>
      </c>
    </row>
    <row r="170" spans="2:13" x14ac:dyDescent="0.2">
      <c r="B170" s="11" t="s">
        <v>157</v>
      </c>
      <c r="C170" s="17">
        <v>1</v>
      </c>
      <c r="D170" s="20">
        <v>355.87124573559618</v>
      </c>
      <c r="E170" s="20">
        <v>301.0902328324928</v>
      </c>
      <c r="F170" s="20">
        <v>54.781012903103374</v>
      </c>
      <c r="G170" s="20">
        <v>0.65807923758952769</v>
      </c>
      <c r="H170" s="20">
        <v>13.082283136958891</v>
      </c>
      <c r="I170" s="20">
        <v>275.30495501866869</v>
      </c>
      <c r="J170" s="20">
        <v>326.87551064631691</v>
      </c>
      <c r="K170" s="20">
        <v>84.265505850302858</v>
      </c>
      <c r="L170" s="20">
        <v>135.00229116930916</v>
      </c>
      <c r="M170" s="20">
        <v>467.17817449567644</v>
      </c>
    </row>
    <row r="171" spans="2:13" x14ac:dyDescent="0.2">
      <c r="B171" s="11" t="s">
        <v>158</v>
      </c>
      <c r="C171" s="17">
        <v>1</v>
      </c>
      <c r="D171" s="20">
        <v>337.17576313998126</v>
      </c>
      <c r="E171" s="20">
        <v>303.46342484772373</v>
      </c>
      <c r="F171" s="20">
        <v>33.712338292257527</v>
      </c>
      <c r="G171" s="20">
        <v>0.40498319956169082</v>
      </c>
      <c r="H171" s="20">
        <v>12.826414410604663</v>
      </c>
      <c r="I171" s="20">
        <v>278.18246620539605</v>
      </c>
      <c r="J171" s="20">
        <v>328.7443834900514</v>
      </c>
      <c r="K171" s="20">
        <v>84.226161320366685</v>
      </c>
      <c r="L171" s="20">
        <v>137.4530315470268</v>
      </c>
      <c r="M171" s="20">
        <v>469.47381814842066</v>
      </c>
    </row>
    <row r="172" spans="2:13" x14ac:dyDescent="0.2">
      <c r="B172" s="11" t="s">
        <v>159</v>
      </c>
      <c r="C172" s="17">
        <v>1</v>
      </c>
      <c r="D172" s="20">
        <v>361.36155202758158</v>
      </c>
      <c r="E172" s="20">
        <v>332.44031858927474</v>
      </c>
      <c r="F172" s="20">
        <v>28.921233438306842</v>
      </c>
      <c r="G172" s="20">
        <v>0.34742810040577987</v>
      </c>
      <c r="H172" s="20">
        <v>20.835327093572559</v>
      </c>
      <c r="I172" s="20">
        <v>291.37373320618599</v>
      </c>
      <c r="J172" s="20">
        <v>373.50690397236349</v>
      </c>
      <c r="K172" s="20">
        <v>85.811655381003035</v>
      </c>
      <c r="L172" s="20">
        <v>163.30490464824484</v>
      </c>
      <c r="M172" s="20">
        <v>501.57573253030466</v>
      </c>
    </row>
    <row r="173" spans="2:13" x14ac:dyDescent="0.2">
      <c r="B173" s="11" t="s">
        <v>160</v>
      </c>
      <c r="C173" s="17">
        <v>1</v>
      </c>
      <c r="D173" s="20">
        <v>1041.2002563709802</v>
      </c>
      <c r="E173" s="20">
        <v>476.23159386747778</v>
      </c>
      <c r="F173" s="20">
        <v>564.9686625035024</v>
      </c>
      <c r="G173" s="20">
        <v>6.7869162503422364</v>
      </c>
      <c r="H173" s="20">
        <v>20.380671115130646</v>
      </c>
      <c r="I173" s="20">
        <v>436.06113881508952</v>
      </c>
      <c r="J173" s="20">
        <v>516.40204891986605</v>
      </c>
      <c r="K173" s="20">
        <v>85.702398445055124</v>
      </c>
      <c r="L173" s="20">
        <v>307.31152616356951</v>
      </c>
      <c r="M173" s="20">
        <v>645.15166157138606</v>
      </c>
    </row>
    <row r="174" spans="2:13" x14ac:dyDescent="0.2">
      <c r="B174" s="11" t="s">
        <v>161</v>
      </c>
      <c r="C174" s="17">
        <v>1</v>
      </c>
      <c r="D174" s="20">
        <v>753.38798724890694</v>
      </c>
      <c r="E174" s="20">
        <v>339.96378591016935</v>
      </c>
      <c r="F174" s="20">
        <v>413.42420133873759</v>
      </c>
      <c r="G174" s="20">
        <v>4.9664266650068303</v>
      </c>
      <c r="H174" s="20">
        <v>11.388038074579661</v>
      </c>
      <c r="I174" s="20">
        <v>317.5178777737014</v>
      </c>
      <c r="J174" s="20">
        <v>362.4096940466373</v>
      </c>
      <c r="K174" s="20">
        <v>84.019145171323558</v>
      </c>
      <c r="L174" s="20">
        <v>174.361422986062</v>
      </c>
      <c r="M174" s="20">
        <v>505.5661488342767</v>
      </c>
    </row>
    <row r="175" spans="2:13" x14ac:dyDescent="0.2">
      <c r="B175" s="11" t="s">
        <v>162</v>
      </c>
      <c r="C175" s="17">
        <v>1</v>
      </c>
      <c r="D175" s="20">
        <v>192.07759771029299</v>
      </c>
      <c r="E175" s="20">
        <v>307.64635472349772</v>
      </c>
      <c r="F175" s="20">
        <v>-115.56875701320473</v>
      </c>
      <c r="G175" s="20">
        <v>-1.3883167811983026</v>
      </c>
      <c r="H175" s="20">
        <v>12.414904381483884</v>
      </c>
      <c r="I175" s="20">
        <v>283.1764854233719</v>
      </c>
      <c r="J175" s="20">
        <v>332.11622402362354</v>
      </c>
      <c r="K175" s="20">
        <v>84.164477037128052</v>
      </c>
      <c r="L175" s="20">
        <v>141.75754160596938</v>
      </c>
      <c r="M175" s="20">
        <v>473.53516784102607</v>
      </c>
    </row>
    <row r="176" spans="2:13" x14ac:dyDescent="0.2">
      <c r="B176" s="11" t="s">
        <v>163</v>
      </c>
      <c r="C176" s="17">
        <v>1</v>
      </c>
      <c r="D176" s="20">
        <v>390.64287641209955</v>
      </c>
      <c r="E176" s="20">
        <v>336.82372345992445</v>
      </c>
      <c r="F176" s="20">
        <v>53.819152952175102</v>
      </c>
      <c r="G176" s="20">
        <v>0.64652450302676245</v>
      </c>
      <c r="H176" s="20">
        <v>11.301668805080862</v>
      </c>
      <c r="I176" s="20">
        <v>314.54804979899018</v>
      </c>
      <c r="J176" s="20">
        <v>359.09939712085873</v>
      </c>
      <c r="K176" s="20">
        <v>84.007482178146518</v>
      </c>
      <c r="L176" s="20">
        <v>171.244348382515</v>
      </c>
      <c r="M176" s="20">
        <v>502.4030985373339</v>
      </c>
    </row>
    <row r="177" spans="2:13" x14ac:dyDescent="0.2">
      <c r="B177" s="11" t="s">
        <v>164</v>
      </c>
      <c r="C177" s="17">
        <v>1</v>
      </c>
      <c r="D177" s="20">
        <v>256.29154906337163</v>
      </c>
      <c r="E177" s="20">
        <v>231.79875110810895</v>
      </c>
      <c r="F177" s="20">
        <v>24.492797955262688</v>
      </c>
      <c r="G177" s="20">
        <v>0.2942297148346541</v>
      </c>
      <c r="H177" s="20">
        <v>7.1010099567049663</v>
      </c>
      <c r="I177" s="20">
        <v>217.8026074246653</v>
      </c>
      <c r="J177" s="20">
        <v>245.79489479155259</v>
      </c>
      <c r="K177" s="20">
        <v>83.546117124239174</v>
      </c>
      <c r="L177" s="20">
        <v>67.128729999272593</v>
      </c>
      <c r="M177" s="20">
        <v>396.4687722169453</v>
      </c>
    </row>
    <row r="178" spans="2:13" x14ac:dyDescent="0.2">
      <c r="B178" s="11" t="s">
        <v>165</v>
      </c>
      <c r="C178" s="17">
        <v>1</v>
      </c>
      <c r="D178" s="20">
        <v>184.67931669463792</v>
      </c>
      <c r="E178" s="20">
        <v>183.86088093480777</v>
      </c>
      <c r="F178" s="20">
        <v>0.81843575983015171</v>
      </c>
      <c r="G178" s="20">
        <v>9.83179303014531E-3</v>
      </c>
      <c r="H178" s="20">
        <v>14.245552683467233</v>
      </c>
      <c r="I178" s="20">
        <v>155.78279015286046</v>
      </c>
      <c r="J178" s="20">
        <v>211.93897171675508</v>
      </c>
      <c r="K178" s="20">
        <v>84.453923031374373</v>
      </c>
      <c r="L178" s="20">
        <v>17.401567599878149</v>
      </c>
      <c r="M178" s="20">
        <v>350.32019426973739</v>
      </c>
    </row>
    <row r="179" spans="2:13" x14ac:dyDescent="0.2">
      <c r="B179" s="11" t="s">
        <v>166</v>
      </c>
      <c r="C179" s="17">
        <v>1</v>
      </c>
      <c r="D179" s="20">
        <v>259.95286757158794</v>
      </c>
      <c r="E179" s="20">
        <v>241.79526840814057</v>
      </c>
      <c r="F179" s="20">
        <v>18.157599163447372</v>
      </c>
      <c r="G179" s="20">
        <v>0.21812555812126591</v>
      </c>
      <c r="H179" s="20">
        <v>6.7838749543889447</v>
      </c>
      <c r="I179" s="20">
        <v>228.42420018389595</v>
      </c>
      <c r="J179" s="20">
        <v>255.1663366323852</v>
      </c>
      <c r="K179" s="20">
        <v>83.519759958519117</v>
      </c>
      <c r="L179" s="20">
        <v>77.177197469879331</v>
      </c>
      <c r="M179" s="20">
        <v>406.41333934640181</v>
      </c>
    </row>
    <row r="180" spans="2:13" x14ac:dyDescent="0.2">
      <c r="B180" s="11" t="s">
        <v>167</v>
      </c>
      <c r="C180" s="17">
        <v>1</v>
      </c>
      <c r="D180" s="20">
        <v>325.84191908072341</v>
      </c>
      <c r="E180" s="20">
        <v>253.27338199903085</v>
      </c>
      <c r="F180" s="20">
        <v>72.568537081692568</v>
      </c>
      <c r="G180" s="20">
        <v>0.87175911917105531</v>
      </c>
      <c r="H180" s="20">
        <v>7.2544200518320325</v>
      </c>
      <c r="I180" s="20">
        <v>238.97486587181083</v>
      </c>
      <c r="J180" s="20">
        <v>267.57189812625086</v>
      </c>
      <c r="K180" s="20">
        <v>83.559296038324121</v>
      </c>
      <c r="L180" s="20">
        <v>88.577385152060174</v>
      </c>
      <c r="M180" s="20">
        <v>417.96937884600152</v>
      </c>
    </row>
    <row r="181" spans="2:13" x14ac:dyDescent="0.2">
      <c r="B181" s="11" t="s">
        <v>168</v>
      </c>
      <c r="C181" s="17">
        <v>1</v>
      </c>
      <c r="D181" s="20">
        <v>291.77268941607758</v>
      </c>
      <c r="E181" s="20">
        <v>254.88951400534447</v>
      </c>
      <c r="F181" s="20">
        <v>36.883175410733116</v>
      </c>
      <c r="G181" s="20">
        <v>0.4430741723799167</v>
      </c>
      <c r="H181" s="20">
        <v>7.3863316749342376</v>
      </c>
      <c r="I181" s="20">
        <v>240.33099908334577</v>
      </c>
      <c r="J181" s="20">
        <v>269.44802892734316</v>
      </c>
      <c r="K181" s="20">
        <v>83.570851615524447</v>
      </c>
      <c r="L181" s="20">
        <v>90.170741029368628</v>
      </c>
      <c r="M181" s="20">
        <v>419.6082869813203</v>
      </c>
    </row>
    <row r="182" spans="2:13" x14ac:dyDescent="0.2">
      <c r="B182" s="11" t="s">
        <v>169</v>
      </c>
      <c r="C182" s="17">
        <v>1</v>
      </c>
      <c r="D182" s="20">
        <v>126.71894491627157</v>
      </c>
      <c r="E182" s="20">
        <v>146.4451824823845</v>
      </c>
      <c r="F182" s="20">
        <v>-19.726237566112928</v>
      </c>
      <c r="G182" s="20">
        <v>-0.23696946606261257</v>
      </c>
      <c r="H182" s="20">
        <v>21.750011287250864</v>
      </c>
      <c r="I182" s="20">
        <v>103.5757477190314</v>
      </c>
      <c r="J182" s="20">
        <v>189.31461724573759</v>
      </c>
      <c r="K182" s="20">
        <v>86.038318992919699</v>
      </c>
      <c r="L182" s="20">
        <v>-23.136987131364663</v>
      </c>
      <c r="M182" s="20">
        <v>316.02735209613365</v>
      </c>
    </row>
    <row r="183" spans="2:13" x14ac:dyDescent="0.2">
      <c r="B183" s="11" t="s">
        <v>170</v>
      </c>
      <c r="C183" s="17">
        <v>1</v>
      </c>
      <c r="D183" s="20">
        <v>206.70153351002702</v>
      </c>
      <c r="E183" s="20">
        <v>174.68066069569699</v>
      </c>
      <c r="F183" s="20">
        <v>32.020872814330033</v>
      </c>
      <c r="G183" s="20">
        <v>0.38466378133383849</v>
      </c>
      <c r="H183" s="20">
        <v>16.029661528158378</v>
      </c>
      <c r="I183" s="20">
        <v>143.08607804999417</v>
      </c>
      <c r="J183" s="20">
        <v>206.2752433413998</v>
      </c>
      <c r="K183" s="20">
        <v>84.773105362722134</v>
      </c>
      <c r="L183" s="20">
        <v>7.5922366007491178</v>
      </c>
      <c r="M183" s="20">
        <v>341.76908479064485</v>
      </c>
    </row>
    <row r="184" spans="2:13" x14ac:dyDescent="0.2">
      <c r="B184" s="11" t="s">
        <v>171</v>
      </c>
      <c r="C184" s="17">
        <v>1</v>
      </c>
      <c r="D184" s="20">
        <v>201.98489226665259</v>
      </c>
      <c r="E184" s="20">
        <v>174.9190784901881</v>
      </c>
      <c r="F184" s="20">
        <v>27.065813776464495</v>
      </c>
      <c r="G184" s="20">
        <v>0.3251391157418132</v>
      </c>
      <c r="H184" s="20">
        <v>15.982690381411054</v>
      </c>
      <c r="I184" s="20">
        <v>143.41707632569288</v>
      </c>
      <c r="J184" s="20">
        <v>206.42108065468332</v>
      </c>
      <c r="K184" s="20">
        <v>84.764236184607469</v>
      </c>
      <c r="L184" s="20">
        <v>7.8481356115747758</v>
      </c>
      <c r="M184" s="20">
        <v>341.99002136880142</v>
      </c>
    </row>
    <row r="185" spans="2:13" x14ac:dyDescent="0.2">
      <c r="B185" s="11" t="s">
        <v>172</v>
      </c>
      <c r="C185" s="17">
        <v>1</v>
      </c>
      <c r="D185" s="20">
        <v>303.19777569926305</v>
      </c>
      <c r="E185" s="20">
        <v>263.33801864804332</v>
      </c>
      <c r="F185" s="20">
        <v>39.859757051219731</v>
      </c>
      <c r="G185" s="20">
        <v>0.47883157212093985</v>
      </c>
      <c r="H185" s="20">
        <v>8.2871482673954837</v>
      </c>
      <c r="I185" s="20">
        <v>247.00398749139788</v>
      </c>
      <c r="J185" s="20">
        <v>279.67204980468875</v>
      </c>
      <c r="K185" s="20">
        <v>83.655281785059231</v>
      </c>
      <c r="L185" s="20">
        <v>98.452833177051815</v>
      </c>
      <c r="M185" s="20">
        <v>428.22320411903479</v>
      </c>
    </row>
    <row r="186" spans="2:13" x14ac:dyDescent="0.2">
      <c r="B186" s="11" t="s">
        <v>173</v>
      </c>
      <c r="C186" s="17">
        <v>1</v>
      </c>
      <c r="D186" s="20">
        <v>342.45802828352049</v>
      </c>
      <c r="E186" s="20">
        <v>249.37972146732778</v>
      </c>
      <c r="F186" s="20">
        <v>93.078306816192708</v>
      </c>
      <c r="G186" s="20">
        <v>1.1181410846504123</v>
      </c>
      <c r="H186" s="20">
        <v>6.9991891035332303</v>
      </c>
      <c r="I186" s="20">
        <v>235.58426744629151</v>
      </c>
      <c r="J186" s="20">
        <v>263.17517548836406</v>
      </c>
      <c r="K186" s="20">
        <v>83.537524456012491</v>
      </c>
      <c r="L186" s="20">
        <v>84.726636571770683</v>
      </c>
      <c r="M186" s="20">
        <v>414.03280636288491</v>
      </c>
    </row>
    <row r="187" spans="2:13" x14ac:dyDescent="0.2">
      <c r="B187" s="11" t="s">
        <v>174</v>
      </c>
      <c r="C187" s="17">
        <v>1</v>
      </c>
      <c r="D187" s="20">
        <v>189.92428664396911</v>
      </c>
      <c r="E187" s="20">
        <v>249.37972146732778</v>
      </c>
      <c r="F187" s="20">
        <v>-59.455434823358672</v>
      </c>
      <c r="G187" s="20">
        <v>-0.71423263546288318</v>
      </c>
      <c r="H187" s="20">
        <v>6.9991891035332303</v>
      </c>
      <c r="I187" s="20">
        <v>235.58426744629151</v>
      </c>
      <c r="J187" s="20">
        <v>263.17517548836406</v>
      </c>
      <c r="K187" s="20">
        <v>83.537524456012491</v>
      </c>
      <c r="L187" s="20">
        <v>84.726636571770683</v>
      </c>
      <c r="M187" s="20">
        <v>414.03280636288491</v>
      </c>
    </row>
    <row r="188" spans="2:13" x14ac:dyDescent="0.2">
      <c r="B188" s="11" t="s">
        <v>175</v>
      </c>
      <c r="C188" s="17">
        <v>1</v>
      </c>
      <c r="D188" s="20">
        <v>192.14693620199762</v>
      </c>
      <c r="E188" s="20">
        <v>232.2415269982481</v>
      </c>
      <c r="F188" s="20">
        <v>-40.094590796250486</v>
      </c>
      <c r="G188" s="20">
        <v>-0.4816526081642763</v>
      </c>
      <c r="H188" s="20">
        <v>7.0731300625475066</v>
      </c>
      <c r="I188" s="20">
        <v>218.30033479450751</v>
      </c>
      <c r="J188" s="20">
        <v>246.1827192019887</v>
      </c>
      <c r="K188" s="20">
        <v>83.543752088433166</v>
      </c>
      <c r="L188" s="20">
        <v>67.57616739265697</v>
      </c>
      <c r="M188" s="20">
        <v>396.90688660383921</v>
      </c>
    </row>
    <row r="189" spans="2:13" x14ac:dyDescent="0.2">
      <c r="B189" s="11" t="s">
        <v>176</v>
      </c>
      <c r="C189" s="17">
        <v>1</v>
      </c>
      <c r="D189" s="20">
        <v>166.4431242436884</v>
      </c>
      <c r="E189" s="20">
        <v>232.2415269982481</v>
      </c>
      <c r="F189" s="20">
        <v>-65.798402754559703</v>
      </c>
      <c r="G189" s="20">
        <v>-0.79043012212861674</v>
      </c>
      <c r="H189" s="20">
        <v>7.0731300625475066</v>
      </c>
      <c r="I189" s="20">
        <v>218.30033479450751</v>
      </c>
      <c r="J189" s="20">
        <v>246.1827192019887</v>
      </c>
      <c r="K189" s="20">
        <v>83.543752088433166</v>
      </c>
      <c r="L189" s="20">
        <v>67.57616739265697</v>
      </c>
      <c r="M189" s="20">
        <v>396.90688660383921</v>
      </c>
    </row>
    <row r="190" spans="2:13" x14ac:dyDescent="0.2">
      <c r="B190" s="11" t="s">
        <v>177</v>
      </c>
      <c r="C190" s="17">
        <v>1</v>
      </c>
      <c r="D190" s="20">
        <v>235.78191117171292</v>
      </c>
      <c r="E190" s="20">
        <v>248.16442936430394</v>
      </c>
      <c r="F190" s="20">
        <v>-12.382518192591021</v>
      </c>
      <c r="G190" s="20">
        <v>-0.14875004494772912</v>
      </c>
      <c r="H190" s="20">
        <v>6.9387977403844046</v>
      </c>
      <c r="I190" s="20">
        <v>234.48800717127853</v>
      </c>
      <c r="J190" s="20">
        <v>261.84085155732936</v>
      </c>
      <c r="K190" s="20">
        <v>83.532486244657122</v>
      </c>
      <c r="L190" s="20">
        <v>83.521274820973815</v>
      </c>
      <c r="M190" s="20">
        <v>412.80758390763407</v>
      </c>
    </row>
    <row r="191" spans="2:13" x14ac:dyDescent="0.2">
      <c r="B191" s="11" t="s">
        <v>178</v>
      </c>
      <c r="C191" s="17">
        <v>1</v>
      </c>
      <c r="D191" s="20">
        <v>284.67501459199542</v>
      </c>
      <c r="E191" s="20">
        <v>253.28919540802343</v>
      </c>
      <c r="F191" s="20">
        <v>31.385819183971989</v>
      </c>
      <c r="G191" s="20">
        <v>0.37703494085157702</v>
      </c>
      <c r="H191" s="20">
        <v>7.2556398825168529</v>
      </c>
      <c r="I191" s="20">
        <v>238.98827498540905</v>
      </c>
      <c r="J191" s="20">
        <v>267.59011583063779</v>
      </c>
      <c r="K191" s="20">
        <v>83.55940194996991</v>
      </c>
      <c r="L191" s="20">
        <v>88.592989808407538</v>
      </c>
      <c r="M191" s="20">
        <v>417.98540100763933</v>
      </c>
    </row>
    <row r="192" spans="2:13" x14ac:dyDescent="0.2">
      <c r="B192" s="11" t="s">
        <v>179</v>
      </c>
      <c r="C192" s="17">
        <v>1</v>
      </c>
      <c r="D192" s="20">
        <v>214.07504868302217</v>
      </c>
      <c r="E192" s="20">
        <v>257.73065931258026</v>
      </c>
      <c r="F192" s="20">
        <v>-43.655610629558083</v>
      </c>
      <c r="G192" s="20">
        <v>-0.52443080982128687</v>
      </c>
      <c r="H192" s="20">
        <v>7.6519419985616599</v>
      </c>
      <c r="I192" s="20">
        <v>242.64862445807037</v>
      </c>
      <c r="J192" s="20">
        <v>272.81269416709011</v>
      </c>
      <c r="K192" s="20">
        <v>83.594746010028757</v>
      </c>
      <c r="L192" s="20">
        <v>92.964790306497406</v>
      </c>
      <c r="M192" s="20">
        <v>422.49652831866308</v>
      </c>
    </row>
    <row r="193" spans="2:13" x14ac:dyDescent="0.2">
      <c r="B193" s="11" t="s">
        <v>180</v>
      </c>
      <c r="C193" s="17">
        <v>1</v>
      </c>
      <c r="D193" s="20">
        <v>183.77263114909792</v>
      </c>
      <c r="E193" s="20">
        <v>185.78411774542906</v>
      </c>
      <c r="F193" s="20">
        <v>-2.0114865963311388</v>
      </c>
      <c r="G193" s="20">
        <v>-2.4163802302752977E-2</v>
      </c>
      <c r="H193" s="20">
        <v>13.879128408744061</v>
      </c>
      <c r="I193" s="20">
        <v>158.42825194688496</v>
      </c>
      <c r="J193" s="20">
        <v>213.13998354397316</v>
      </c>
      <c r="K193" s="20">
        <v>84.392888026884549</v>
      </c>
      <c r="L193" s="20">
        <v>19.445104860402722</v>
      </c>
      <c r="M193" s="20">
        <v>352.12313063045542</v>
      </c>
    </row>
    <row r="194" spans="2:13" x14ac:dyDescent="0.2">
      <c r="B194" s="11" t="s">
        <v>181</v>
      </c>
      <c r="C194" s="17">
        <v>1</v>
      </c>
      <c r="D194" s="20">
        <v>289.28642125223553</v>
      </c>
      <c r="E194" s="20">
        <v>241.98259667871966</v>
      </c>
      <c r="F194" s="20">
        <v>47.303824573515868</v>
      </c>
      <c r="G194" s="20">
        <v>0.56825646625903437</v>
      </c>
      <c r="H194" s="20">
        <v>6.7844454119322783</v>
      </c>
      <c r="I194" s="20">
        <v>228.61040407839468</v>
      </c>
      <c r="J194" s="20">
        <v>255.35478927904464</v>
      </c>
      <c r="K194" s="20">
        <v>83.519806295748538</v>
      </c>
      <c r="L194" s="20">
        <v>77.364434409432988</v>
      </c>
      <c r="M194" s="20">
        <v>406.60075894800633</v>
      </c>
    </row>
    <row r="195" spans="2:13" x14ac:dyDescent="0.2">
      <c r="B195" s="11" t="s">
        <v>182</v>
      </c>
      <c r="C195" s="17">
        <v>1</v>
      </c>
      <c r="D195" s="20">
        <v>397.14858141361776</v>
      </c>
      <c r="E195" s="20">
        <v>377.94599620851341</v>
      </c>
      <c r="F195" s="20">
        <v>19.202585205104356</v>
      </c>
      <c r="G195" s="20">
        <v>0.23067887871797887</v>
      </c>
      <c r="H195" s="20">
        <v>17.998236050568391</v>
      </c>
      <c r="I195" s="20">
        <v>342.47133846994279</v>
      </c>
      <c r="J195" s="20">
        <v>413.42065394708402</v>
      </c>
      <c r="K195" s="20">
        <v>85.16728154088193</v>
      </c>
      <c r="L195" s="20">
        <v>210.08064792112643</v>
      </c>
      <c r="M195" s="20">
        <v>545.81134449590036</v>
      </c>
    </row>
    <row r="196" spans="2:13" x14ac:dyDescent="0.2">
      <c r="B196" s="11" t="s">
        <v>183</v>
      </c>
      <c r="C196" s="17">
        <v>1</v>
      </c>
      <c r="D196" s="20">
        <v>300.04673067328798</v>
      </c>
      <c r="E196" s="20">
        <v>324.38762451742423</v>
      </c>
      <c r="F196" s="20">
        <v>-24.340893844136247</v>
      </c>
      <c r="G196" s="20">
        <v>-0.29240490480761755</v>
      </c>
      <c r="H196" s="20">
        <v>11.363579069808768</v>
      </c>
      <c r="I196" s="20">
        <v>301.98992526211748</v>
      </c>
      <c r="J196" s="20">
        <v>346.78532377273098</v>
      </c>
      <c r="K196" s="20">
        <v>84.015833468505591</v>
      </c>
      <c r="L196" s="20">
        <v>158.79178898431616</v>
      </c>
      <c r="M196" s="20">
        <v>489.9834600505323</v>
      </c>
    </row>
    <row r="197" spans="2:13" x14ac:dyDescent="0.2">
      <c r="B197" s="11" t="s">
        <v>184</v>
      </c>
      <c r="C197" s="17">
        <v>1</v>
      </c>
      <c r="D197" s="20">
        <v>256.18438620920188</v>
      </c>
      <c r="E197" s="20">
        <v>349.81181638345504</v>
      </c>
      <c r="F197" s="20">
        <v>-93.627430174253163</v>
      </c>
      <c r="G197" s="20">
        <v>-1.1247376527250883</v>
      </c>
      <c r="H197" s="20">
        <v>11.911546950229273</v>
      </c>
      <c r="I197" s="20">
        <v>326.33406834142102</v>
      </c>
      <c r="J197" s="20">
        <v>373.28956442548906</v>
      </c>
      <c r="K197" s="20">
        <v>84.0917017004614</v>
      </c>
      <c r="L197" s="20">
        <v>184.06644399827431</v>
      </c>
      <c r="M197" s="20">
        <v>515.5571887686358</v>
      </c>
    </row>
    <row r="198" spans="2:13" x14ac:dyDescent="0.2">
      <c r="B198" s="11" t="s">
        <v>185</v>
      </c>
      <c r="C198" s="17">
        <v>1</v>
      </c>
      <c r="D198" s="20">
        <v>318.5782889727414</v>
      </c>
      <c r="E198" s="20">
        <v>337.30468877539778</v>
      </c>
      <c r="F198" s="20">
        <v>-18.726399802656374</v>
      </c>
      <c r="G198" s="20">
        <v>-0.2249585075530916</v>
      </c>
      <c r="H198" s="20">
        <v>11.312266674152959</v>
      </c>
      <c r="I198" s="20">
        <v>315.00812663533509</v>
      </c>
      <c r="J198" s="20">
        <v>359.60125091546047</v>
      </c>
      <c r="K198" s="20">
        <v>84.008908583786635</v>
      </c>
      <c r="L198" s="20">
        <v>171.72250224181354</v>
      </c>
      <c r="M198" s="20">
        <v>502.88687530898198</v>
      </c>
    </row>
    <row r="199" spans="2:13" x14ac:dyDescent="0.2">
      <c r="B199" s="11" t="s">
        <v>186</v>
      </c>
      <c r="C199" s="17">
        <v>1</v>
      </c>
      <c r="D199" s="20">
        <v>281.76515409737482</v>
      </c>
      <c r="E199" s="20">
        <v>253.05199402960864</v>
      </c>
      <c r="F199" s="20">
        <v>28.713160067766182</v>
      </c>
      <c r="G199" s="20">
        <v>0.34492853426430892</v>
      </c>
      <c r="H199" s="20">
        <v>7.2374924571475141</v>
      </c>
      <c r="I199" s="20">
        <v>238.78684231799485</v>
      </c>
      <c r="J199" s="20">
        <v>267.31714574122242</v>
      </c>
      <c r="K199" s="20">
        <v>83.557828126388813</v>
      </c>
      <c r="L199" s="20">
        <v>88.358890448030706</v>
      </c>
      <c r="M199" s="20">
        <v>417.74509761118657</v>
      </c>
    </row>
    <row r="200" spans="2:13" x14ac:dyDescent="0.2">
      <c r="B200" s="11" t="s">
        <v>187</v>
      </c>
      <c r="C200" s="17">
        <v>1</v>
      </c>
      <c r="D200" s="20">
        <v>348.46674668822629</v>
      </c>
      <c r="E200" s="20">
        <v>399.60582660535175</v>
      </c>
      <c r="F200" s="20">
        <v>-51.139079917125457</v>
      </c>
      <c r="G200" s="20">
        <v>-0.61432903371864001</v>
      </c>
      <c r="H200" s="20">
        <v>18.447864493358932</v>
      </c>
      <c r="I200" s="20">
        <v>363.24494784641524</v>
      </c>
      <c r="J200" s="20">
        <v>435.96670536428826</v>
      </c>
      <c r="K200" s="20">
        <v>85.263433243666654</v>
      </c>
      <c r="L200" s="20">
        <v>231.55096259333013</v>
      </c>
      <c r="M200" s="20">
        <v>567.66069061737335</v>
      </c>
    </row>
    <row r="201" spans="2:13" x14ac:dyDescent="0.2">
      <c r="B201" s="11" t="s">
        <v>188</v>
      </c>
      <c r="C201" s="17">
        <v>1</v>
      </c>
      <c r="D201" s="20">
        <v>378.71914793843308</v>
      </c>
      <c r="E201" s="20">
        <v>363.82736017470086</v>
      </c>
      <c r="F201" s="20">
        <v>14.891787763732225</v>
      </c>
      <c r="G201" s="20">
        <v>0.17889366805312915</v>
      </c>
      <c r="H201" s="20">
        <v>13.231327886985417</v>
      </c>
      <c r="I201" s="20">
        <v>337.74831404491141</v>
      </c>
      <c r="J201" s="20">
        <v>389.9064063044903</v>
      </c>
      <c r="K201" s="20">
        <v>84.288773758934141</v>
      </c>
      <c r="L201" s="20">
        <v>197.69355728974705</v>
      </c>
      <c r="M201" s="20">
        <v>529.96116305965461</v>
      </c>
    </row>
    <row r="202" spans="2:13" x14ac:dyDescent="0.2">
      <c r="B202" s="11" t="s">
        <v>189</v>
      </c>
      <c r="C202" s="17">
        <v>1</v>
      </c>
      <c r="D202" s="20">
        <v>360.30415645289946</v>
      </c>
      <c r="E202" s="20">
        <v>312.70848783220703</v>
      </c>
      <c r="F202" s="20">
        <v>47.595668620692436</v>
      </c>
      <c r="G202" s="20">
        <v>0.5717623617852946</v>
      </c>
      <c r="H202" s="20">
        <v>11.990567554159508</v>
      </c>
      <c r="I202" s="20">
        <v>289.07498958938424</v>
      </c>
      <c r="J202" s="20">
        <v>336.34198607502981</v>
      </c>
      <c r="K202" s="20">
        <v>84.102931306838116</v>
      </c>
      <c r="L202" s="20">
        <v>146.94098180895011</v>
      </c>
      <c r="M202" s="20">
        <v>478.47599385546391</v>
      </c>
    </row>
    <row r="203" spans="2:13" x14ac:dyDescent="0.2">
      <c r="B203" s="11" t="s">
        <v>190</v>
      </c>
      <c r="C203" s="17">
        <v>1</v>
      </c>
      <c r="D203" s="20">
        <v>342.76335527262108</v>
      </c>
      <c r="E203" s="20">
        <v>306.36664560855183</v>
      </c>
      <c r="F203" s="20">
        <v>36.396709664069249</v>
      </c>
      <c r="G203" s="20">
        <v>0.43723030439149102</v>
      </c>
      <c r="H203" s="20">
        <v>12.535224425577784</v>
      </c>
      <c r="I203" s="20">
        <v>281.65962460248505</v>
      </c>
      <c r="J203" s="20">
        <v>331.07366661461862</v>
      </c>
      <c r="K203" s="20">
        <v>84.182309278918396</v>
      </c>
      <c r="L203" s="20">
        <v>140.44268500921211</v>
      </c>
      <c r="M203" s="20">
        <v>472.29060620789153</v>
      </c>
    </row>
    <row r="204" spans="2:13" x14ac:dyDescent="0.2">
      <c r="B204" s="11" t="s">
        <v>191</v>
      </c>
      <c r="C204" s="17">
        <v>1</v>
      </c>
      <c r="D204" s="20">
        <v>360.59464988979607</v>
      </c>
      <c r="E204" s="20">
        <v>185.27565533846172</v>
      </c>
      <c r="F204" s="20">
        <v>175.31899455133436</v>
      </c>
      <c r="G204" s="20">
        <v>2.1060908543874093</v>
      </c>
      <c r="H204" s="20">
        <v>13.975719707325341</v>
      </c>
      <c r="I204" s="20">
        <v>157.7294073686833</v>
      </c>
      <c r="J204" s="20">
        <v>212.82190330824014</v>
      </c>
      <c r="K204" s="20">
        <v>84.408827058961023</v>
      </c>
      <c r="L204" s="20">
        <v>18.905226502116108</v>
      </c>
      <c r="M204" s="20">
        <v>351.64608417480736</v>
      </c>
    </row>
    <row r="205" spans="2:13" x14ac:dyDescent="0.2">
      <c r="B205" s="11" t="s">
        <v>192</v>
      </c>
      <c r="C205" s="17">
        <v>1</v>
      </c>
      <c r="D205" s="20">
        <v>283.6937634993709</v>
      </c>
      <c r="E205" s="20">
        <v>232.56622933716559</v>
      </c>
      <c r="F205" s="20">
        <v>51.127534162205308</v>
      </c>
      <c r="G205" s="20">
        <v>0.61419033563343506</v>
      </c>
      <c r="H205" s="20">
        <v>7.053450574115204</v>
      </c>
      <c r="I205" s="20">
        <v>218.66382555217029</v>
      </c>
      <c r="J205" s="20">
        <v>246.4686331221609</v>
      </c>
      <c r="K205" s="20">
        <v>83.542088249775958</v>
      </c>
      <c r="L205" s="20">
        <v>67.904149170000011</v>
      </c>
      <c r="M205" s="20">
        <v>397.22830950433115</v>
      </c>
    </row>
    <row r="206" spans="2:13" x14ac:dyDescent="0.2">
      <c r="B206" s="11" t="s">
        <v>193</v>
      </c>
      <c r="C206" s="17">
        <v>1</v>
      </c>
      <c r="D206" s="20">
        <v>248.0364410567509</v>
      </c>
      <c r="E206" s="20">
        <v>219.12854859346837</v>
      </c>
      <c r="F206" s="20">
        <v>28.907892463282536</v>
      </c>
      <c r="G206" s="20">
        <v>0.34726783650762549</v>
      </c>
      <c r="H206" s="20">
        <v>8.3422339827201188</v>
      </c>
      <c r="I206" s="20">
        <v>202.68594308031737</v>
      </c>
      <c r="J206" s="20">
        <v>235.57115410661936</v>
      </c>
      <c r="K206" s="20">
        <v>83.660756702018404</v>
      </c>
      <c r="L206" s="20">
        <v>54.232572020241719</v>
      </c>
      <c r="M206" s="20">
        <v>384.02452516669501</v>
      </c>
    </row>
    <row r="207" spans="2:13" x14ac:dyDescent="0.2">
      <c r="B207" s="11" t="s">
        <v>194</v>
      </c>
      <c r="C207" s="17">
        <v>1</v>
      </c>
      <c r="D207" s="20">
        <v>378.96757551248282</v>
      </c>
      <c r="E207" s="20">
        <v>403.64676485352669</v>
      </c>
      <c r="F207" s="20">
        <v>-24.679189341043866</v>
      </c>
      <c r="G207" s="20">
        <v>-0.29646881730004837</v>
      </c>
      <c r="H207" s="20">
        <v>18.662649354659354</v>
      </c>
      <c r="I207" s="20">
        <v>366.86254352809362</v>
      </c>
      <c r="J207" s="20">
        <v>440.43098617895976</v>
      </c>
      <c r="K207" s="20">
        <v>85.310162495841226</v>
      </c>
      <c r="L207" s="20">
        <v>235.49979713630779</v>
      </c>
      <c r="M207" s="20">
        <v>571.79373257074553</v>
      </c>
    </row>
    <row r="208" spans="2:13" x14ac:dyDescent="0.2">
      <c r="B208" s="11" t="s">
        <v>195</v>
      </c>
      <c r="C208" s="17">
        <v>1</v>
      </c>
      <c r="D208" s="20">
        <v>270.20687266746779</v>
      </c>
      <c r="E208" s="20">
        <v>297.73159319848202</v>
      </c>
      <c r="F208" s="20">
        <v>-27.524720531014225</v>
      </c>
      <c r="G208" s="20">
        <v>-0.33065192010877414</v>
      </c>
      <c r="H208" s="20">
        <v>13.469925114658302</v>
      </c>
      <c r="I208" s="20">
        <v>271.1822701501498</v>
      </c>
      <c r="J208" s="20">
        <v>324.28091624681423</v>
      </c>
      <c r="K208" s="20">
        <v>84.326557066717541</v>
      </c>
      <c r="L208" s="20">
        <v>131.52331913157008</v>
      </c>
      <c r="M208" s="20">
        <v>463.93986726539396</v>
      </c>
    </row>
    <row r="209" spans="2:13" x14ac:dyDescent="0.2">
      <c r="B209" s="11" t="s">
        <v>196</v>
      </c>
      <c r="C209" s="17">
        <v>1</v>
      </c>
      <c r="D209" s="20">
        <v>305.50056886598702</v>
      </c>
      <c r="E209" s="20">
        <v>320.32884545142417</v>
      </c>
      <c r="F209" s="20">
        <v>-14.828276585437152</v>
      </c>
      <c r="G209" s="20">
        <v>-0.17813071414673168</v>
      </c>
      <c r="H209" s="20">
        <v>11.521993740713667</v>
      </c>
      <c r="I209" s="20">
        <v>297.61890969608874</v>
      </c>
      <c r="J209" s="20">
        <v>343.03878120675961</v>
      </c>
      <c r="K209" s="20">
        <v>84.037406456249656</v>
      </c>
      <c r="L209" s="20">
        <v>154.69048939827908</v>
      </c>
      <c r="M209" s="20">
        <v>485.96720150456929</v>
      </c>
    </row>
    <row r="210" spans="2:13" x14ac:dyDescent="0.2">
      <c r="B210" s="11" t="s">
        <v>226</v>
      </c>
      <c r="C210" s="17">
        <v>1</v>
      </c>
      <c r="D210" s="20">
        <v>127.97854653078643</v>
      </c>
      <c r="E210" s="20">
        <v>225.28362007666766</v>
      </c>
      <c r="F210" s="20">
        <v>-97.305073545881228</v>
      </c>
      <c r="G210" s="20">
        <v>-1.168916842153513</v>
      </c>
      <c r="H210" s="20">
        <v>7.6409250982687995</v>
      </c>
      <c r="I210" s="20">
        <v>210.22329961495333</v>
      </c>
      <c r="J210" s="20">
        <v>240.34394053838199</v>
      </c>
      <c r="K210" s="20">
        <v>83.593738285168357</v>
      </c>
      <c r="L210" s="20">
        <v>60.519737303814367</v>
      </c>
      <c r="M210" s="20">
        <v>390.04750284952092</v>
      </c>
    </row>
    <row r="211" spans="2:13" x14ac:dyDescent="0.2">
      <c r="B211" s="11" t="s">
        <v>227</v>
      </c>
      <c r="C211" s="17">
        <v>1</v>
      </c>
      <c r="D211" s="20">
        <v>152.5346601739578</v>
      </c>
      <c r="E211" s="20">
        <v>210.93293707221653</v>
      </c>
      <c r="F211" s="20">
        <v>-58.398276898258729</v>
      </c>
      <c r="G211" s="20">
        <v>-0.70153309515697382</v>
      </c>
      <c r="H211" s="20">
        <v>9.4911784882892896</v>
      </c>
      <c r="I211" s="20">
        <v>192.2257533536702</v>
      </c>
      <c r="J211" s="20">
        <v>229.64012079076286</v>
      </c>
      <c r="K211" s="20">
        <v>83.783123677912798</v>
      </c>
      <c r="L211" s="20">
        <v>45.795774275175461</v>
      </c>
      <c r="M211" s="20">
        <v>376.0700998692576</v>
      </c>
    </row>
    <row r="212" spans="2:13" x14ac:dyDescent="0.2">
      <c r="B212" s="11" t="s">
        <v>228</v>
      </c>
      <c r="C212" s="17">
        <v>1</v>
      </c>
      <c r="D212" s="20">
        <v>250.59645711523632</v>
      </c>
      <c r="E212" s="20">
        <v>238.14705049203397</v>
      </c>
      <c r="F212" s="20">
        <v>12.44940662320235</v>
      </c>
      <c r="G212" s="20">
        <v>0.14955356947361043</v>
      </c>
      <c r="H212" s="20">
        <v>6.8214545227856895</v>
      </c>
      <c r="I212" s="20">
        <v>224.70191265768466</v>
      </c>
      <c r="J212" s="20">
        <v>251.59218832638328</v>
      </c>
      <c r="K212" s="20">
        <v>83.522820749411352</v>
      </c>
      <c r="L212" s="20">
        <v>73.52294671205388</v>
      </c>
      <c r="M212" s="20">
        <v>402.77115427201409</v>
      </c>
    </row>
    <row r="213" spans="2:13" x14ac:dyDescent="0.2">
      <c r="B213" s="11" t="s">
        <v>229</v>
      </c>
      <c r="C213" s="17">
        <v>1</v>
      </c>
      <c r="D213" s="20">
        <v>230.18775321635798</v>
      </c>
      <c r="E213" s="20">
        <v>245.94860359918081</v>
      </c>
      <c r="F213" s="20">
        <v>-15.760850382822838</v>
      </c>
      <c r="G213" s="20">
        <v>-0.18933363685765467</v>
      </c>
      <c r="H213" s="20">
        <v>6.8536039944351357</v>
      </c>
      <c r="I213" s="20">
        <v>232.44009891598944</v>
      </c>
      <c r="J213" s="20">
        <v>259.45710828237219</v>
      </c>
      <c r="K213" s="20">
        <v>83.525452598859971</v>
      </c>
      <c r="L213" s="20">
        <v>81.319312424272312</v>
      </c>
      <c r="M213" s="20">
        <v>410.57789477408932</v>
      </c>
    </row>
    <row r="214" spans="2:13" x14ac:dyDescent="0.2">
      <c r="B214" s="11" t="s">
        <v>230</v>
      </c>
      <c r="C214" s="17">
        <v>1</v>
      </c>
      <c r="D214" s="20">
        <v>258.26648249879088</v>
      </c>
      <c r="E214" s="20">
        <v>245.94860359918081</v>
      </c>
      <c r="F214" s="20">
        <v>12.317878899610065</v>
      </c>
      <c r="G214" s="20">
        <v>0.14797353910402603</v>
      </c>
      <c r="H214" s="20">
        <v>6.8536039944351357</v>
      </c>
      <c r="I214" s="20">
        <v>232.44009891598944</v>
      </c>
      <c r="J214" s="20">
        <v>259.45710828237219</v>
      </c>
      <c r="K214" s="20">
        <v>83.525452598859971</v>
      </c>
      <c r="L214" s="20">
        <v>81.319312424272312</v>
      </c>
      <c r="M214" s="20">
        <v>410.57789477408932</v>
      </c>
    </row>
    <row r="215" spans="2:13" x14ac:dyDescent="0.2">
      <c r="B215" s="11" t="s">
        <v>231</v>
      </c>
      <c r="C215" s="17">
        <v>1</v>
      </c>
      <c r="D215" s="20">
        <v>120.9717472247146</v>
      </c>
      <c r="E215" s="20">
        <v>225.28362007666766</v>
      </c>
      <c r="F215" s="20">
        <v>-104.31187285195305</v>
      </c>
      <c r="G215" s="20">
        <v>-1.2530888736827321</v>
      </c>
      <c r="H215" s="20">
        <v>7.6409250982687995</v>
      </c>
      <c r="I215" s="20">
        <v>210.22329961495333</v>
      </c>
      <c r="J215" s="20">
        <v>240.34394053838199</v>
      </c>
      <c r="K215" s="20">
        <v>83.593738285168357</v>
      </c>
      <c r="L215" s="20">
        <v>60.519737303814367</v>
      </c>
      <c r="M215" s="20">
        <v>390.04750284952092</v>
      </c>
    </row>
    <row r="216" spans="2:13" x14ac:dyDescent="0.2">
      <c r="B216" s="11" t="s">
        <v>232</v>
      </c>
      <c r="C216" s="17">
        <v>1</v>
      </c>
      <c r="D216" s="20">
        <v>323.95524257777464</v>
      </c>
      <c r="E216" s="20">
        <v>360.9329474046541</v>
      </c>
      <c r="F216" s="20">
        <v>-36.97770482687946</v>
      </c>
      <c r="G216" s="20">
        <v>-0.44420974550663855</v>
      </c>
      <c r="H216" s="20">
        <v>18.498460610385983</v>
      </c>
      <c r="I216" s="20">
        <v>324.47234332100288</v>
      </c>
      <c r="J216" s="20">
        <v>397.39355148830532</v>
      </c>
      <c r="K216" s="20">
        <v>85.274394686129952</v>
      </c>
      <c r="L216" s="20">
        <v>192.85647830763335</v>
      </c>
      <c r="M216" s="20">
        <v>529.00941650167488</v>
      </c>
    </row>
    <row r="217" spans="2:13" x14ac:dyDescent="0.2">
      <c r="B217" s="11" t="s">
        <v>233</v>
      </c>
      <c r="C217" s="17">
        <v>1</v>
      </c>
      <c r="D217" s="20">
        <v>332.53958284465392</v>
      </c>
      <c r="E217" s="20">
        <v>338.18747321519049</v>
      </c>
      <c r="F217" s="20">
        <v>-5.6478903705365724</v>
      </c>
      <c r="G217" s="20">
        <v>-6.7847584264390012E-2</v>
      </c>
      <c r="H217" s="20">
        <v>11.334205599894517</v>
      </c>
      <c r="I217" s="20">
        <v>315.84766928856345</v>
      </c>
      <c r="J217" s="20">
        <v>360.52727714181754</v>
      </c>
      <c r="K217" s="20">
        <v>84.011865594763137</v>
      </c>
      <c r="L217" s="20">
        <v>172.59945839087678</v>
      </c>
      <c r="M217" s="20">
        <v>503.77548803950424</v>
      </c>
    </row>
    <row r="218" spans="2:13" x14ac:dyDescent="0.2">
      <c r="B218" s="11" t="s">
        <v>234</v>
      </c>
      <c r="C218" s="17">
        <v>1</v>
      </c>
      <c r="D218" s="20">
        <v>318.75480206331304</v>
      </c>
      <c r="E218" s="20">
        <v>338.18747321519049</v>
      </c>
      <c r="F218" s="20">
        <v>-19.432671151877457</v>
      </c>
      <c r="G218" s="20">
        <v>-0.23344287990029233</v>
      </c>
      <c r="H218" s="20">
        <v>11.334205599894517</v>
      </c>
      <c r="I218" s="20">
        <v>315.84766928856345</v>
      </c>
      <c r="J218" s="20">
        <v>360.52727714181754</v>
      </c>
      <c r="K218" s="20">
        <v>84.011865594763137</v>
      </c>
      <c r="L218" s="20">
        <v>172.59945839087678</v>
      </c>
      <c r="M218" s="20">
        <v>503.77548803950424</v>
      </c>
    </row>
    <row r="219" spans="2:13" x14ac:dyDescent="0.2">
      <c r="B219" s="11" t="s">
        <v>235</v>
      </c>
      <c r="C219" s="17">
        <v>1</v>
      </c>
      <c r="D219" s="20">
        <v>333.84805201146571</v>
      </c>
      <c r="E219" s="20">
        <v>377.58468837273165</v>
      </c>
      <c r="F219" s="20">
        <v>-43.736636361265937</v>
      </c>
      <c r="G219" s="20">
        <v>-0.52540416443672178</v>
      </c>
      <c r="H219" s="20">
        <v>15.02386362510962</v>
      </c>
      <c r="I219" s="20">
        <v>347.97254090926435</v>
      </c>
      <c r="J219" s="20">
        <v>407.19683583619894</v>
      </c>
      <c r="K219" s="20">
        <v>84.58868613684551</v>
      </c>
      <c r="L219" s="20">
        <v>210.85975594996791</v>
      </c>
      <c r="M219" s="20">
        <v>544.30962079549545</v>
      </c>
    </row>
    <row r="220" spans="2:13" x14ac:dyDescent="0.2">
      <c r="B220" s="11" t="s">
        <v>236</v>
      </c>
      <c r="C220" s="17">
        <v>1</v>
      </c>
      <c r="D220" s="20">
        <v>335.28131464737612</v>
      </c>
      <c r="E220" s="20">
        <v>297.65280990261465</v>
      </c>
      <c r="F220" s="20">
        <v>37.628504744761472</v>
      </c>
      <c r="G220" s="20">
        <v>0.45202774468348217</v>
      </c>
      <c r="H220" s="20">
        <v>13.980272066615017</v>
      </c>
      <c r="I220" s="20">
        <v>270.09758919866101</v>
      </c>
      <c r="J220" s="20">
        <v>325.20803060656829</v>
      </c>
      <c r="K220" s="20">
        <v>84.409580920582968</v>
      </c>
      <c r="L220" s="20">
        <v>131.28089519937933</v>
      </c>
      <c r="M220" s="20">
        <v>464.02472460585</v>
      </c>
    </row>
    <row r="221" spans="2:13" x14ac:dyDescent="0.2">
      <c r="B221" s="11" t="s">
        <v>237</v>
      </c>
      <c r="C221" s="17">
        <v>1</v>
      </c>
      <c r="D221" s="20">
        <v>169.60160845688188</v>
      </c>
      <c r="E221" s="20">
        <v>244.41786409883755</v>
      </c>
      <c r="F221" s="20">
        <v>-74.816255641955678</v>
      </c>
      <c r="G221" s="20">
        <v>-0.8987607541913889</v>
      </c>
      <c r="H221" s="20">
        <v>6.8140652499085066</v>
      </c>
      <c r="I221" s="20">
        <v>230.98729057654185</v>
      </c>
      <c r="J221" s="20">
        <v>257.84843762113326</v>
      </c>
      <c r="K221" s="20">
        <v>83.522217579287712</v>
      </c>
      <c r="L221" s="20">
        <v>79.794949171678041</v>
      </c>
      <c r="M221" s="20">
        <v>409.04077902599704</v>
      </c>
    </row>
    <row r="222" spans="2:13" x14ac:dyDescent="0.2">
      <c r="B222" s="11" t="s">
        <v>238</v>
      </c>
      <c r="C222" s="17">
        <v>1</v>
      </c>
      <c r="D222" s="20">
        <v>209.3971488106277</v>
      </c>
      <c r="E222" s="20">
        <v>244.98609317976684</v>
      </c>
      <c r="F222" s="20">
        <v>-35.588944369139142</v>
      </c>
      <c r="G222" s="20">
        <v>-0.42752669466855414</v>
      </c>
      <c r="H222" s="20">
        <v>6.8268743524282058</v>
      </c>
      <c r="I222" s="20">
        <v>231.53027282069513</v>
      </c>
      <c r="J222" s="20">
        <v>258.44191353883855</v>
      </c>
      <c r="K222" s="20">
        <v>83.523263571029773</v>
      </c>
      <c r="L222" s="20">
        <v>80.361116595068069</v>
      </c>
      <c r="M222" s="20">
        <v>409.61106976446558</v>
      </c>
    </row>
    <row r="223" spans="2:13" x14ac:dyDescent="0.2">
      <c r="B223" s="11" t="s">
        <v>239</v>
      </c>
      <c r="C223" s="17">
        <v>1</v>
      </c>
      <c r="D223" s="20">
        <v>196.34960394675636</v>
      </c>
      <c r="E223" s="20">
        <v>256.35067445741527</v>
      </c>
      <c r="F223" s="20">
        <v>-60.001070510658906</v>
      </c>
      <c r="G223" s="20">
        <v>-0.72078730647152811</v>
      </c>
      <c r="H223" s="20">
        <v>7.5177603256108885</v>
      </c>
      <c r="I223" s="20">
        <v>241.53311268289741</v>
      </c>
      <c r="J223" s="20">
        <v>271.16823623193312</v>
      </c>
      <c r="K223" s="20">
        <v>83.58257033882839</v>
      </c>
      <c r="L223" s="20">
        <v>91.608803790244991</v>
      </c>
      <c r="M223" s="20">
        <v>421.09254512458551</v>
      </c>
    </row>
    <row r="224" spans="2:13" x14ac:dyDescent="0.2">
      <c r="B224" s="11" t="s">
        <v>240</v>
      </c>
      <c r="C224" s="17">
        <v>1</v>
      </c>
      <c r="D224" s="20">
        <v>358.38055216776797</v>
      </c>
      <c r="E224" s="20">
        <v>256.35067445741527</v>
      </c>
      <c r="F224" s="20">
        <v>102.02987771035271</v>
      </c>
      <c r="G224" s="20">
        <v>1.2256754772633627</v>
      </c>
      <c r="H224" s="20">
        <v>7.5177603256108885</v>
      </c>
      <c r="I224" s="20">
        <v>241.53311268289741</v>
      </c>
      <c r="J224" s="20">
        <v>271.16823623193312</v>
      </c>
      <c r="K224" s="20">
        <v>83.58257033882839</v>
      </c>
      <c r="L224" s="20">
        <v>91.608803790244991</v>
      </c>
      <c r="M224" s="20">
        <v>421.09254512458551</v>
      </c>
    </row>
    <row r="225" spans="2:13" x14ac:dyDescent="0.2">
      <c r="B225" s="11" t="s">
        <v>241</v>
      </c>
      <c r="C225" s="17">
        <v>1</v>
      </c>
      <c r="D225" s="20">
        <v>198.00953936017774</v>
      </c>
      <c r="E225" s="20">
        <v>256.35067445741527</v>
      </c>
      <c r="F225" s="20">
        <v>-58.341135097237526</v>
      </c>
      <c r="G225" s="20">
        <v>-0.70084665599023122</v>
      </c>
      <c r="H225" s="20">
        <v>7.5177603256108885</v>
      </c>
      <c r="I225" s="20">
        <v>241.53311268289741</v>
      </c>
      <c r="J225" s="20">
        <v>271.16823623193312</v>
      </c>
      <c r="K225" s="20">
        <v>83.58257033882839</v>
      </c>
      <c r="L225" s="20">
        <v>91.608803790244991</v>
      </c>
      <c r="M225" s="20">
        <v>421.09254512458551</v>
      </c>
    </row>
    <row r="226" spans="2:13" x14ac:dyDescent="0.2">
      <c r="B226" s="11" t="s">
        <v>242</v>
      </c>
      <c r="C226" s="17">
        <v>1</v>
      </c>
      <c r="D226" s="20">
        <v>166.40779961215463</v>
      </c>
      <c r="E226" s="20">
        <v>244.41786409883755</v>
      </c>
      <c r="F226" s="20">
        <v>-78.010064486682921</v>
      </c>
      <c r="G226" s="20">
        <v>-0.93712768423086112</v>
      </c>
      <c r="H226" s="20">
        <v>6.8140652499085066</v>
      </c>
      <c r="I226" s="20">
        <v>230.98729057654185</v>
      </c>
      <c r="J226" s="20">
        <v>257.84843762113326</v>
      </c>
      <c r="K226" s="20">
        <v>83.522217579287712</v>
      </c>
      <c r="L226" s="20">
        <v>79.794949171678041</v>
      </c>
      <c r="M226" s="20">
        <v>409.04077902599704</v>
      </c>
    </row>
    <row r="227" spans="2:13" x14ac:dyDescent="0.2">
      <c r="B227" s="11" t="s">
        <v>243</v>
      </c>
      <c r="C227" s="17">
        <v>1</v>
      </c>
      <c r="D227" s="20">
        <v>299.87320850245294</v>
      </c>
      <c r="E227" s="20">
        <v>380.68567205614602</v>
      </c>
      <c r="F227" s="20">
        <v>-80.812463553693078</v>
      </c>
      <c r="G227" s="20">
        <v>-0.97079264483868466</v>
      </c>
      <c r="H227" s="20">
        <v>17.98768685337134</v>
      </c>
      <c r="I227" s="20">
        <v>345.23180686407449</v>
      </c>
      <c r="J227" s="20">
        <v>416.13953724821755</v>
      </c>
      <c r="K227" s="20">
        <v>85.16505282371881</v>
      </c>
      <c r="L227" s="20">
        <v>212.82471658694053</v>
      </c>
      <c r="M227" s="20">
        <v>548.54662752535148</v>
      </c>
    </row>
    <row r="228" spans="2:13" x14ac:dyDescent="0.2">
      <c r="B228" s="11" t="s">
        <v>244</v>
      </c>
      <c r="C228" s="17">
        <v>1</v>
      </c>
      <c r="D228" s="20">
        <v>344.85569958245247</v>
      </c>
      <c r="E228" s="20">
        <v>332.34283140690752</v>
      </c>
      <c r="F228" s="20">
        <v>12.512868175544952</v>
      </c>
      <c r="G228" s="20">
        <v>0.15031592722803414</v>
      </c>
      <c r="H228" s="20">
        <v>11.249303849210852</v>
      </c>
      <c r="I228" s="20">
        <v>310.17036946526423</v>
      </c>
      <c r="J228" s="20">
        <v>354.51529334855081</v>
      </c>
      <c r="K228" s="20">
        <v>84.000453458441143</v>
      </c>
      <c r="L228" s="20">
        <v>166.77730998855597</v>
      </c>
      <c r="M228" s="20">
        <v>497.90835282525904</v>
      </c>
    </row>
    <row r="229" spans="2:13" x14ac:dyDescent="0.2">
      <c r="B229" s="11" t="s">
        <v>245</v>
      </c>
      <c r="C229" s="17">
        <v>1</v>
      </c>
      <c r="D229" s="20">
        <v>340.26696321400709</v>
      </c>
      <c r="E229" s="20">
        <v>332.34283140690752</v>
      </c>
      <c r="F229" s="20">
        <v>7.9241318070995703</v>
      </c>
      <c r="G229" s="20">
        <v>9.5191861957696577E-2</v>
      </c>
      <c r="H229" s="20">
        <v>11.249303849210852</v>
      </c>
      <c r="I229" s="20">
        <v>310.17036946526423</v>
      </c>
      <c r="J229" s="20">
        <v>354.51529334855081</v>
      </c>
      <c r="K229" s="20">
        <v>84.000453458441143</v>
      </c>
      <c r="L229" s="20">
        <v>166.77730998855597</v>
      </c>
      <c r="M229" s="20">
        <v>497.90835282525904</v>
      </c>
    </row>
    <row r="230" spans="2:13" x14ac:dyDescent="0.2">
      <c r="B230" s="11" t="s">
        <v>246</v>
      </c>
      <c r="C230" s="17">
        <v>1</v>
      </c>
      <c r="D230" s="20">
        <v>262.28117718093938</v>
      </c>
      <c r="E230" s="20">
        <v>356.45197886607468</v>
      </c>
      <c r="F230" s="20">
        <v>-94.170801685135302</v>
      </c>
      <c r="G230" s="20">
        <v>-1.13126512439199</v>
      </c>
      <c r="H230" s="20">
        <v>12.461506220034858</v>
      </c>
      <c r="I230" s="20">
        <v>331.89025699395575</v>
      </c>
      <c r="J230" s="20">
        <v>381.01370073819362</v>
      </c>
      <c r="K230" s="20">
        <v>84.17136378486353</v>
      </c>
      <c r="L230" s="20">
        <v>190.54959191730188</v>
      </c>
      <c r="M230" s="20">
        <v>522.35436581484748</v>
      </c>
    </row>
    <row r="231" spans="2:13" x14ac:dyDescent="0.2">
      <c r="B231" s="11" t="s">
        <v>247</v>
      </c>
      <c r="C231" s="17">
        <v>1</v>
      </c>
      <c r="D231" s="20">
        <v>235.86848608428613</v>
      </c>
      <c r="E231" s="20">
        <v>268.52701155800469</v>
      </c>
      <c r="F231" s="20">
        <v>-32.658525473718555</v>
      </c>
      <c r="G231" s="20">
        <v>-0.39232384371128248</v>
      </c>
      <c r="H231" s="20">
        <v>8.9831239766557456</v>
      </c>
      <c r="I231" s="20">
        <v>250.82120707807366</v>
      </c>
      <c r="J231" s="20">
        <v>286.23281603793572</v>
      </c>
      <c r="K231" s="20">
        <v>83.727091556507773</v>
      </c>
      <c r="L231" s="20">
        <v>103.50028849092516</v>
      </c>
      <c r="M231" s="20">
        <v>433.55373462508419</v>
      </c>
    </row>
    <row r="232" spans="2:13" x14ac:dyDescent="0.2">
      <c r="B232" s="11" t="s">
        <v>248</v>
      </c>
      <c r="C232" s="17">
        <v>1</v>
      </c>
      <c r="D232" s="20">
        <v>203.79754865341786</v>
      </c>
      <c r="E232" s="20">
        <v>246.15734084140902</v>
      </c>
      <c r="F232" s="20">
        <v>-42.359792187991161</v>
      </c>
      <c r="G232" s="20">
        <v>-0.50886426282097563</v>
      </c>
      <c r="H232" s="20">
        <v>6.8602301259301983</v>
      </c>
      <c r="I232" s="20">
        <v>232.6357760035304</v>
      </c>
      <c r="J232" s="20">
        <v>259.67890567928765</v>
      </c>
      <c r="K232" s="20">
        <v>83.525996561026361</v>
      </c>
      <c r="L232" s="20">
        <v>81.526977513006074</v>
      </c>
      <c r="M232" s="20">
        <v>410.78770416981195</v>
      </c>
    </row>
    <row r="233" spans="2:13" x14ac:dyDescent="0.2">
      <c r="B233" s="11" t="s">
        <v>249</v>
      </c>
      <c r="C233" s="17">
        <v>1</v>
      </c>
      <c r="D233" s="20">
        <v>219.29149989342258</v>
      </c>
      <c r="E233" s="20">
        <v>216.00641088036394</v>
      </c>
      <c r="F233" s="20">
        <v>3.2850890130586379</v>
      </c>
      <c r="G233" s="20">
        <v>3.9463470252936714E-2</v>
      </c>
      <c r="H233" s="20">
        <v>8.7549423860972144</v>
      </c>
      <c r="I233" s="20">
        <v>198.75035402039765</v>
      </c>
      <c r="J233" s="20">
        <v>233.26246774033024</v>
      </c>
      <c r="K233" s="20">
        <v>83.702917274822326</v>
      </c>
      <c r="L233" s="20">
        <v>51.027335503116774</v>
      </c>
      <c r="M233" s="20">
        <v>380.98548625761111</v>
      </c>
    </row>
    <row r="234" spans="2:13" x14ac:dyDescent="0.2">
      <c r="B234" s="11" t="s">
        <v>250</v>
      </c>
      <c r="C234" s="17">
        <v>1</v>
      </c>
      <c r="D234" s="20">
        <v>294.08243374242301</v>
      </c>
      <c r="E234" s="20">
        <v>250.2625059071205</v>
      </c>
      <c r="F234" s="20">
        <v>43.819927835302508</v>
      </c>
      <c r="G234" s="20">
        <v>0.52640473720503933</v>
      </c>
      <c r="H234" s="20">
        <v>7.0489508857915757</v>
      </c>
      <c r="I234" s="20">
        <v>236.36897104143276</v>
      </c>
      <c r="J234" s="20">
        <v>264.15604077280824</v>
      </c>
      <c r="K234" s="20">
        <v>83.541708461834617</v>
      </c>
      <c r="L234" s="20">
        <v>85.601174304825093</v>
      </c>
      <c r="M234" s="20">
        <v>414.92383750941588</v>
      </c>
    </row>
    <row r="235" spans="2:13" x14ac:dyDescent="0.2">
      <c r="B235" s="11" t="s">
        <v>251</v>
      </c>
      <c r="C235" s="17">
        <v>1</v>
      </c>
      <c r="D235" s="20">
        <v>337.72974904051551</v>
      </c>
      <c r="E235" s="20">
        <v>259.79483839406919</v>
      </c>
      <c r="F235" s="20">
        <v>77.934910646446326</v>
      </c>
      <c r="G235" s="20">
        <v>0.93622486810418049</v>
      </c>
      <c r="H235" s="20">
        <v>7.8697688111767876</v>
      </c>
      <c r="I235" s="20">
        <v>244.28346526429198</v>
      </c>
      <c r="J235" s="20">
        <v>275.3062115238464</v>
      </c>
      <c r="K235" s="20">
        <v>83.614966395216825</v>
      </c>
      <c r="L235" s="20">
        <v>94.989114857693835</v>
      </c>
      <c r="M235" s="20">
        <v>424.60056193044454</v>
      </c>
    </row>
    <row r="236" spans="2:13" x14ac:dyDescent="0.2">
      <c r="B236" s="11" t="s">
        <v>252</v>
      </c>
      <c r="C236" s="17">
        <v>1</v>
      </c>
      <c r="D236" s="20">
        <v>198.84945852895032</v>
      </c>
      <c r="E236" s="20">
        <v>259.79483839406919</v>
      </c>
      <c r="F236" s="20">
        <v>-60.945379865118866</v>
      </c>
      <c r="G236" s="20">
        <v>-0.7321312073433659</v>
      </c>
      <c r="H236" s="20">
        <v>7.8697688111767876</v>
      </c>
      <c r="I236" s="20">
        <v>244.28346526429198</v>
      </c>
      <c r="J236" s="20">
        <v>275.3062115238464</v>
      </c>
      <c r="K236" s="20">
        <v>83.614966395216825</v>
      </c>
      <c r="L236" s="20">
        <v>94.989114857693835</v>
      </c>
      <c r="M236" s="20">
        <v>424.60056193044454</v>
      </c>
    </row>
    <row r="237" spans="2:13" x14ac:dyDescent="0.2">
      <c r="B237" s="11" t="s">
        <v>253</v>
      </c>
      <c r="C237" s="17">
        <v>1</v>
      </c>
      <c r="D237" s="20">
        <v>224.22524285785963</v>
      </c>
      <c r="E237" s="20">
        <v>246.15734084140902</v>
      </c>
      <c r="F237" s="20">
        <v>-21.932097983549397</v>
      </c>
      <c r="G237" s="20">
        <v>-0.2634682630874714</v>
      </c>
      <c r="H237" s="20">
        <v>6.8602301259301983</v>
      </c>
      <c r="I237" s="20">
        <v>232.6357760035304</v>
      </c>
      <c r="J237" s="20">
        <v>259.67890567928765</v>
      </c>
      <c r="K237" s="20">
        <v>83.525996561026361</v>
      </c>
      <c r="L237" s="20">
        <v>81.526977513006074</v>
      </c>
      <c r="M237" s="20">
        <v>410.78770416981195</v>
      </c>
    </row>
    <row r="238" spans="2:13" x14ac:dyDescent="0.2">
      <c r="B238" s="11" t="s">
        <v>254</v>
      </c>
      <c r="C238" s="17">
        <v>1</v>
      </c>
      <c r="D238" s="20">
        <v>258.85789097402039</v>
      </c>
      <c r="E238" s="20">
        <v>246.15734084140902</v>
      </c>
      <c r="F238" s="20">
        <v>12.700550132611369</v>
      </c>
      <c r="G238" s="20">
        <v>0.1525705332068254</v>
      </c>
      <c r="H238" s="20">
        <v>6.8602301259301983</v>
      </c>
      <c r="I238" s="20">
        <v>232.6357760035304</v>
      </c>
      <c r="J238" s="20">
        <v>259.67890567928765</v>
      </c>
      <c r="K238" s="20">
        <v>83.525996561026361</v>
      </c>
      <c r="L238" s="20">
        <v>81.526977513006074</v>
      </c>
      <c r="M238" s="20">
        <v>410.78770416981195</v>
      </c>
    </row>
    <row r="239" spans="2:13" x14ac:dyDescent="0.2">
      <c r="B239" s="11" t="s">
        <v>255</v>
      </c>
      <c r="C239" s="17">
        <v>1</v>
      </c>
      <c r="D239" s="20">
        <v>259.40173476767922</v>
      </c>
      <c r="E239" s="20">
        <v>265.79410034750629</v>
      </c>
      <c r="F239" s="20">
        <v>-6.3923655798270715</v>
      </c>
      <c r="G239" s="20">
        <v>-7.6790896046535634E-2</v>
      </c>
      <c r="H239" s="20">
        <v>8.6051429342782431</v>
      </c>
      <c r="I239" s="20">
        <v>248.83329932637736</v>
      </c>
      <c r="J239" s="20">
        <v>282.75490136863522</v>
      </c>
      <c r="K239" s="20">
        <v>83.687381540177412</v>
      </c>
      <c r="L239" s="20">
        <v>100.84564601932732</v>
      </c>
      <c r="M239" s="20">
        <v>430.74255467568526</v>
      </c>
    </row>
    <row r="240" spans="2:13" x14ac:dyDescent="0.2">
      <c r="B240" s="11" t="s">
        <v>256</v>
      </c>
      <c r="C240" s="17">
        <v>1</v>
      </c>
      <c r="D240" s="20">
        <v>206.1745931678478</v>
      </c>
      <c r="E240" s="20">
        <v>259.33387704705967</v>
      </c>
      <c r="F240" s="20">
        <v>-53.15928387921187</v>
      </c>
      <c r="G240" s="20">
        <v>-0.63859755692935005</v>
      </c>
      <c r="H240" s="20">
        <v>7.8194156062112814</v>
      </c>
      <c r="I240" s="20">
        <v>243.92175046050883</v>
      </c>
      <c r="J240" s="20">
        <v>274.74600363361048</v>
      </c>
      <c r="K240" s="20">
        <v>83.610242222795449</v>
      </c>
      <c r="L240" s="20">
        <v>94.537464889825884</v>
      </c>
      <c r="M240" s="20">
        <v>424.13028920429349</v>
      </c>
    </row>
    <row r="241" spans="2:13" x14ac:dyDescent="0.2">
      <c r="B241" s="11" t="s">
        <v>257</v>
      </c>
      <c r="C241" s="17">
        <v>1</v>
      </c>
      <c r="D241" s="20">
        <v>304.46835954757643</v>
      </c>
      <c r="E241" s="20">
        <v>289.65972106466165</v>
      </c>
      <c r="F241" s="20">
        <v>14.808638482914773</v>
      </c>
      <c r="G241" s="20">
        <v>0.17789480343879183</v>
      </c>
      <c r="H241" s="20">
        <v>12.488585575105636</v>
      </c>
      <c r="I241" s="20">
        <v>265.04462558136117</v>
      </c>
      <c r="J241" s="20">
        <v>314.27481654796213</v>
      </c>
      <c r="K241" s="20">
        <v>84.175377122996025</v>
      </c>
      <c r="L241" s="20">
        <v>123.74942379644204</v>
      </c>
      <c r="M241" s="20">
        <v>455.57001833288126</v>
      </c>
    </row>
    <row r="242" spans="2:13" x14ac:dyDescent="0.2">
      <c r="B242" s="11" t="s">
        <v>258</v>
      </c>
      <c r="C242" s="17">
        <v>1</v>
      </c>
      <c r="D242" s="20">
        <v>331.18181179812558</v>
      </c>
      <c r="E242" s="20">
        <v>297.65280990261465</v>
      </c>
      <c r="F242" s="20">
        <v>33.52900189551093</v>
      </c>
      <c r="G242" s="20">
        <v>0.40278079639680564</v>
      </c>
      <c r="H242" s="20">
        <v>13.980272066615017</v>
      </c>
      <c r="I242" s="20">
        <v>270.09758919866101</v>
      </c>
      <c r="J242" s="20">
        <v>325.20803060656829</v>
      </c>
      <c r="K242" s="20">
        <v>84.409580920582968</v>
      </c>
      <c r="L242" s="20">
        <v>131.28089519937933</v>
      </c>
      <c r="M242" s="20">
        <v>464.02472460585</v>
      </c>
    </row>
    <row r="243" spans="2:13" x14ac:dyDescent="0.2">
      <c r="B243" s="11" t="s">
        <v>259</v>
      </c>
      <c r="C243" s="17">
        <v>1</v>
      </c>
      <c r="D243" s="20">
        <v>280.66506151742271</v>
      </c>
      <c r="E243" s="20">
        <v>336.16968023082364</v>
      </c>
      <c r="F243" s="20">
        <v>-55.50461871340093</v>
      </c>
      <c r="G243" s="20">
        <v>-0.66677184721319882</v>
      </c>
      <c r="H243" s="20">
        <v>11.288796957563413</v>
      </c>
      <c r="I243" s="20">
        <v>313.91937707752481</v>
      </c>
      <c r="J243" s="20">
        <v>358.41998338412247</v>
      </c>
      <c r="K243" s="20">
        <v>84.005751475008893</v>
      </c>
      <c r="L243" s="20">
        <v>170.59371638223027</v>
      </c>
      <c r="M243" s="20">
        <v>501.74564407941705</v>
      </c>
    </row>
    <row r="244" spans="2:13" x14ac:dyDescent="0.2">
      <c r="B244" s="11" t="s">
        <v>260</v>
      </c>
      <c r="C244" s="17">
        <v>1</v>
      </c>
      <c r="D244" s="20">
        <v>340.35566181391414</v>
      </c>
      <c r="E244" s="20">
        <v>248.24471292275368</v>
      </c>
      <c r="F244" s="20">
        <v>92.110948891160461</v>
      </c>
      <c r="G244" s="20">
        <v>1.1065203034336168</v>
      </c>
      <c r="H244" s="20">
        <v>6.9424929856273447</v>
      </c>
      <c r="I244" s="20">
        <v>234.56100737374354</v>
      </c>
      <c r="J244" s="20">
        <v>261.92841847176385</v>
      </c>
      <c r="K244" s="20">
        <v>83.532793278971297</v>
      </c>
      <c r="L244" s="20">
        <v>83.600953212496165</v>
      </c>
      <c r="M244" s="20">
        <v>412.88847263301119</v>
      </c>
    </row>
    <row r="245" spans="2:13" x14ac:dyDescent="0.2">
      <c r="B245" s="11" t="s">
        <v>261</v>
      </c>
      <c r="C245" s="17">
        <v>1</v>
      </c>
      <c r="D245" s="20">
        <v>293.192482907672</v>
      </c>
      <c r="E245" s="20">
        <v>258.78594187753311</v>
      </c>
      <c r="F245" s="20">
        <v>34.406541030138897</v>
      </c>
      <c r="G245" s="20">
        <v>0.41332259279791289</v>
      </c>
      <c r="H245" s="20">
        <v>7.7608219354521042</v>
      </c>
      <c r="I245" s="20">
        <v>243.48930385386078</v>
      </c>
      <c r="J245" s="20">
        <v>274.08257990120541</v>
      </c>
      <c r="K245" s="20">
        <v>83.604782765375703</v>
      </c>
      <c r="L245" s="20">
        <v>94.000290351666735</v>
      </c>
      <c r="M245" s="20">
        <v>423.57159340339945</v>
      </c>
    </row>
    <row r="246" spans="2:13" x14ac:dyDescent="0.2">
      <c r="B246" s="11" t="s">
        <v>262</v>
      </c>
      <c r="C246" s="17">
        <v>1</v>
      </c>
      <c r="D246" s="20">
        <v>247.64821289163172</v>
      </c>
      <c r="E246" s="20">
        <v>244.5570222440879</v>
      </c>
      <c r="F246" s="20">
        <v>3.0911906475438116</v>
      </c>
      <c r="G246" s="20">
        <v>3.7134187134832415E-2</v>
      </c>
      <c r="H246" s="20">
        <v>6.816997206663534</v>
      </c>
      <c r="I246" s="20">
        <v>231.12066981312046</v>
      </c>
      <c r="J246" s="20">
        <v>257.99337467505535</v>
      </c>
      <c r="K246" s="20">
        <v>83.522456830768135</v>
      </c>
      <c r="L246" s="20">
        <v>79.933635750472803</v>
      </c>
      <c r="M246" s="20">
        <v>409.18040873770303</v>
      </c>
    </row>
    <row r="247" spans="2:13" x14ac:dyDescent="0.2">
      <c r="B247" s="11" t="s">
        <v>263</v>
      </c>
      <c r="C247" s="17">
        <v>1</v>
      </c>
      <c r="D247" s="20">
        <v>236.22983595974381</v>
      </c>
      <c r="E247" s="20">
        <v>233.88533250682769</v>
      </c>
      <c r="F247" s="20">
        <v>2.3445034529161148</v>
      </c>
      <c r="G247" s="20">
        <v>2.8164302977567755E-2</v>
      </c>
      <c r="H247" s="20">
        <v>6.9802837757659244</v>
      </c>
      <c r="I247" s="20">
        <v>220.12714102808147</v>
      </c>
      <c r="J247" s="20">
        <v>247.64352398557392</v>
      </c>
      <c r="K247" s="20">
        <v>83.535942597914627</v>
      </c>
      <c r="L247" s="20">
        <v>69.235365465401145</v>
      </c>
      <c r="M247" s="20">
        <v>398.53529954825422</v>
      </c>
    </row>
    <row r="248" spans="2:13" x14ac:dyDescent="0.2">
      <c r="B248" s="11" t="s">
        <v>264</v>
      </c>
      <c r="C248" s="17">
        <v>1</v>
      </c>
      <c r="D248" s="20">
        <v>272.23564345348746</v>
      </c>
      <c r="E248" s="20">
        <v>220.41308523643184</v>
      </c>
      <c r="F248" s="20">
        <v>51.822558217055615</v>
      </c>
      <c r="G248" s="20">
        <v>0.62253959527438563</v>
      </c>
      <c r="H248" s="20">
        <v>8.1827607646551908</v>
      </c>
      <c r="I248" s="20">
        <v>204.28480262767141</v>
      </c>
      <c r="J248" s="20">
        <v>236.54136784519227</v>
      </c>
      <c r="K248" s="20">
        <v>83.645005337219317</v>
      </c>
      <c r="L248" s="20">
        <v>55.548154720918461</v>
      </c>
      <c r="M248" s="20">
        <v>385.27801575194519</v>
      </c>
    </row>
    <row r="249" spans="2:13" x14ac:dyDescent="0.2">
      <c r="B249" s="11" t="s">
        <v>265</v>
      </c>
      <c r="C249" s="17">
        <v>1</v>
      </c>
      <c r="D249" s="20">
        <v>183.67520776248719</v>
      </c>
      <c r="E249" s="20">
        <v>248.24471292275368</v>
      </c>
      <c r="F249" s="20">
        <v>-64.569505160266488</v>
      </c>
      <c r="G249" s="20">
        <v>-0.77566748907255156</v>
      </c>
      <c r="H249" s="20">
        <v>6.9424929856273447</v>
      </c>
      <c r="I249" s="20">
        <v>234.56100737374354</v>
      </c>
      <c r="J249" s="20">
        <v>261.92841847176385</v>
      </c>
      <c r="K249" s="20">
        <v>83.532793278971297</v>
      </c>
      <c r="L249" s="20">
        <v>83.600953212496165</v>
      </c>
      <c r="M249" s="20">
        <v>412.88847263301119</v>
      </c>
    </row>
    <row r="250" spans="2:13" x14ac:dyDescent="0.2">
      <c r="B250" s="11" t="s">
        <v>266</v>
      </c>
      <c r="C250" s="17">
        <v>1</v>
      </c>
      <c r="D250" s="20">
        <v>252.50665912191596</v>
      </c>
      <c r="E250" s="20">
        <v>246.85313151895542</v>
      </c>
      <c r="F250" s="20">
        <v>5.653527602960537</v>
      </c>
      <c r="G250" s="20">
        <v>6.7915303815728717E-2</v>
      </c>
      <c r="H250" s="20">
        <v>6.8844340449279873</v>
      </c>
      <c r="I250" s="20">
        <v>233.28386057588037</v>
      </c>
      <c r="J250" s="20">
        <v>260.42240246203045</v>
      </c>
      <c r="K250" s="20">
        <v>83.527987981579145</v>
      </c>
      <c r="L250" s="20">
        <v>82.218843085763041</v>
      </c>
      <c r="M250" s="20">
        <v>411.48741995214777</v>
      </c>
    </row>
    <row r="251" spans="2:13" x14ac:dyDescent="0.2">
      <c r="B251" s="11" t="s">
        <v>267</v>
      </c>
      <c r="C251" s="17">
        <v>1</v>
      </c>
      <c r="D251" s="20">
        <v>289.86053137541177</v>
      </c>
      <c r="E251" s="20">
        <v>248.24471292275368</v>
      </c>
      <c r="F251" s="20">
        <v>41.61581845265809</v>
      </c>
      <c r="G251" s="20">
        <v>0.49992697519906526</v>
      </c>
      <c r="H251" s="20">
        <v>6.9424929856273447</v>
      </c>
      <c r="I251" s="20">
        <v>234.56100737374354</v>
      </c>
      <c r="J251" s="20">
        <v>261.92841847176385</v>
      </c>
      <c r="K251" s="20">
        <v>83.532793278971297</v>
      </c>
      <c r="L251" s="20">
        <v>83.600953212496165</v>
      </c>
      <c r="M251" s="20">
        <v>412.88847263301119</v>
      </c>
    </row>
    <row r="252" spans="2:13" x14ac:dyDescent="0.2">
      <c r="B252" s="11" t="s">
        <v>268</v>
      </c>
      <c r="C252" s="17">
        <v>1</v>
      </c>
      <c r="D252" s="20">
        <v>200.91386435089427</v>
      </c>
      <c r="E252" s="20">
        <v>266.82232436392218</v>
      </c>
      <c r="F252" s="20">
        <v>-65.908460013027906</v>
      </c>
      <c r="G252" s="20">
        <v>-0.7917522297879267</v>
      </c>
      <c r="H252" s="20">
        <v>8.7445295651029262</v>
      </c>
      <c r="I252" s="20">
        <v>249.58679125194027</v>
      </c>
      <c r="J252" s="20">
        <v>284.05785747590409</v>
      </c>
      <c r="K252" s="20">
        <v>83.701828781973617</v>
      </c>
      <c r="L252" s="20">
        <v>101.84539441421305</v>
      </c>
      <c r="M252" s="20">
        <v>431.79925431363131</v>
      </c>
    </row>
    <row r="253" spans="2:13" x14ac:dyDescent="0.2">
      <c r="B253" s="11" t="s">
        <v>269</v>
      </c>
      <c r="C253" s="17">
        <v>1</v>
      </c>
      <c r="D253" s="20">
        <v>135.1673761865116</v>
      </c>
      <c r="E253" s="20">
        <v>266.82232436392218</v>
      </c>
      <c r="F253" s="20">
        <v>-131.65494817741057</v>
      </c>
      <c r="G253" s="20">
        <v>-1.581558706749852</v>
      </c>
      <c r="H253" s="20">
        <v>8.7445295651029262</v>
      </c>
      <c r="I253" s="20">
        <v>249.58679125194027</v>
      </c>
      <c r="J253" s="20">
        <v>284.05785747590409</v>
      </c>
      <c r="K253" s="20">
        <v>83.701828781973617</v>
      </c>
      <c r="L253" s="20">
        <v>101.84539441421305</v>
      </c>
      <c r="M253" s="20">
        <v>431.79925431363131</v>
      </c>
    </row>
    <row r="254" spans="2:13" x14ac:dyDescent="0.2">
      <c r="B254" s="11" t="s">
        <v>270</v>
      </c>
      <c r="C254" s="17">
        <v>1</v>
      </c>
      <c r="D254" s="20">
        <v>89.823337547925831</v>
      </c>
      <c r="E254" s="20">
        <v>214.38289923448178</v>
      </c>
      <c r="F254" s="20">
        <v>-124.55956168655595</v>
      </c>
      <c r="G254" s="20">
        <v>-1.4963224855692809</v>
      </c>
      <c r="H254" s="20">
        <v>8.9823565055156873</v>
      </c>
      <c r="I254" s="20">
        <v>196.67860744590237</v>
      </c>
      <c r="J254" s="20">
        <v>232.08719102306119</v>
      </c>
      <c r="K254" s="20">
        <v>83.727009217599829</v>
      </c>
      <c r="L254" s="20">
        <v>49.356338458005069</v>
      </c>
      <c r="M254" s="20">
        <v>379.40946001095847</v>
      </c>
    </row>
    <row r="255" spans="2:13" x14ac:dyDescent="0.2">
      <c r="B255" s="11" t="s">
        <v>271</v>
      </c>
      <c r="C255" s="17">
        <v>1</v>
      </c>
      <c r="D255" s="20">
        <v>171.57186238849636</v>
      </c>
      <c r="E255" s="20">
        <v>214.38289923448178</v>
      </c>
      <c r="F255" s="20">
        <v>-42.811036845985427</v>
      </c>
      <c r="G255" s="20">
        <v>-0.51428502313120339</v>
      </c>
      <c r="H255" s="20">
        <v>8.9823565055156873</v>
      </c>
      <c r="I255" s="20">
        <v>196.67860744590237</v>
      </c>
      <c r="J255" s="20">
        <v>232.08719102306119</v>
      </c>
      <c r="K255" s="20">
        <v>83.727009217599829</v>
      </c>
      <c r="L255" s="20">
        <v>49.356338458005069</v>
      </c>
      <c r="M255" s="20">
        <v>379.40946001095847</v>
      </c>
    </row>
    <row r="256" spans="2:13" x14ac:dyDescent="0.2">
      <c r="B256" s="11" t="s">
        <v>272</v>
      </c>
      <c r="C256" s="17">
        <v>1</v>
      </c>
      <c r="D256" s="20">
        <v>197.55094390304976</v>
      </c>
      <c r="E256" s="20">
        <v>239.06027577457823</v>
      </c>
      <c r="F256" s="20">
        <v>-41.509331871528474</v>
      </c>
      <c r="G256" s="20">
        <v>-0.4986477617561294</v>
      </c>
      <c r="H256" s="20">
        <v>6.8033880913080322</v>
      </c>
      <c r="I256" s="20">
        <v>225.65074701166384</v>
      </c>
      <c r="J256" s="20">
        <v>252.46980453749262</v>
      </c>
      <c r="K256" s="20">
        <v>83.521347173359331</v>
      </c>
      <c r="L256" s="20">
        <v>74.439076424007254</v>
      </c>
      <c r="M256" s="20">
        <v>403.68147512514918</v>
      </c>
    </row>
    <row r="257" spans="2:13" x14ac:dyDescent="0.2">
      <c r="B257" s="11" t="s">
        <v>273</v>
      </c>
      <c r="C257" s="17">
        <v>1</v>
      </c>
      <c r="D257" s="20">
        <v>268.89447791817884</v>
      </c>
      <c r="E257" s="20">
        <v>239.06027577457823</v>
      </c>
      <c r="F257" s="20">
        <v>29.834202143600606</v>
      </c>
      <c r="G257" s="20">
        <v>0.35839550896000877</v>
      </c>
      <c r="H257" s="20">
        <v>6.8033880913080322</v>
      </c>
      <c r="I257" s="20">
        <v>225.65074701166384</v>
      </c>
      <c r="J257" s="20">
        <v>252.46980453749262</v>
      </c>
      <c r="K257" s="20">
        <v>83.521347173359331</v>
      </c>
      <c r="L257" s="20">
        <v>74.439076424007254</v>
      </c>
      <c r="M257" s="20">
        <v>403.68147512514918</v>
      </c>
    </row>
    <row r="258" spans="2:13" x14ac:dyDescent="0.2">
      <c r="B258" s="11" t="s">
        <v>274</v>
      </c>
      <c r="C258" s="17">
        <v>1</v>
      </c>
      <c r="D258" s="20">
        <v>173.2082566698104</v>
      </c>
      <c r="E258" s="20">
        <v>249.04487219706158</v>
      </c>
      <c r="F258" s="20">
        <v>-75.836615527251183</v>
      </c>
      <c r="G258" s="20">
        <v>-0.9110182430510767</v>
      </c>
      <c r="H258" s="20">
        <v>6.9816027637298124</v>
      </c>
      <c r="I258" s="20">
        <v>235.28408098318303</v>
      </c>
      <c r="J258" s="20">
        <v>262.8056634109401</v>
      </c>
      <c r="K258" s="20">
        <v>83.536052823211534</v>
      </c>
      <c r="L258" s="20">
        <v>84.394687900751222</v>
      </c>
      <c r="M258" s="20">
        <v>413.69505649337191</v>
      </c>
    </row>
    <row r="259" spans="2:13" x14ac:dyDescent="0.2">
      <c r="B259" s="11" t="s">
        <v>275</v>
      </c>
      <c r="C259" s="17">
        <v>1</v>
      </c>
      <c r="D259" s="20">
        <v>299.9339069101668</v>
      </c>
      <c r="E259" s="20">
        <v>224.93572473789445</v>
      </c>
      <c r="F259" s="20">
        <v>74.998182172272351</v>
      </c>
      <c r="G259" s="20">
        <v>0.90094622076134567</v>
      </c>
      <c r="H259" s="20">
        <v>7.6760480424439992</v>
      </c>
      <c r="I259" s="20">
        <v>209.80617669077202</v>
      </c>
      <c r="J259" s="20">
        <v>240.06527278501687</v>
      </c>
      <c r="K259" s="20">
        <v>83.596956031196342</v>
      </c>
      <c r="L259" s="20">
        <v>60.165499763576975</v>
      </c>
      <c r="M259" s="20">
        <v>389.70594971221192</v>
      </c>
    </row>
    <row r="260" spans="2:13" x14ac:dyDescent="0.2">
      <c r="B260" s="11" t="s">
        <v>276</v>
      </c>
      <c r="C260" s="17">
        <v>1</v>
      </c>
      <c r="D260" s="20">
        <v>244.48261981110159</v>
      </c>
      <c r="E260" s="20">
        <v>246.85313151895542</v>
      </c>
      <c r="F260" s="20">
        <v>-2.3705117078538365</v>
      </c>
      <c r="G260" s="20">
        <v>-2.8476737736865175E-2</v>
      </c>
      <c r="H260" s="20">
        <v>6.8844340449279873</v>
      </c>
      <c r="I260" s="20">
        <v>233.28386057588037</v>
      </c>
      <c r="J260" s="20">
        <v>260.42240246203045</v>
      </c>
      <c r="K260" s="20">
        <v>83.527987981579145</v>
      </c>
      <c r="L260" s="20">
        <v>82.218843085763041</v>
      </c>
      <c r="M260" s="20">
        <v>411.48741995214777</v>
      </c>
    </row>
    <row r="261" spans="2:13" x14ac:dyDescent="0.2">
      <c r="B261" s="11" t="s">
        <v>277</v>
      </c>
      <c r="C261" s="17">
        <v>1</v>
      </c>
      <c r="D261" s="20">
        <v>440.97002195203333</v>
      </c>
      <c r="E261" s="20">
        <v>383.12093947626386</v>
      </c>
      <c r="F261" s="20">
        <v>57.849082475769478</v>
      </c>
      <c r="G261" s="20">
        <v>0.69493567339189233</v>
      </c>
      <c r="H261" s="20">
        <v>17.994878988431921</v>
      </c>
      <c r="I261" s="20">
        <v>347.65289853224823</v>
      </c>
      <c r="J261" s="20">
        <v>418.58898042027948</v>
      </c>
      <c r="K261" s="20">
        <v>85.16657216267528</v>
      </c>
      <c r="L261" s="20">
        <v>215.25698937862265</v>
      </c>
      <c r="M261" s="20">
        <v>550.98488957390509</v>
      </c>
    </row>
    <row r="262" spans="2:13" x14ac:dyDescent="0.2">
      <c r="B262" s="11" t="s">
        <v>278</v>
      </c>
      <c r="C262" s="17">
        <v>1</v>
      </c>
      <c r="D262" s="20">
        <v>269.93480159233297</v>
      </c>
      <c r="E262" s="20">
        <v>346.9544359276149</v>
      </c>
      <c r="F262" s="20">
        <v>-77.019634335281921</v>
      </c>
      <c r="G262" s="20">
        <v>-0.92522973849421475</v>
      </c>
      <c r="H262" s="20">
        <v>11.721809879167619</v>
      </c>
      <c r="I262" s="20">
        <v>323.85066107035965</v>
      </c>
      <c r="J262" s="20">
        <v>370.05821078487014</v>
      </c>
      <c r="K262" s="20">
        <v>84.065035365336158</v>
      </c>
      <c r="L262" s="20">
        <v>181.26162308821699</v>
      </c>
      <c r="M262" s="20">
        <v>512.6472487670128</v>
      </c>
    </row>
    <row r="263" spans="2:13" x14ac:dyDescent="0.2">
      <c r="B263" s="11" t="s">
        <v>279</v>
      </c>
      <c r="C263" s="17">
        <v>1</v>
      </c>
      <c r="D263" s="20">
        <v>334.96321778716339</v>
      </c>
      <c r="E263" s="20">
        <v>335.31385765945134</v>
      </c>
      <c r="F263" s="20">
        <v>-0.35063987228795668</v>
      </c>
      <c r="G263" s="20">
        <v>-4.2122043313053787E-3</v>
      </c>
      <c r="H263" s="20">
        <v>11.274643283150592</v>
      </c>
      <c r="I263" s="20">
        <v>313.09145150417646</v>
      </c>
      <c r="J263" s="20">
        <v>357.53626381472623</v>
      </c>
      <c r="K263" s="20">
        <v>84.00385065753926</v>
      </c>
      <c r="L263" s="20">
        <v>169.74164033629353</v>
      </c>
      <c r="M263" s="20">
        <v>500.88607498260916</v>
      </c>
    </row>
    <row r="264" spans="2:13" x14ac:dyDescent="0.2">
      <c r="B264" s="11" t="s">
        <v>280</v>
      </c>
      <c r="C264" s="17">
        <v>1</v>
      </c>
      <c r="D264" s="20">
        <v>357.7484603303962</v>
      </c>
      <c r="E264" s="20">
        <v>335.31385765945134</v>
      </c>
      <c r="F264" s="20">
        <v>22.434602670944855</v>
      </c>
      <c r="G264" s="20">
        <v>0.269504805386375</v>
      </c>
      <c r="H264" s="20">
        <v>11.274643283150592</v>
      </c>
      <c r="I264" s="20">
        <v>313.09145150417646</v>
      </c>
      <c r="J264" s="20">
        <v>357.53626381472623</v>
      </c>
      <c r="K264" s="20">
        <v>84.00385065753926</v>
      </c>
      <c r="L264" s="20">
        <v>169.74164033629353</v>
      </c>
      <c r="M264" s="20">
        <v>500.88607498260916</v>
      </c>
    </row>
    <row r="265" spans="2:13" x14ac:dyDescent="0.2">
      <c r="B265" s="11" t="s">
        <v>281</v>
      </c>
      <c r="C265" s="17">
        <v>1</v>
      </c>
      <c r="D265" s="20">
        <v>230.50294470959292</v>
      </c>
      <c r="E265" s="20">
        <v>281.20221558443183</v>
      </c>
      <c r="F265" s="20">
        <v>-50.699270874838902</v>
      </c>
      <c r="G265" s="20">
        <v>-0.60904564840145248</v>
      </c>
      <c r="H265" s="20">
        <v>15.736806378198517</v>
      </c>
      <c r="I265" s="20">
        <v>250.18485262751489</v>
      </c>
      <c r="J265" s="20">
        <v>312.21957854134877</v>
      </c>
      <c r="K265" s="20">
        <v>84.718217752244868</v>
      </c>
      <c r="L265" s="20">
        <v>114.22197537985514</v>
      </c>
      <c r="M265" s="20">
        <v>448.18245578900849</v>
      </c>
    </row>
    <row r="266" spans="2:13" x14ac:dyDescent="0.2">
      <c r="B266" s="11" t="s">
        <v>282</v>
      </c>
      <c r="C266" s="17">
        <v>1</v>
      </c>
      <c r="D266" s="20">
        <v>363.78535420602554</v>
      </c>
      <c r="E266" s="20">
        <v>237.1120618384839</v>
      </c>
      <c r="F266" s="20">
        <v>126.67329236754165</v>
      </c>
      <c r="G266" s="20">
        <v>1.5217145365974913</v>
      </c>
      <c r="H266" s="20">
        <v>6.8488401793105718</v>
      </c>
      <c r="I266" s="20">
        <v>223.6129466704983</v>
      </c>
      <c r="J266" s="20">
        <v>250.61117700646949</v>
      </c>
      <c r="K266" s="20">
        <v>83.525061843339003</v>
      </c>
      <c r="L266" s="20">
        <v>72.483540845626948</v>
      </c>
      <c r="M266" s="20">
        <v>401.74058283134082</v>
      </c>
    </row>
    <row r="267" spans="2:13" x14ac:dyDescent="0.2">
      <c r="B267" s="11" t="s">
        <v>283</v>
      </c>
      <c r="C267" s="17">
        <v>1</v>
      </c>
      <c r="D267" s="20">
        <v>268.40864887242094</v>
      </c>
      <c r="E267" s="20">
        <v>217.62992247754076</v>
      </c>
      <c r="F267" s="20">
        <v>50.778726394880181</v>
      </c>
      <c r="G267" s="20">
        <v>0.61000014020947246</v>
      </c>
      <c r="H267" s="20">
        <v>8.5360827711535006</v>
      </c>
      <c r="I267" s="20">
        <v>200.80523955394855</v>
      </c>
      <c r="J267" s="20">
        <v>234.45460540113297</v>
      </c>
      <c r="K267" s="20">
        <v>83.680308634754994</v>
      </c>
      <c r="L267" s="20">
        <v>52.695408898798178</v>
      </c>
      <c r="M267" s="20">
        <v>382.56443605628334</v>
      </c>
    </row>
    <row r="268" spans="2:13" x14ac:dyDescent="0.2">
      <c r="B268" s="11" t="s">
        <v>284</v>
      </c>
      <c r="C268" s="17">
        <v>1</v>
      </c>
      <c r="D268" s="20">
        <v>211.23872621363978</v>
      </c>
      <c r="E268" s="20">
        <v>237.1120618384839</v>
      </c>
      <c r="F268" s="20">
        <v>-25.873335624844117</v>
      </c>
      <c r="G268" s="20">
        <v>-0.31081398607966976</v>
      </c>
      <c r="H268" s="20">
        <v>6.8488401793105718</v>
      </c>
      <c r="I268" s="20">
        <v>223.6129466704983</v>
      </c>
      <c r="J268" s="20">
        <v>250.61117700646949</v>
      </c>
      <c r="K268" s="20">
        <v>83.525061843339003</v>
      </c>
      <c r="L268" s="20">
        <v>72.483540845626948</v>
      </c>
      <c r="M268" s="20">
        <v>401.74058283134082</v>
      </c>
    </row>
    <row r="269" spans="2:13" x14ac:dyDescent="0.2">
      <c r="B269" s="11" t="s">
        <v>285</v>
      </c>
      <c r="C269" s="17">
        <v>1</v>
      </c>
      <c r="D269" s="20">
        <v>223.0831529572697</v>
      </c>
      <c r="E269" s="20">
        <v>217.62992247754076</v>
      </c>
      <c r="F269" s="20">
        <v>5.4532304797289441</v>
      </c>
      <c r="G269" s="20">
        <v>6.5509153013428467E-2</v>
      </c>
      <c r="H269" s="20">
        <v>8.5360827711535006</v>
      </c>
      <c r="I269" s="20">
        <v>200.80523955394855</v>
      </c>
      <c r="J269" s="20">
        <v>234.45460540113297</v>
      </c>
      <c r="K269" s="20">
        <v>83.680308634754994</v>
      </c>
      <c r="L269" s="20">
        <v>52.695408898798178</v>
      </c>
      <c r="M269" s="20">
        <v>382.56443605628334</v>
      </c>
    </row>
    <row r="270" spans="2:13" x14ac:dyDescent="0.2">
      <c r="B270" s="11" t="s">
        <v>286</v>
      </c>
      <c r="C270" s="17">
        <v>1</v>
      </c>
      <c r="D270" s="20">
        <v>351.97074735656679</v>
      </c>
      <c r="E270" s="20">
        <v>193.27724827636183</v>
      </c>
      <c r="F270" s="20">
        <v>158.69349908020496</v>
      </c>
      <c r="G270" s="20">
        <v>1.9063703161136605</v>
      </c>
      <c r="H270" s="20">
        <v>12.4826615450228</v>
      </c>
      <c r="I270" s="20">
        <v>168.67382910061897</v>
      </c>
      <c r="J270" s="20">
        <v>217.88066745210469</v>
      </c>
      <c r="K270" s="20">
        <v>84.174498414777972</v>
      </c>
      <c r="L270" s="20">
        <v>27.368682948605709</v>
      </c>
      <c r="M270" s="20">
        <v>359.18581360411793</v>
      </c>
    </row>
    <row r="271" spans="2:13" x14ac:dyDescent="0.2">
      <c r="B271" s="11" t="s">
        <v>287</v>
      </c>
      <c r="C271" s="17">
        <v>1</v>
      </c>
      <c r="D271" s="20">
        <v>168.5650474293837</v>
      </c>
      <c r="E271" s="20">
        <v>166.97636013908863</v>
      </c>
      <c r="F271" s="20">
        <v>1.5886872902950699</v>
      </c>
      <c r="G271" s="20">
        <v>1.9084753372757099E-2</v>
      </c>
      <c r="H271" s="20">
        <v>17.562310968072257</v>
      </c>
      <c r="I271" s="20">
        <v>132.36091399535209</v>
      </c>
      <c r="J271" s="20">
        <v>201.59180628282516</v>
      </c>
      <c r="K271" s="20">
        <v>85.076225296325518</v>
      </c>
      <c r="L271" s="20">
        <v>-0.70951560990499729</v>
      </c>
      <c r="M271" s="20">
        <v>334.66223588808225</v>
      </c>
    </row>
    <row r="272" spans="2:13" x14ac:dyDescent="0.2">
      <c r="B272" s="11" t="s">
        <v>288</v>
      </c>
      <c r="C272" s="17">
        <v>1</v>
      </c>
      <c r="D272" s="20">
        <v>241.95493277686541</v>
      </c>
      <c r="E272" s="20">
        <v>149.44243471423977</v>
      </c>
      <c r="F272" s="20">
        <v>92.512498062625639</v>
      </c>
      <c r="G272" s="20">
        <v>1.1113440764638804</v>
      </c>
      <c r="H272" s="20">
        <v>21.131571110003357</v>
      </c>
      <c r="I272" s="20">
        <v>107.79195016122927</v>
      </c>
      <c r="J272" s="20">
        <v>191.09291926725027</v>
      </c>
      <c r="K272" s="20">
        <v>85.884065121004809</v>
      </c>
      <c r="L272" s="20">
        <v>-19.835699365379526</v>
      </c>
      <c r="M272" s="20">
        <v>318.72056879385906</v>
      </c>
    </row>
    <row r="273" spans="2:13" x14ac:dyDescent="0.2">
      <c r="B273" s="11" t="s">
        <v>289</v>
      </c>
      <c r="C273" s="17">
        <v>1</v>
      </c>
      <c r="D273" s="20">
        <v>184.85808826771864</v>
      </c>
      <c r="E273" s="20">
        <v>178.66564375565451</v>
      </c>
      <c r="F273" s="20">
        <v>6.192444512064128</v>
      </c>
      <c r="G273" s="20">
        <v>7.4389262763773376E-2</v>
      </c>
      <c r="H273" s="20">
        <v>15.248732906679477</v>
      </c>
      <c r="I273" s="20">
        <v>148.61027725798877</v>
      </c>
      <c r="J273" s="20">
        <v>208.72101025332026</v>
      </c>
      <c r="K273" s="20">
        <v>84.628914676906476</v>
      </c>
      <c r="L273" s="20">
        <v>11.861420579842758</v>
      </c>
      <c r="M273" s="20">
        <v>345.4698669314663</v>
      </c>
    </row>
    <row r="274" spans="2:13" x14ac:dyDescent="0.2">
      <c r="B274" s="11" t="s">
        <v>290</v>
      </c>
      <c r="C274" s="17">
        <v>1</v>
      </c>
      <c r="D274" s="20">
        <v>200.07702230282163</v>
      </c>
      <c r="E274" s="20">
        <v>225.7880683349357</v>
      </c>
      <c r="F274" s="20">
        <v>-25.711046032114069</v>
      </c>
      <c r="G274" s="20">
        <v>-0.30886441622338745</v>
      </c>
      <c r="H274" s="20">
        <v>7.5910481157612972</v>
      </c>
      <c r="I274" s="20">
        <v>210.82605577842469</v>
      </c>
      <c r="J274" s="20">
        <v>240.75008089144671</v>
      </c>
      <c r="K274" s="20">
        <v>83.589194012310401</v>
      </c>
      <c r="L274" s="20">
        <v>61.033142357840262</v>
      </c>
      <c r="M274" s="20">
        <v>390.54299431203117</v>
      </c>
    </row>
    <row r="275" spans="2:13" x14ac:dyDescent="0.2">
      <c r="B275" s="11" t="s">
        <v>291</v>
      </c>
      <c r="C275" s="17">
        <v>1</v>
      </c>
      <c r="D275" s="20">
        <v>181.75129023351653</v>
      </c>
      <c r="E275" s="20">
        <v>225.7880683349357</v>
      </c>
      <c r="F275" s="20">
        <v>-44.036778101419173</v>
      </c>
      <c r="G275" s="20">
        <v>-0.52900973938069373</v>
      </c>
      <c r="H275" s="20">
        <v>7.5910481157612972</v>
      </c>
      <c r="I275" s="20">
        <v>210.82605577842469</v>
      </c>
      <c r="J275" s="20">
        <v>240.75008089144671</v>
      </c>
      <c r="K275" s="20">
        <v>83.589194012310401</v>
      </c>
      <c r="L275" s="20">
        <v>61.033142357840262</v>
      </c>
      <c r="M275" s="20">
        <v>390.54299431203117</v>
      </c>
    </row>
    <row r="276" spans="2:13" x14ac:dyDescent="0.2">
      <c r="B276" s="11" t="s">
        <v>292</v>
      </c>
      <c r="C276" s="17">
        <v>1</v>
      </c>
      <c r="D276" s="20">
        <v>154.70125058617577</v>
      </c>
      <c r="E276" s="20">
        <v>220.41308523643184</v>
      </c>
      <c r="F276" s="20">
        <v>-65.711834650256066</v>
      </c>
      <c r="G276" s="20">
        <v>-0.789390187504179</v>
      </c>
      <c r="H276" s="20">
        <v>8.1827607646551908</v>
      </c>
      <c r="I276" s="20">
        <v>204.28480262767141</v>
      </c>
      <c r="J276" s="20">
        <v>236.54136784519227</v>
      </c>
      <c r="K276" s="20">
        <v>83.645005337219317</v>
      </c>
      <c r="L276" s="20">
        <v>55.548154720918461</v>
      </c>
      <c r="M276" s="20">
        <v>385.27801575194519</v>
      </c>
    </row>
    <row r="277" spans="2:13" x14ac:dyDescent="0.2">
      <c r="B277" s="11" t="s">
        <v>293</v>
      </c>
      <c r="C277" s="17">
        <v>1</v>
      </c>
      <c r="D277" s="20">
        <v>120.08165652683778</v>
      </c>
      <c r="E277" s="20">
        <v>254.6459872633327</v>
      </c>
      <c r="F277" s="20">
        <v>-134.56433073649492</v>
      </c>
      <c r="G277" s="20">
        <v>-1.6165088501457956</v>
      </c>
      <c r="H277" s="20">
        <v>7.3655322598458479</v>
      </c>
      <c r="I277" s="20">
        <v>240.12846814388652</v>
      </c>
      <c r="J277" s="20">
        <v>269.16350638277885</v>
      </c>
      <c r="K277" s="20">
        <v>83.569015846799928</v>
      </c>
      <c r="L277" s="20">
        <v>89.930832601229753</v>
      </c>
      <c r="M277" s="20">
        <v>419.36114192543562</v>
      </c>
    </row>
    <row r="278" spans="2:13" x14ac:dyDescent="0.2">
      <c r="B278" s="11" t="s">
        <v>294</v>
      </c>
      <c r="C278" s="17">
        <v>1</v>
      </c>
      <c r="D278" s="20">
        <v>284.8292030196755</v>
      </c>
      <c r="E278" s="20">
        <v>272.35702306371934</v>
      </c>
      <c r="F278" s="20">
        <v>12.472179955956165</v>
      </c>
      <c r="G278" s="20">
        <v>0.14982714341213016</v>
      </c>
      <c r="H278" s="20">
        <v>9.550002786220503</v>
      </c>
      <c r="I278" s="20">
        <v>253.53389621441519</v>
      </c>
      <c r="J278" s="20">
        <v>291.18014991302351</v>
      </c>
      <c r="K278" s="20">
        <v>83.789807836924211</v>
      </c>
      <c r="L278" s="20">
        <v>107.20668573932269</v>
      </c>
      <c r="M278" s="20">
        <v>437.50736038811601</v>
      </c>
    </row>
    <row r="279" spans="2:13" x14ac:dyDescent="0.2">
      <c r="B279" s="11" t="s">
        <v>295</v>
      </c>
      <c r="C279" s="17">
        <v>1</v>
      </c>
      <c r="D279" s="20">
        <v>248.17471444662888</v>
      </c>
      <c r="E279" s="20">
        <v>272.35702306371934</v>
      </c>
      <c r="F279" s="20">
        <v>-24.182308617090456</v>
      </c>
      <c r="G279" s="20">
        <v>-0.29049983515343186</v>
      </c>
      <c r="H279" s="20">
        <v>9.550002786220503</v>
      </c>
      <c r="I279" s="20">
        <v>253.53389621441519</v>
      </c>
      <c r="J279" s="20">
        <v>291.18014991302351</v>
      </c>
      <c r="K279" s="20">
        <v>83.789807836924211</v>
      </c>
      <c r="L279" s="20">
        <v>107.20668573932269</v>
      </c>
      <c r="M279" s="20">
        <v>437.50736038811601</v>
      </c>
    </row>
    <row r="280" spans="2:13" x14ac:dyDescent="0.2">
      <c r="B280" s="11" t="s">
        <v>296</v>
      </c>
      <c r="C280" s="17">
        <v>1</v>
      </c>
      <c r="D280" s="20">
        <v>278.14696766500168</v>
      </c>
      <c r="E280" s="20">
        <v>266.14044948628919</v>
      </c>
      <c r="F280" s="20">
        <v>12.006518178712497</v>
      </c>
      <c r="G280" s="20">
        <v>0.14423319158277767</v>
      </c>
      <c r="H280" s="20">
        <v>8.6516993132261728</v>
      </c>
      <c r="I280" s="20">
        <v>249.08788549438441</v>
      </c>
      <c r="J280" s="20">
        <v>283.19301347819396</v>
      </c>
      <c r="K280" s="20">
        <v>83.692181505433027</v>
      </c>
      <c r="L280" s="20">
        <v>101.18253439072606</v>
      </c>
      <c r="M280" s="20">
        <v>431.09836458185231</v>
      </c>
    </row>
    <row r="281" spans="2:13" x14ac:dyDescent="0.2">
      <c r="B281" s="11" t="s">
        <v>297</v>
      </c>
      <c r="C281" s="17">
        <v>1</v>
      </c>
      <c r="D281" s="20">
        <v>275.66126852782827</v>
      </c>
      <c r="E281" s="20">
        <v>254.6459872633327</v>
      </c>
      <c r="F281" s="20">
        <v>21.01528126449557</v>
      </c>
      <c r="G281" s="20">
        <v>0.25245462870010693</v>
      </c>
      <c r="H281" s="20">
        <v>7.3655322598458479</v>
      </c>
      <c r="I281" s="20">
        <v>240.12846814388652</v>
      </c>
      <c r="J281" s="20">
        <v>269.16350638277885</v>
      </c>
      <c r="K281" s="20">
        <v>83.569015846799928</v>
      </c>
      <c r="L281" s="20">
        <v>89.930832601229753</v>
      </c>
      <c r="M281" s="20">
        <v>419.36114192543562</v>
      </c>
    </row>
    <row r="282" spans="2:13" x14ac:dyDescent="0.2">
      <c r="B282" s="11" t="s">
        <v>298</v>
      </c>
      <c r="C282" s="17">
        <v>1</v>
      </c>
      <c r="D282" s="20">
        <v>325.03973275525487</v>
      </c>
      <c r="E282" s="20">
        <v>410.3959345815843</v>
      </c>
      <c r="F282" s="20">
        <v>-85.356201826329425</v>
      </c>
      <c r="G282" s="20">
        <v>-1.0253761521489975</v>
      </c>
      <c r="H282" s="20">
        <v>19.106351507635402</v>
      </c>
      <c r="I282" s="20">
        <v>372.737172997291</v>
      </c>
      <c r="J282" s="20">
        <v>448.0546961658776</v>
      </c>
      <c r="K282" s="20">
        <v>85.408325191782026</v>
      </c>
      <c r="L282" s="20">
        <v>242.05548745719398</v>
      </c>
      <c r="M282" s="20">
        <v>578.73638170597462</v>
      </c>
    </row>
    <row r="283" spans="2:13" x14ac:dyDescent="0.2">
      <c r="B283" s="11" t="s">
        <v>299</v>
      </c>
      <c r="C283" s="17">
        <v>1</v>
      </c>
      <c r="D283" s="20">
        <v>336.94447229060336</v>
      </c>
      <c r="E283" s="20">
        <v>342.57095457140269</v>
      </c>
      <c r="F283" s="20">
        <v>-5.6264822807993369</v>
      </c>
      <c r="G283" s="20">
        <v>-6.75904108638644E-2</v>
      </c>
      <c r="H283" s="20">
        <v>11.4901453671221</v>
      </c>
      <c r="I283" s="20">
        <v>319.92379219838745</v>
      </c>
      <c r="J283" s="20">
        <v>365.21811694441794</v>
      </c>
      <c r="K283" s="20">
        <v>84.033045789674105</v>
      </c>
      <c r="L283" s="20">
        <v>176.94119342466092</v>
      </c>
      <c r="M283" s="20">
        <v>508.20071571814447</v>
      </c>
    </row>
    <row r="284" spans="2:13" x14ac:dyDescent="0.2">
      <c r="B284" s="11" t="s">
        <v>300</v>
      </c>
      <c r="C284" s="17">
        <v>1</v>
      </c>
      <c r="D284" s="20">
        <v>304.84372440863598</v>
      </c>
      <c r="E284" s="20">
        <v>333.69575776224087</v>
      </c>
      <c r="F284" s="20">
        <v>-28.852033353604895</v>
      </c>
      <c r="G284" s="20">
        <v>-0.34659680619326982</v>
      </c>
      <c r="H284" s="20">
        <v>11.256250104679673</v>
      </c>
      <c r="I284" s="20">
        <v>311.50960469916612</v>
      </c>
      <c r="J284" s="20">
        <v>355.88191082531563</v>
      </c>
      <c r="K284" s="20">
        <v>84.00138397997361</v>
      </c>
      <c r="L284" s="20">
        <v>168.12840227899596</v>
      </c>
      <c r="M284" s="20">
        <v>499.26311324548578</v>
      </c>
    </row>
    <row r="285" spans="2:13" x14ac:dyDescent="0.2">
      <c r="B285" s="11" t="s">
        <v>301</v>
      </c>
      <c r="C285" s="17">
        <v>1</v>
      </c>
      <c r="D285" s="20">
        <v>257.52693757002027</v>
      </c>
      <c r="E285" s="20">
        <v>343.05800805542628</v>
      </c>
      <c r="F285" s="20">
        <v>-85.531070485406019</v>
      </c>
      <c r="G285" s="20">
        <v>-1.027476833165009</v>
      </c>
      <c r="H285" s="20">
        <v>11.51221708141626</v>
      </c>
      <c r="I285" s="20">
        <v>320.36734216861731</v>
      </c>
      <c r="J285" s="20">
        <v>365.74867394223526</v>
      </c>
      <c r="K285" s="20">
        <v>84.036066580138794</v>
      </c>
      <c r="L285" s="20">
        <v>177.42229290810727</v>
      </c>
      <c r="M285" s="20">
        <v>508.69372320274533</v>
      </c>
    </row>
    <row r="286" spans="2:13" x14ac:dyDescent="0.2">
      <c r="B286" s="11" t="s">
        <v>302</v>
      </c>
      <c r="C286" s="17">
        <v>1</v>
      </c>
      <c r="D286" s="20">
        <v>280.49607322898152</v>
      </c>
      <c r="E286" s="20">
        <v>255.31568580386511</v>
      </c>
      <c r="F286" s="20">
        <v>25.180387425116407</v>
      </c>
      <c r="G286" s="20">
        <v>0.30248966349417022</v>
      </c>
      <c r="H286" s="20">
        <v>7.4234999360782474</v>
      </c>
      <c r="I286" s="20">
        <v>240.68391196143014</v>
      </c>
      <c r="J286" s="20">
        <v>269.94745964630005</v>
      </c>
      <c r="K286" s="20">
        <v>83.574144898005514</v>
      </c>
      <c r="L286" s="20">
        <v>90.590421743511655</v>
      </c>
      <c r="M286" s="20">
        <v>420.04094986421853</v>
      </c>
    </row>
    <row r="287" spans="2:13" x14ac:dyDescent="0.2">
      <c r="B287" s="11" t="s">
        <v>303</v>
      </c>
      <c r="C287" s="17">
        <v>1</v>
      </c>
      <c r="D287" s="20">
        <v>234.36817392164625</v>
      </c>
      <c r="E287" s="20">
        <v>246.15734084140902</v>
      </c>
      <c r="F287" s="20">
        <v>-11.789166919762778</v>
      </c>
      <c r="G287" s="20">
        <v>-0.14162217102659055</v>
      </c>
      <c r="H287" s="20">
        <v>6.8602301259301983</v>
      </c>
      <c r="I287" s="20">
        <v>232.6357760035304</v>
      </c>
      <c r="J287" s="20">
        <v>259.67890567928765</v>
      </c>
      <c r="K287" s="20">
        <v>83.525996561026361</v>
      </c>
      <c r="L287" s="20">
        <v>81.526977513006074</v>
      </c>
      <c r="M287" s="20">
        <v>410.78770416981195</v>
      </c>
    </row>
    <row r="288" spans="2:13" x14ac:dyDescent="0.2">
      <c r="B288" s="11" t="s">
        <v>304</v>
      </c>
      <c r="C288" s="17">
        <v>1</v>
      </c>
      <c r="D288" s="20">
        <v>240.35825174778387</v>
      </c>
      <c r="E288" s="20">
        <v>247.25900940607332</v>
      </c>
      <c r="F288" s="20">
        <v>-6.9007576582894501</v>
      </c>
      <c r="G288" s="20">
        <v>-8.2898163029401589E-2</v>
      </c>
      <c r="H288" s="20">
        <v>6.9000469030567322</v>
      </c>
      <c r="I288" s="20">
        <v>233.65896540296717</v>
      </c>
      <c r="J288" s="20">
        <v>260.85905340917947</v>
      </c>
      <c r="K288" s="20">
        <v>83.529276253276919</v>
      </c>
      <c r="L288" s="20">
        <v>82.622181779738639</v>
      </c>
      <c r="M288" s="20">
        <v>411.895837032408</v>
      </c>
    </row>
    <row r="289" spans="2:13" x14ac:dyDescent="0.2">
      <c r="B289" s="11" t="s">
        <v>305</v>
      </c>
      <c r="C289" s="17">
        <v>1</v>
      </c>
      <c r="D289" s="20">
        <v>212.82588288712984</v>
      </c>
      <c r="E289" s="20">
        <v>259.79483839406919</v>
      </c>
      <c r="F289" s="20">
        <v>-46.968955506939352</v>
      </c>
      <c r="G289" s="20">
        <v>-0.56423371515702792</v>
      </c>
      <c r="H289" s="20">
        <v>7.8697688111767876</v>
      </c>
      <c r="I289" s="20">
        <v>244.28346526429198</v>
      </c>
      <c r="J289" s="20">
        <v>275.3062115238464</v>
      </c>
      <c r="K289" s="20">
        <v>83.614966395216825</v>
      </c>
      <c r="L289" s="20">
        <v>94.989114857693835</v>
      </c>
      <c r="M289" s="20">
        <v>424.60056193044454</v>
      </c>
    </row>
    <row r="290" spans="2:13" x14ac:dyDescent="0.2">
      <c r="B290" s="11" t="s">
        <v>306</v>
      </c>
      <c r="C290" s="17">
        <v>1</v>
      </c>
      <c r="D290" s="20">
        <v>213.59333551683733</v>
      </c>
      <c r="E290" s="20">
        <v>261.74305233016355</v>
      </c>
      <c r="F290" s="20">
        <v>-48.149716813326222</v>
      </c>
      <c r="G290" s="20">
        <v>-0.57841809144186773</v>
      </c>
      <c r="H290" s="20">
        <v>8.0928481704482476</v>
      </c>
      <c r="I290" s="20">
        <v>245.79198811641231</v>
      </c>
      <c r="J290" s="20">
        <v>277.69411654391479</v>
      </c>
      <c r="K290" s="20">
        <v>83.636257302929309</v>
      </c>
      <c r="L290" s="20">
        <v>96.895364255601123</v>
      </c>
      <c r="M290" s="20">
        <v>426.59074040472598</v>
      </c>
    </row>
    <row r="291" spans="2:13" x14ac:dyDescent="0.2">
      <c r="B291" s="11" t="s">
        <v>307</v>
      </c>
      <c r="C291" s="17">
        <v>1</v>
      </c>
      <c r="D291" s="20">
        <v>202.78247809055952</v>
      </c>
      <c r="E291" s="20">
        <v>282.21321445906722</v>
      </c>
      <c r="F291" s="20">
        <v>-79.430736368507695</v>
      </c>
      <c r="G291" s="20">
        <v>-0.95419408405281769</v>
      </c>
      <c r="H291" s="20">
        <v>11.163372792907513</v>
      </c>
      <c r="I291" s="20">
        <v>260.21012327147503</v>
      </c>
      <c r="J291" s="20">
        <v>304.21630564665941</v>
      </c>
      <c r="K291" s="20">
        <v>83.988988779751921</v>
      </c>
      <c r="L291" s="20">
        <v>116.67029000807625</v>
      </c>
      <c r="M291" s="20">
        <v>447.75613891005821</v>
      </c>
    </row>
    <row r="292" spans="2:13" x14ac:dyDescent="0.2">
      <c r="B292" s="11" t="s">
        <v>308</v>
      </c>
      <c r="C292" s="17">
        <v>1</v>
      </c>
      <c r="D292" s="20">
        <v>172.89299098579787</v>
      </c>
      <c r="E292" s="20">
        <v>272.66696617220509</v>
      </c>
      <c r="F292" s="20">
        <v>-99.773975186407228</v>
      </c>
      <c r="G292" s="20">
        <v>-1.1985755290448032</v>
      </c>
      <c r="H292" s="20">
        <v>9.5975757414698002</v>
      </c>
      <c r="I292" s="20">
        <v>253.75007267263925</v>
      </c>
      <c r="J292" s="20">
        <v>291.58385967177094</v>
      </c>
      <c r="K292" s="20">
        <v>83.795243327083412</v>
      </c>
      <c r="L292" s="20">
        <v>107.50591545609066</v>
      </c>
      <c r="M292" s="20">
        <v>437.82801688831955</v>
      </c>
    </row>
    <row r="293" spans="2:13" x14ac:dyDescent="0.2">
      <c r="B293" s="11" t="s">
        <v>309</v>
      </c>
      <c r="C293" s="17">
        <v>1</v>
      </c>
      <c r="D293" s="20">
        <v>270.36572840572046</v>
      </c>
      <c r="E293" s="20">
        <v>274.45282896319333</v>
      </c>
      <c r="F293" s="20">
        <v>-4.0871005574728656</v>
      </c>
      <c r="G293" s="20">
        <v>-4.9097960703481401E-2</v>
      </c>
      <c r="H293" s="20">
        <v>9.8761883731939619</v>
      </c>
      <c r="I293" s="20">
        <v>254.98678788470431</v>
      </c>
      <c r="J293" s="20">
        <v>293.91887004168234</v>
      </c>
      <c r="K293" s="20">
        <v>83.827611447032652</v>
      </c>
      <c r="L293" s="20">
        <v>109.2279804408042</v>
      </c>
      <c r="M293" s="20">
        <v>439.67767748558242</v>
      </c>
    </row>
    <row r="294" spans="2:13" x14ac:dyDescent="0.2">
      <c r="B294" s="11" t="s">
        <v>310</v>
      </c>
      <c r="C294" s="17">
        <v>1</v>
      </c>
      <c r="D294" s="20">
        <v>280.23676981467042</v>
      </c>
      <c r="E294" s="20">
        <v>258.05536165149772</v>
      </c>
      <c r="F294" s="20">
        <v>22.181408163172705</v>
      </c>
      <c r="G294" s="20">
        <v>0.26646320319965983</v>
      </c>
      <c r="H294" s="20">
        <v>7.6848776273262569</v>
      </c>
      <c r="I294" s="20">
        <v>242.90841042659764</v>
      </c>
      <c r="J294" s="20">
        <v>273.2023128763978</v>
      </c>
      <c r="K294" s="20">
        <v>83.597767244579245</v>
      </c>
      <c r="L294" s="20">
        <v>93.283537769541169</v>
      </c>
      <c r="M294" s="20">
        <v>422.82718553345427</v>
      </c>
    </row>
    <row r="295" spans="2:13" x14ac:dyDescent="0.2">
      <c r="B295" s="11" t="s">
        <v>311</v>
      </c>
      <c r="C295" s="17">
        <v>1</v>
      </c>
      <c r="D295" s="20">
        <v>350.55099080856598</v>
      </c>
      <c r="E295" s="20">
        <v>410.44463992998664</v>
      </c>
      <c r="F295" s="20">
        <v>-59.893649121420651</v>
      </c>
      <c r="G295" s="20">
        <v>-0.71949686326530704</v>
      </c>
      <c r="H295" s="20">
        <v>19.10992589512934</v>
      </c>
      <c r="I295" s="20">
        <v>372.77883320123493</v>
      </c>
      <c r="J295" s="20">
        <v>448.11044665873834</v>
      </c>
      <c r="K295" s="20">
        <v>85.409124874624496</v>
      </c>
      <c r="L295" s="20">
        <v>242.10261662473857</v>
      </c>
      <c r="M295" s="20">
        <v>578.78666323523476</v>
      </c>
    </row>
    <row r="296" spans="2:13" x14ac:dyDescent="0.2">
      <c r="B296" s="11" t="s">
        <v>312</v>
      </c>
      <c r="C296" s="17">
        <v>1</v>
      </c>
      <c r="D296" s="20">
        <v>351.30307609863956</v>
      </c>
      <c r="E296" s="20">
        <v>392.49393668381947</v>
      </c>
      <c r="F296" s="20">
        <v>-41.190860585179905</v>
      </c>
      <c r="G296" s="20">
        <v>-0.49482199567025714</v>
      </c>
      <c r="H296" s="20">
        <v>17.344349792407101</v>
      </c>
      <c r="I296" s="20">
        <v>358.30809364592585</v>
      </c>
      <c r="J296" s="20">
        <v>426.67977972171309</v>
      </c>
      <c r="K296" s="20">
        <v>85.031498950996038</v>
      </c>
      <c r="L296" s="20">
        <v>224.8962168956657</v>
      </c>
      <c r="M296" s="20">
        <v>560.09165647197324</v>
      </c>
    </row>
    <row r="297" spans="2:13" x14ac:dyDescent="0.2">
      <c r="B297" s="11" t="s">
        <v>313</v>
      </c>
      <c r="C297" s="17">
        <v>1</v>
      </c>
      <c r="D297" s="20">
        <v>313.2871856579099</v>
      </c>
      <c r="E297" s="20">
        <v>385.82130395269644</v>
      </c>
      <c r="F297" s="20">
        <v>-72.534118294786538</v>
      </c>
      <c r="G297" s="20">
        <v>-0.87134564946968385</v>
      </c>
      <c r="H297" s="20">
        <v>16.266861354491475</v>
      </c>
      <c r="I297" s="20">
        <v>353.7591986769329</v>
      </c>
      <c r="J297" s="20">
        <v>417.88340922845998</v>
      </c>
      <c r="K297" s="20">
        <v>84.818277054288927</v>
      </c>
      <c r="L297" s="20">
        <v>218.64384611614736</v>
      </c>
      <c r="M297" s="20">
        <v>552.99876178924546</v>
      </c>
    </row>
    <row r="298" spans="2:13" x14ac:dyDescent="0.2">
      <c r="B298" s="11" t="s">
        <v>314</v>
      </c>
      <c r="C298" s="17">
        <v>1</v>
      </c>
      <c r="D298" s="20">
        <v>206.85485160026474</v>
      </c>
      <c r="E298" s="20">
        <v>220.41308523643184</v>
      </c>
      <c r="F298" s="20">
        <v>-13.558233636167103</v>
      </c>
      <c r="G298" s="20">
        <v>-0.16287380574965743</v>
      </c>
      <c r="H298" s="20">
        <v>8.1827607646551908</v>
      </c>
      <c r="I298" s="20">
        <v>204.28480262767141</v>
      </c>
      <c r="J298" s="20">
        <v>236.54136784519227</v>
      </c>
      <c r="K298" s="20">
        <v>83.645005337219317</v>
      </c>
      <c r="L298" s="20">
        <v>55.548154720918461</v>
      </c>
      <c r="M298" s="20">
        <v>385.27801575194519</v>
      </c>
    </row>
    <row r="299" spans="2:13" x14ac:dyDescent="0.2">
      <c r="B299" s="11" t="s">
        <v>315</v>
      </c>
      <c r="C299" s="17">
        <v>1</v>
      </c>
      <c r="D299" s="20">
        <v>142.74466259605006</v>
      </c>
      <c r="E299" s="20">
        <v>248.24471292275368</v>
      </c>
      <c r="F299" s="20">
        <v>-105.50005032670362</v>
      </c>
      <c r="G299" s="20">
        <v>-1.2673623397117</v>
      </c>
      <c r="H299" s="20">
        <v>6.9424929856273447</v>
      </c>
      <c r="I299" s="20">
        <v>234.56100737374354</v>
      </c>
      <c r="J299" s="20">
        <v>261.92841847176385</v>
      </c>
      <c r="K299" s="20">
        <v>83.532793278971297</v>
      </c>
      <c r="L299" s="20">
        <v>83.600953212496165</v>
      </c>
      <c r="M299" s="20">
        <v>412.88847263301119</v>
      </c>
    </row>
    <row r="300" spans="2:13" x14ac:dyDescent="0.2">
      <c r="B300" s="11" t="s">
        <v>316</v>
      </c>
      <c r="C300" s="17">
        <v>1</v>
      </c>
      <c r="D300" s="20">
        <v>227.90986270015858</v>
      </c>
      <c r="E300" s="20">
        <v>261.8822104754139</v>
      </c>
      <c r="F300" s="20">
        <v>-33.972347775255315</v>
      </c>
      <c r="G300" s="20">
        <v>-0.40810666941501184</v>
      </c>
      <c r="H300" s="20">
        <v>8.1093949475890934</v>
      </c>
      <c r="I300" s="20">
        <v>245.89853244028046</v>
      </c>
      <c r="J300" s="20">
        <v>277.86588851054734</v>
      </c>
      <c r="K300" s="20">
        <v>83.637860030896604</v>
      </c>
      <c r="L300" s="20">
        <v>97.031363412052343</v>
      </c>
      <c r="M300" s="20">
        <v>426.73305753877548</v>
      </c>
    </row>
    <row r="301" spans="2:13" x14ac:dyDescent="0.2">
      <c r="B301" s="11" t="s">
        <v>317</v>
      </c>
      <c r="C301" s="17">
        <v>1</v>
      </c>
      <c r="D301" s="20">
        <v>223.9126389906113</v>
      </c>
      <c r="E301" s="20">
        <v>249.04487219706158</v>
      </c>
      <c r="F301" s="20">
        <v>-25.13223320645028</v>
      </c>
      <c r="G301" s="20">
        <v>-0.30191119132238731</v>
      </c>
      <c r="H301" s="20">
        <v>6.9816027637298124</v>
      </c>
      <c r="I301" s="20">
        <v>235.28408098318303</v>
      </c>
      <c r="J301" s="20">
        <v>262.8056634109401</v>
      </c>
      <c r="K301" s="20">
        <v>83.536052823211534</v>
      </c>
      <c r="L301" s="20">
        <v>84.394687900751222</v>
      </c>
      <c r="M301" s="20">
        <v>413.69505649337191</v>
      </c>
    </row>
    <row r="302" spans="2:13" x14ac:dyDescent="0.2">
      <c r="B302" s="11" t="s">
        <v>318</v>
      </c>
      <c r="C302" s="17">
        <v>1</v>
      </c>
      <c r="D302" s="20">
        <v>220.86505026355866</v>
      </c>
      <c r="E302" s="20">
        <v>261.8822104754139</v>
      </c>
      <c r="F302" s="20">
        <v>-41.017160211855241</v>
      </c>
      <c r="G302" s="20">
        <v>-0.49273534916284956</v>
      </c>
      <c r="H302" s="20">
        <v>8.1093949475890934</v>
      </c>
      <c r="I302" s="20">
        <v>245.89853244028046</v>
      </c>
      <c r="J302" s="20">
        <v>277.86588851054734</v>
      </c>
      <c r="K302" s="20">
        <v>83.637860030896604</v>
      </c>
      <c r="L302" s="20">
        <v>97.031363412052343</v>
      </c>
      <c r="M302" s="20">
        <v>426.73305753877548</v>
      </c>
    </row>
    <row r="303" spans="2:13" x14ac:dyDescent="0.2">
      <c r="B303" s="11" t="s">
        <v>319</v>
      </c>
      <c r="C303" s="17">
        <v>1</v>
      </c>
      <c r="D303" s="20">
        <v>229.21950133471654</v>
      </c>
      <c r="E303" s="20">
        <v>246.85313151895542</v>
      </c>
      <c r="F303" s="20">
        <v>-17.633630184238882</v>
      </c>
      <c r="G303" s="20">
        <v>-0.21183116727150211</v>
      </c>
      <c r="H303" s="20">
        <v>6.8844340449279873</v>
      </c>
      <c r="I303" s="20">
        <v>233.28386057588037</v>
      </c>
      <c r="J303" s="20">
        <v>260.42240246203045</v>
      </c>
      <c r="K303" s="20">
        <v>83.527987981579145</v>
      </c>
      <c r="L303" s="20">
        <v>82.218843085763041</v>
      </c>
      <c r="M303" s="20">
        <v>411.48741995214777</v>
      </c>
    </row>
    <row r="304" spans="2:13" x14ac:dyDescent="0.2">
      <c r="B304" s="11" t="s">
        <v>320</v>
      </c>
      <c r="C304" s="17">
        <v>1</v>
      </c>
      <c r="D304" s="20">
        <v>224.88853710671569</v>
      </c>
      <c r="E304" s="20">
        <v>248.24471292275368</v>
      </c>
      <c r="F304" s="20">
        <v>-23.35617581603799</v>
      </c>
      <c r="G304" s="20">
        <v>-0.28057557827950486</v>
      </c>
      <c r="H304" s="20">
        <v>6.9424929856273447</v>
      </c>
      <c r="I304" s="20">
        <v>234.56100737374354</v>
      </c>
      <c r="J304" s="20">
        <v>261.92841847176385</v>
      </c>
      <c r="K304" s="20">
        <v>83.532793278971297</v>
      </c>
      <c r="L304" s="20">
        <v>83.600953212496165</v>
      </c>
      <c r="M304" s="20">
        <v>412.88847263301119</v>
      </c>
    </row>
    <row r="305" spans="2:13" x14ac:dyDescent="0.2">
      <c r="B305" s="11" t="s">
        <v>321</v>
      </c>
      <c r="C305" s="17">
        <v>1</v>
      </c>
      <c r="D305" s="20">
        <v>241.56974188162042</v>
      </c>
      <c r="E305" s="20">
        <v>248.24471292275368</v>
      </c>
      <c r="F305" s="20">
        <v>-6.6749710411332615</v>
      </c>
      <c r="G305" s="20">
        <v>-8.0185809295839183E-2</v>
      </c>
      <c r="H305" s="20">
        <v>6.9424929856273447</v>
      </c>
      <c r="I305" s="20">
        <v>234.56100737374354</v>
      </c>
      <c r="J305" s="20">
        <v>261.92841847176385</v>
      </c>
      <c r="K305" s="20">
        <v>83.532793278971297</v>
      </c>
      <c r="L305" s="20">
        <v>83.600953212496165</v>
      </c>
      <c r="M305" s="20">
        <v>412.88847263301119</v>
      </c>
    </row>
    <row r="306" spans="2:13" x14ac:dyDescent="0.2">
      <c r="B306" s="11" t="s">
        <v>322</v>
      </c>
      <c r="C306" s="17">
        <v>1</v>
      </c>
      <c r="D306" s="20">
        <v>230.10048123327263</v>
      </c>
      <c r="E306" s="20">
        <v>248.24471292275368</v>
      </c>
      <c r="F306" s="20">
        <v>-18.144231689481046</v>
      </c>
      <c r="G306" s="20">
        <v>-0.21796497589377373</v>
      </c>
      <c r="H306" s="20">
        <v>6.9424929856273447</v>
      </c>
      <c r="I306" s="20">
        <v>234.56100737374354</v>
      </c>
      <c r="J306" s="20">
        <v>261.92841847176385</v>
      </c>
      <c r="K306" s="20">
        <v>83.532793278971297</v>
      </c>
      <c r="L306" s="20">
        <v>83.600953212496165</v>
      </c>
      <c r="M306" s="20">
        <v>412.88847263301119</v>
      </c>
    </row>
    <row r="307" spans="2:13" x14ac:dyDescent="0.2">
      <c r="B307" s="11" t="s">
        <v>323</v>
      </c>
      <c r="C307" s="17">
        <v>1</v>
      </c>
      <c r="D307" s="20">
        <v>308.24658556892086</v>
      </c>
      <c r="E307" s="20">
        <v>268.52701155800469</v>
      </c>
      <c r="F307" s="20">
        <v>39.719574010916176</v>
      </c>
      <c r="G307" s="20">
        <v>0.47714756623282095</v>
      </c>
      <c r="H307" s="20">
        <v>8.9831239766557456</v>
      </c>
      <c r="I307" s="20">
        <v>250.82120707807366</v>
      </c>
      <c r="J307" s="20">
        <v>286.23281603793572</v>
      </c>
      <c r="K307" s="20">
        <v>83.727091556507773</v>
      </c>
      <c r="L307" s="20">
        <v>103.50028849092516</v>
      </c>
      <c r="M307" s="20">
        <v>433.55373462508419</v>
      </c>
    </row>
    <row r="308" spans="2:13" x14ac:dyDescent="0.2">
      <c r="B308" s="11" t="s">
        <v>324</v>
      </c>
      <c r="C308" s="17">
        <v>1</v>
      </c>
      <c r="D308" s="20">
        <v>326.65294605776489</v>
      </c>
      <c r="E308" s="20">
        <v>268.52701155800469</v>
      </c>
      <c r="F308" s="20">
        <v>58.125934499760206</v>
      </c>
      <c r="G308" s="20">
        <v>0.69826147113125125</v>
      </c>
      <c r="H308" s="20">
        <v>8.9831239766557456</v>
      </c>
      <c r="I308" s="20">
        <v>250.82120707807366</v>
      </c>
      <c r="J308" s="20">
        <v>286.23281603793572</v>
      </c>
      <c r="K308" s="20">
        <v>83.727091556507773</v>
      </c>
      <c r="L308" s="20">
        <v>103.50028849092516</v>
      </c>
      <c r="M308" s="20">
        <v>433.55373462508419</v>
      </c>
    </row>
    <row r="309" spans="2:13" x14ac:dyDescent="0.2">
      <c r="B309" s="11" t="s">
        <v>325</v>
      </c>
      <c r="C309" s="17">
        <v>1</v>
      </c>
      <c r="D309" s="20">
        <v>120.51899294525484</v>
      </c>
      <c r="E309" s="20">
        <v>248.24471292275368</v>
      </c>
      <c r="F309" s="20">
        <v>-127.72571997749884</v>
      </c>
      <c r="G309" s="20">
        <v>-1.5343572520654187</v>
      </c>
      <c r="H309" s="20">
        <v>6.9424929856273447</v>
      </c>
      <c r="I309" s="20">
        <v>234.56100737374354</v>
      </c>
      <c r="J309" s="20">
        <v>261.92841847176385</v>
      </c>
      <c r="K309" s="20">
        <v>83.532793278971297</v>
      </c>
      <c r="L309" s="20">
        <v>83.600953212496165</v>
      </c>
      <c r="M309" s="20">
        <v>412.88847263301119</v>
      </c>
    </row>
    <row r="310" spans="2:13" x14ac:dyDescent="0.2">
      <c r="B310" s="11" t="s">
        <v>326</v>
      </c>
      <c r="C310" s="17">
        <v>1</v>
      </c>
      <c r="D310" s="20">
        <v>199.31599103370235</v>
      </c>
      <c r="E310" s="20">
        <v>249.84503147136942</v>
      </c>
      <c r="F310" s="20">
        <v>-50.529040437667078</v>
      </c>
      <c r="G310" s="20">
        <v>-0.60700068591587897</v>
      </c>
      <c r="H310" s="20">
        <v>7.0248080363914074</v>
      </c>
      <c r="I310" s="20">
        <v>235.99908234224489</v>
      </c>
      <c r="J310" s="20">
        <v>263.69098060049396</v>
      </c>
      <c r="K310" s="20">
        <v>83.539674838246867</v>
      </c>
      <c r="L310" s="20">
        <v>85.187708156360713</v>
      </c>
      <c r="M310" s="20">
        <v>414.50235478637813</v>
      </c>
    </row>
    <row r="311" spans="2:13" x14ac:dyDescent="0.2">
      <c r="B311" s="11" t="s">
        <v>327</v>
      </c>
      <c r="C311" s="17">
        <v>1</v>
      </c>
      <c r="D311" s="20">
        <v>265.2078074172141</v>
      </c>
      <c r="E311" s="20">
        <v>261.8822104754139</v>
      </c>
      <c r="F311" s="20">
        <v>3.3255969418001996</v>
      </c>
      <c r="G311" s="20">
        <v>3.9950088251580328E-2</v>
      </c>
      <c r="H311" s="20">
        <v>8.1093949475890934</v>
      </c>
      <c r="I311" s="20">
        <v>245.89853244028046</v>
      </c>
      <c r="J311" s="20">
        <v>277.86588851054734</v>
      </c>
      <c r="K311" s="20">
        <v>83.637860030896604</v>
      </c>
      <c r="L311" s="20">
        <v>97.031363412052343</v>
      </c>
      <c r="M311" s="20">
        <v>426.73305753877548</v>
      </c>
    </row>
    <row r="312" spans="2:13" x14ac:dyDescent="0.2">
      <c r="B312" s="11" t="s">
        <v>328</v>
      </c>
      <c r="C312" s="17">
        <v>1</v>
      </c>
      <c r="D312" s="20">
        <v>292.62008799438132</v>
      </c>
      <c r="E312" s="20">
        <v>261.8822104754139</v>
      </c>
      <c r="F312" s="20">
        <v>30.737877518967423</v>
      </c>
      <c r="G312" s="20">
        <v>0.36925127760199628</v>
      </c>
      <c r="H312" s="20">
        <v>8.1093949475890934</v>
      </c>
      <c r="I312" s="20">
        <v>245.89853244028046</v>
      </c>
      <c r="J312" s="20">
        <v>277.86588851054734</v>
      </c>
      <c r="K312" s="20">
        <v>83.637860030896604</v>
      </c>
      <c r="L312" s="20">
        <v>97.031363412052343</v>
      </c>
      <c r="M312" s="20">
        <v>426.73305753877548</v>
      </c>
    </row>
    <row r="313" spans="2:13" x14ac:dyDescent="0.2">
      <c r="B313" s="11" t="s">
        <v>329</v>
      </c>
      <c r="C313" s="17">
        <v>1</v>
      </c>
      <c r="D313" s="20">
        <v>296.42927521325447</v>
      </c>
      <c r="E313" s="20">
        <v>261.8822104754139</v>
      </c>
      <c r="F313" s="20">
        <v>34.547064737840572</v>
      </c>
      <c r="G313" s="20">
        <v>0.41501069109195399</v>
      </c>
      <c r="H313" s="20">
        <v>8.1093949475890934</v>
      </c>
      <c r="I313" s="20">
        <v>245.89853244028046</v>
      </c>
      <c r="J313" s="20">
        <v>277.86588851054734</v>
      </c>
      <c r="K313" s="20">
        <v>83.637860030896604</v>
      </c>
      <c r="L313" s="20">
        <v>97.031363412052343</v>
      </c>
      <c r="M313" s="20">
        <v>426.73305753877548</v>
      </c>
    </row>
    <row r="314" spans="2:13" x14ac:dyDescent="0.2">
      <c r="B314" s="11" t="s">
        <v>330</v>
      </c>
      <c r="C314" s="17">
        <v>1</v>
      </c>
      <c r="D314" s="20">
        <v>349.29649762786892</v>
      </c>
      <c r="E314" s="20">
        <v>386.25199757392818</v>
      </c>
      <c r="F314" s="20">
        <v>-36.955499946059263</v>
      </c>
      <c r="G314" s="20">
        <v>-0.44394300032858264</v>
      </c>
      <c r="H314" s="20">
        <v>18.027006548531364</v>
      </c>
      <c r="I314" s="20">
        <v>350.72063296889928</v>
      </c>
      <c r="J314" s="20">
        <v>421.78336217895708</v>
      </c>
      <c r="K314" s="20">
        <v>85.173366196438778</v>
      </c>
      <c r="L314" s="20">
        <v>218.37465638497406</v>
      </c>
      <c r="M314" s="20">
        <v>554.1293387628823</v>
      </c>
    </row>
    <row r="315" spans="2:13" x14ac:dyDescent="0.2">
      <c r="B315" s="11" t="s">
        <v>331</v>
      </c>
      <c r="C315" s="17">
        <v>1</v>
      </c>
      <c r="D315" s="20">
        <v>284.12361474754738</v>
      </c>
      <c r="E315" s="20">
        <v>336.16968023082364</v>
      </c>
      <c r="F315" s="20">
        <v>-52.046065483276266</v>
      </c>
      <c r="G315" s="20">
        <v>-0.62522456737613141</v>
      </c>
      <c r="H315" s="20">
        <v>11.288796957563413</v>
      </c>
      <c r="I315" s="20">
        <v>313.91937707752481</v>
      </c>
      <c r="J315" s="20">
        <v>358.41998338412247</v>
      </c>
      <c r="K315" s="20">
        <v>84.005751475008893</v>
      </c>
      <c r="L315" s="20">
        <v>170.59371638223027</v>
      </c>
      <c r="M315" s="20">
        <v>501.74564407941705</v>
      </c>
    </row>
    <row r="316" spans="2:13" x14ac:dyDescent="0.2">
      <c r="B316" s="11" t="s">
        <v>332</v>
      </c>
      <c r="C316" s="17">
        <v>1</v>
      </c>
      <c r="D316" s="20">
        <v>302.02682443031557</v>
      </c>
      <c r="E316" s="20">
        <v>336.16968023082364</v>
      </c>
      <c r="F316" s="20">
        <v>-34.142855800508073</v>
      </c>
      <c r="G316" s="20">
        <v>-0.41015496654050865</v>
      </c>
      <c r="H316" s="20">
        <v>11.288796957563413</v>
      </c>
      <c r="I316" s="20">
        <v>313.91937707752481</v>
      </c>
      <c r="J316" s="20">
        <v>358.41998338412247</v>
      </c>
      <c r="K316" s="20">
        <v>84.005751475008893</v>
      </c>
      <c r="L316" s="20">
        <v>170.59371638223027</v>
      </c>
      <c r="M316" s="20">
        <v>501.74564407941705</v>
      </c>
    </row>
    <row r="317" spans="2:13" x14ac:dyDescent="0.2">
      <c r="B317" s="11" t="s">
        <v>333</v>
      </c>
      <c r="C317" s="17">
        <v>1</v>
      </c>
      <c r="D317" s="20">
        <v>262.65703595214245</v>
      </c>
      <c r="E317" s="20">
        <v>336.16968023082364</v>
      </c>
      <c r="F317" s="20">
        <v>-73.512644278681194</v>
      </c>
      <c r="G317" s="20">
        <v>-0.88310059154390119</v>
      </c>
      <c r="H317" s="20">
        <v>11.288796957563413</v>
      </c>
      <c r="I317" s="20">
        <v>313.91937707752481</v>
      </c>
      <c r="J317" s="20">
        <v>358.41998338412247</v>
      </c>
      <c r="K317" s="20">
        <v>84.005751475008893</v>
      </c>
      <c r="L317" s="20">
        <v>170.59371638223027</v>
      </c>
      <c r="M317" s="20">
        <v>501.74564407941705</v>
      </c>
    </row>
    <row r="318" spans="2:13" x14ac:dyDescent="0.2">
      <c r="B318" s="11" t="s">
        <v>334</v>
      </c>
      <c r="C318" s="17">
        <v>1</v>
      </c>
      <c r="D318" s="20">
        <v>377.139476472588</v>
      </c>
      <c r="E318" s="20">
        <v>264.54940808891035</v>
      </c>
      <c r="F318" s="20">
        <v>112.59006838367765</v>
      </c>
      <c r="G318" s="20">
        <v>1.3525340703929547</v>
      </c>
      <c r="H318" s="20">
        <v>8.4412618370275094</v>
      </c>
      <c r="I318" s="20">
        <v>247.91161793498293</v>
      </c>
      <c r="J318" s="20">
        <v>281.18719824283778</v>
      </c>
      <c r="K318" s="20">
        <v>83.670689285634097</v>
      </c>
      <c r="L318" s="20">
        <v>99.633854319160861</v>
      </c>
      <c r="M318" s="20">
        <v>429.46496185865988</v>
      </c>
    </row>
    <row r="319" spans="2:13" ht="16" thickBot="1" x14ac:dyDescent="0.25">
      <c r="B319" s="15" t="s">
        <v>335</v>
      </c>
      <c r="C319" s="18">
        <v>1</v>
      </c>
      <c r="D319" s="21">
        <v>327.86669151320319</v>
      </c>
      <c r="E319" s="21">
        <v>279.55529399680768</v>
      </c>
      <c r="F319" s="21">
        <v>48.311397516395516</v>
      </c>
      <c r="G319" s="21">
        <v>0.58036034676301296</v>
      </c>
      <c r="H319" s="21">
        <v>10.709985298872423</v>
      </c>
      <c r="I319" s="21">
        <v>258.44583294767205</v>
      </c>
      <c r="J319" s="21">
        <v>300.66475504594331</v>
      </c>
      <c r="K319" s="21">
        <v>83.929929877451528</v>
      </c>
      <c r="L319" s="21">
        <v>114.12877508353918</v>
      </c>
      <c r="M319" s="21">
        <v>444.9818129100762</v>
      </c>
    </row>
    <row r="338" spans="6:6" x14ac:dyDescent="0.2">
      <c r="F338" t="s">
        <v>83</v>
      </c>
    </row>
    <row r="357" spans="6:6" x14ac:dyDescent="0.2">
      <c r="F357" t="s">
        <v>83</v>
      </c>
    </row>
  </sheetData>
  <mergeCells count="1">
    <mergeCell ref="M58:S59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154656">
              <controlPr defaultSize="0" autoFill="0" autoPict="0" macro="[0]!GoToResultsNew111520222314242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9A9D-D304-9347-9070-E48E38B2A410}">
  <sheetPr codeName="XLSTAT_20221116_170203_1">
    <tabColor rgb="FF007800"/>
  </sheetPr>
  <dimension ref="B1:M361"/>
  <sheetViews>
    <sheetView topLeftCell="A55" zoomScaleNormal="100" workbookViewId="0">
      <selection activeCell="D38" sqref="D38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359</v>
      </c>
    </row>
    <row r="2" spans="2:9" x14ac:dyDescent="0.2">
      <c r="B2" t="s">
        <v>343</v>
      </c>
    </row>
    <row r="3" spans="2:9" x14ac:dyDescent="0.2">
      <c r="B3" t="s">
        <v>357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2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2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2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9" ht="16" thickBot="1" x14ac:dyDescent="0.25">
      <c r="B17" s="15" t="s">
        <v>222</v>
      </c>
      <c r="C17" s="18">
        <v>220</v>
      </c>
      <c r="D17" s="18">
        <v>0</v>
      </c>
      <c r="E17" s="18">
        <v>220</v>
      </c>
      <c r="F17" s="21">
        <v>0</v>
      </c>
      <c r="G17" s="21">
        <v>1</v>
      </c>
      <c r="H17" s="21">
        <v>0.49999999999999989</v>
      </c>
      <c r="I17" s="21">
        <v>0.50114025233602566</v>
      </c>
    </row>
    <row r="20" spans="2:9" x14ac:dyDescent="0.2">
      <c r="B20" s="9" t="s">
        <v>47</v>
      </c>
    </row>
    <row r="21" spans="2:9" ht="16" thickBot="1" x14ac:dyDescent="0.25"/>
    <row r="22" spans="2:9" ht="32" x14ac:dyDescent="0.2">
      <c r="B22" s="12"/>
      <c r="C22" s="13" t="s">
        <v>4</v>
      </c>
      <c r="D22" s="13" t="s">
        <v>5</v>
      </c>
      <c r="E22" s="13" t="s">
        <v>6</v>
      </c>
      <c r="F22" s="13" t="s">
        <v>222</v>
      </c>
      <c r="G22" s="22" t="s">
        <v>3</v>
      </c>
    </row>
    <row r="23" spans="2:9" x14ac:dyDescent="0.2">
      <c r="B23" s="23" t="s">
        <v>4</v>
      </c>
      <c r="C23" s="29">
        <v>1</v>
      </c>
      <c r="D23" s="25">
        <v>-3.4677285995991354E-2</v>
      </c>
      <c r="E23" s="25">
        <v>-4.0070634528918347E-2</v>
      </c>
      <c r="F23" s="25">
        <v>0.22946197938733823</v>
      </c>
      <c r="G23" s="26">
        <v>-0.27838467187404453</v>
      </c>
    </row>
    <row r="24" spans="2:9" x14ac:dyDescent="0.2">
      <c r="B24" s="11" t="s">
        <v>5</v>
      </c>
      <c r="C24" s="20">
        <v>-3.4677285995991354E-2</v>
      </c>
      <c r="D24" s="30">
        <v>1</v>
      </c>
      <c r="E24" s="20">
        <v>-2.0869596778242006E-2</v>
      </c>
      <c r="F24" s="20">
        <v>0.15151515151515099</v>
      </c>
      <c r="G24" s="27">
        <v>0.39620374657492829</v>
      </c>
    </row>
    <row r="25" spans="2:9" x14ac:dyDescent="0.2">
      <c r="B25" s="11" t="s">
        <v>6</v>
      </c>
      <c r="C25" s="20">
        <v>-4.0070634528918347E-2</v>
      </c>
      <c r="D25" s="20">
        <v>-2.0869596778242006E-2</v>
      </c>
      <c r="E25" s="30">
        <v>1</v>
      </c>
      <c r="F25" s="20">
        <v>0.18782637100417801</v>
      </c>
      <c r="G25" s="27">
        <v>0.37208725522289637</v>
      </c>
    </row>
    <row r="26" spans="2:9" x14ac:dyDescent="0.2">
      <c r="B26" s="11" t="s">
        <v>222</v>
      </c>
      <c r="C26" s="20">
        <v>0.22946197938733823</v>
      </c>
      <c r="D26" s="20">
        <v>0.15151515151515099</v>
      </c>
      <c r="E26" s="20">
        <v>0.18782637100417801</v>
      </c>
      <c r="F26" s="30">
        <v>1</v>
      </c>
      <c r="G26" s="27">
        <v>0.23213025083976896</v>
      </c>
    </row>
    <row r="27" spans="2:9" ht="16" thickBot="1" x14ac:dyDescent="0.25">
      <c r="B27" s="24" t="s">
        <v>3</v>
      </c>
      <c r="C27" s="28">
        <v>-0.27838467187404453</v>
      </c>
      <c r="D27" s="28">
        <v>0.39620374657492829</v>
      </c>
      <c r="E27" s="28">
        <v>0.37208725522289637</v>
      </c>
      <c r="F27" s="28">
        <v>0.23213025083976896</v>
      </c>
      <c r="G27" s="31">
        <v>1</v>
      </c>
    </row>
    <row r="30" spans="2:9" x14ac:dyDescent="0.2">
      <c r="B30" s="8" t="s">
        <v>48</v>
      </c>
    </row>
    <row r="32" spans="2:9" x14ac:dyDescent="0.2">
      <c r="B32" s="9" t="s">
        <v>49</v>
      </c>
    </row>
    <row r="33" spans="2:3" ht="16" thickBot="1" x14ac:dyDescent="0.25"/>
    <row r="34" spans="2:3" x14ac:dyDescent="0.2">
      <c r="B34" s="32" t="s">
        <v>40</v>
      </c>
      <c r="C34" s="33">
        <v>220</v>
      </c>
    </row>
    <row r="35" spans="2:3" x14ac:dyDescent="0.2">
      <c r="B35" s="11" t="s">
        <v>50</v>
      </c>
      <c r="C35" s="17">
        <v>220</v>
      </c>
    </row>
    <row r="36" spans="2:3" x14ac:dyDescent="0.2">
      <c r="B36" s="11" t="s">
        <v>51</v>
      </c>
      <c r="C36" s="17">
        <v>215</v>
      </c>
    </row>
    <row r="37" spans="2:3" x14ac:dyDescent="0.2">
      <c r="B37" s="49" t="s">
        <v>52</v>
      </c>
      <c r="C37" s="50">
        <v>0.39299512447721829</v>
      </c>
    </row>
    <row r="38" spans="2:3" x14ac:dyDescent="0.2">
      <c r="B38" s="49" t="s">
        <v>53</v>
      </c>
      <c r="C38" s="50">
        <v>0.38170201051400376</v>
      </c>
    </row>
    <row r="39" spans="2:3" x14ac:dyDescent="0.2">
      <c r="B39" s="11" t="s">
        <v>54</v>
      </c>
      <c r="C39" s="20">
        <v>6643.8667587290001</v>
      </c>
    </row>
    <row r="40" spans="2:3" x14ac:dyDescent="0.2">
      <c r="B40" s="11" t="s">
        <v>55</v>
      </c>
      <c r="C40" s="20">
        <v>81.509918161712079</v>
      </c>
    </row>
    <row r="41" spans="2:3" x14ac:dyDescent="0.2">
      <c r="B41" s="11" t="s">
        <v>56</v>
      </c>
      <c r="C41" s="20">
        <v>19.834515975338924</v>
      </c>
    </row>
    <row r="42" spans="2:3" x14ac:dyDescent="0.2">
      <c r="B42" s="11" t="s">
        <v>57</v>
      </c>
      <c r="C42" s="20">
        <v>1.4017031377073683</v>
      </c>
    </row>
    <row r="43" spans="2:3" x14ac:dyDescent="0.2">
      <c r="B43" s="11" t="s">
        <v>58</v>
      </c>
      <c r="C43" s="20">
        <v>5</v>
      </c>
    </row>
    <row r="44" spans="2:3" x14ac:dyDescent="0.2">
      <c r="B44" s="11" t="s">
        <v>59</v>
      </c>
      <c r="C44" s="20">
        <v>1941.2611775450112</v>
      </c>
    </row>
    <row r="45" spans="2:3" x14ac:dyDescent="0.2">
      <c r="B45" s="11" t="s">
        <v>60</v>
      </c>
      <c r="C45" s="20">
        <v>1958.2293152767729</v>
      </c>
    </row>
    <row r="46" spans="2:3" ht="16" thickBot="1" x14ac:dyDescent="0.25">
      <c r="B46" s="15" t="s">
        <v>61</v>
      </c>
      <c r="C46" s="21">
        <v>0.63523766043081809</v>
      </c>
    </row>
    <row r="49" spans="2:8" x14ac:dyDescent="0.2">
      <c r="B49" s="9" t="s">
        <v>62</v>
      </c>
    </row>
    <row r="50" spans="2:8" ht="16" thickBot="1" x14ac:dyDescent="0.25"/>
    <row r="51" spans="2:8" ht="32" x14ac:dyDescent="0.2">
      <c r="B51" s="12" t="s">
        <v>63</v>
      </c>
      <c r="C51" s="13" t="s">
        <v>51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2:8" x14ac:dyDescent="0.2">
      <c r="B52" s="23" t="s">
        <v>68</v>
      </c>
      <c r="C52" s="34">
        <v>4</v>
      </c>
      <c r="D52" s="25">
        <v>924813.91841494991</v>
      </c>
      <c r="E52" s="25">
        <v>231203.47960373748</v>
      </c>
      <c r="F52" s="25">
        <v>34.799535872686235</v>
      </c>
      <c r="G52" s="37">
        <v>2.133609949938529E-22</v>
      </c>
    </row>
    <row r="53" spans="2:8" x14ac:dyDescent="0.2">
      <c r="B53" s="11" t="s">
        <v>69</v>
      </c>
      <c r="C53" s="17">
        <v>215</v>
      </c>
      <c r="D53" s="20">
        <v>1428431.353126735</v>
      </c>
      <c r="E53" s="20">
        <v>6643.8667587290001</v>
      </c>
      <c r="F53" s="20"/>
      <c r="G53" s="38"/>
    </row>
    <row r="54" spans="2:8" ht="16" thickBot="1" x14ac:dyDescent="0.25">
      <c r="B54" s="15" t="s">
        <v>70</v>
      </c>
      <c r="C54" s="18">
        <v>219</v>
      </c>
      <c r="D54" s="21">
        <v>2353245.2715416849</v>
      </c>
      <c r="E54" s="21"/>
      <c r="F54" s="21"/>
      <c r="G54" s="39"/>
    </row>
    <row r="55" spans="2:8" x14ac:dyDescent="0.2">
      <c r="B55" s="40" t="s">
        <v>71</v>
      </c>
    </row>
    <row r="58" spans="2:8" x14ac:dyDescent="0.2">
      <c r="B58" s="9" t="s">
        <v>72</v>
      </c>
    </row>
    <row r="59" spans="2:8" ht="16" thickBot="1" x14ac:dyDescent="0.25"/>
    <row r="60" spans="2:8" ht="32" x14ac:dyDescent="0.2">
      <c r="B60" s="12" t="s">
        <v>63</v>
      </c>
      <c r="C60" s="13" t="s">
        <v>73</v>
      </c>
      <c r="D60" s="13" t="s">
        <v>74</v>
      </c>
      <c r="E60" s="13" t="s">
        <v>75</v>
      </c>
      <c r="F60" s="13" t="s">
        <v>76</v>
      </c>
      <c r="G60" s="13" t="s">
        <v>77</v>
      </c>
      <c r="H60" s="13" t="s">
        <v>78</v>
      </c>
    </row>
    <row r="61" spans="2:8" x14ac:dyDescent="0.2">
      <c r="B61" s="23" t="s">
        <v>79</v>
      </c>
      <c r="C61" s="25">
        <v>472.23789053373702</v>
      </c>
      <c r="D61" s="25">
        <v>45.592862236159505</v>
      </c>
      <c r="E61" s="25">
        <v>10.35771538289621</v>
      </c>
      <c r="F61" s="37">
        <v>1.1799598092139973E-20</v>
      </c>
      <c r="G61" s="25">
        <v>382.37166351897213</v>
      </c>
      <c r="H61" s="25">
        <v>562.1041175485019</v>
      </c>
    </row>
    <row r="62" spans="2:8" x14ac:dyDescent="0.2">
      <c r="B62" s="11" t="s">
        <v>4</v>
      </c>
      <c r="C62" s="20">
        <v>-57.31117823546132</v>
      </c>
      <c r="D62" s="20">
        <v>10.714701653556419</v>
      </c>
      <c r="E62" s="20">
        <v>-5.3488356548349261</v>
      </c>
      <c r="F62" s="38">
        <v>2.2582827674533235E-7</v>
      </c>
      <c r="G62" s="20">
        <v>-78.430488670644181</v>
      </c>
      <c r="H62" s="20">
        <v>-36.191867800278459</v>
      </c>
    </row>
    <row r="63" spans="2:8" x14ac:dyDescent="0.2">
      <c r="B63" s="11" t="s">
        <v>5</v>
      </c>
      <c r="C63" s="20">
        <v>125.99656876537975</v>
      </c>
      <c r="D63" s="20">
        <v>18.611155073502097</v>
      </c>
      <c r="E63" s="20">
        <v>6.7699488971949515</v>
      </c>
      <c r="F63" s="38">
        <v>1.2083201106349861E-10</v>
      </c>
      <c r="G63" s="20">
        <v>89.312881784309525</v>
      </c>
      <c r="H63" s="20">
        <v>162.68025574644997</v>
      </c>
    </row>
    <row r="64" spans="2:8" x14ac:dyDescent="0.2">
      <c r="B64" s="11" t="s">
        <v>6</v>
      </c>
      <c r="C64" s="20">
        <v>79.262985076633385</v>
      </c>
      <c r="D64" s="20">
        <v>12.914354813937546</v>
      </c>
      <c r="E64" s="20">
        <v>6.1375876858432346</v>
      </c>
      <c r="F64" s="38">
        <v>3.9842977805903956E-9</v>
      </c>
      <c r="G64" s="20">
        <v>53.808028214151193</v>
      </c>
      <c r="H64" s="20">
        <v>104.71794193911558</v>
      </c>
    </row>
    <row r="65" spans="2:8" ht="16" thickBot="1" x14ac:dyDescent="0.25">
      <c r="B65" s="15" t="s">
        <v>222</v>
      </c>
      <c r="C65" s="21">
        <v>37.544810058846181</v>
      </c>
      <c r="D65" s="21">
        <v>11.705788886805754</v>
      </c>
      <c r="E65" s="21">
        <v>3.2073711923136616</v>
      </c>
      <c r="F65" s="39">
        <v>1.5439205559886204E-3</v>
      </c>
      <c r="G65" s="21">
        <v>14.47200809173702</v>
      </c>
      <c r="H65" s="21">
        <v>60.617612025955339</v>
      </c>
    </row>
    <row r="68" spans="2:8" x14ac:dyDescent="0.2">
      <c r="B68" s="9" t="s">
        <v>80</v>
      </c>
    </row>
    <row r="70" spans="2:8" x14ac:dyDescent="0.2">
      <c r="B70" t="s">
        <v>358</v>
      </c>
    </row>
    <row r="73" spans="2:8" x14ac:dyDescent="0.2">
      <c r="B73" s="9" t="s">
        <v>82</v>
      </c>
    </row>
    <row r="74" spans="2:8" ht="16" thickBot="1" x14ac:dyDescent="0.25"/>
    <row r="75" spans="2:8" ht="32" x14ac:dyDescent="0.2">
      <c r="B75" s="12" t="s">
        <v>63</v>
      </c>
      <c r="C75" s="13" t="s">
        <v>73</v>
      </c>
      <c r="D75" s="13" t="s">
        <v>74</v>
      </c>
      <c r="E75" s="13" t="s">
        <v>75</v>
      </c>
      <c r="F75" s="13" t="s">
        <v>76</v>
      </c>
      <c r="G75" s="13" t="s">
        <v>77</v>
      </c>
      <c r="H75" s="13" t="s">
        <v>78</v>
      </c>
    </row>
    <row r="76" spans="2:8" x14ac:dyDescent="0.2">
      <c r="B76" s="23" t="s">
        <v>4</v>
      </c>
      <c r="C76" s="25">
        <v>-0.29398308090053255</v>
      </c>
      <c r="D76" s="25">
        <v>5.4962070228273881E-2</v>
      </c>
      <c r="E76" s="25">
        <v>-5.348835654834927</v>
      </c>
      <c r="F76" s="37">
        <v>2.2582827674533235E-7</v>
      </c>
      <c r="G76" s="25">
        <v>-0.40231657079532196</v>
      </c>
      <c r="H76" s="25">
        <v>-0.18564959100574313</v>
      </c>
    </row>
    <row r="77" spans="2:8" x14ac:dyDescent="0.2">
      <c r="B77" s="11" t="s">
        <v>5</v>
      </c>
      <c r="C77" s="20">
        <v>0.36547503470418907</v>
      </c>
      <c r="D77" s="20">
        <v>5.3984903025725846E-2</v>
      </c>
      <c r="E77" s="20">
        <v>6.7699488971949515</v>
      </c>
      <c r="F77" s="38">
        <v>1.2083201106349861E-10</v>
      </c>
      <c r="G77" s="20">
        <v>0.25906759913783178</v>
      </c>
      <c r="H77" s="20">
        <v>0.47188247027054636</v>
      </c>
    </row>
    <row r="78" spans="2:8" x14ac:dyDescent="0.2">
      <c r="B78" s="11" t="s">
        <v>6</v>
      </c>
      <c r="C78" s="20">
        <v>0.33384234611794561</v>
      </c>
      <c r="D78" s="20">
        <v>5.4393087839376339E-2</v>
      </c>
      <c r="E78" s="20">
        <v>6.1375876858432346</v>
      </c>
      <c r="F78" s="38">
        <v>3.9842977805903956E-9</v>
      </c>
      <c r="G78" s="20">
        <v>0.22663035415112609</v>
      </c>
      <c r="H78" s="20">
        <v>0.44105433808476513</v>
      </c>
    </row>
    <row r="79" spans="2:8" ht="16" thickBot="1" x14ac:dyDescent="0.25">
      <c r="B79" s="15" t="s">
        <v>222</v>
      </c>
      <c r="C79" s="21">
        <v>0.18150878887252841</v>
      </c>
      <c r="D79" s="21">
        <v>5.659113896997861E-2</v>
      </c>
      <c r="E79" s="21">
        <v>3.2073711923136616</v>
      </c>
      <c r="F79" s="39">
        <v>1.5439205559886204E-3</v>
      </c>
      <c r="G79" s="21">
        <v>6.9964308173819115E-2</v>
      </c>
      <c r="H79" s="21">
        <v>0.29305326957123773</v>
      </c>
    </row>
    <row r="98" spans="2:13" x14ac:dyDescent="0.2">
      <c r="F98" t="s">
        <v>83</v>
      </c>
    </row>
    <row r="101" spans="2:13" x14ac:dyDescent="0.2">
      <c r="B101" s="9" t="s">
        <v>84</v>
      </c>
    </row>
    <row r="102" spans="2:13" ht="16" thickBot="1" x14ac:dyDescent="0.25"/>
    <row r="103" spans="2:13" ht="64" x14ac:dyDescent="0.2">
      <c r="B103" s="12" t="s">
        <v>85</v>
      </c>
      <c r="C103" s="13" t="s">
        <v>86</v>
      </c>
      <c r="D103" s="13" t="s">
        <v>3</v>
      </c>
      <c r="E103" s="13" t="s">
        <v>197</v>
      </c>
      <c r="F103" s="13" t="s">
        <v>198</v>
      </c>
      <c r="G103" s="13" t="s">
        <v>199</v>
      </c>
      <c r="H103" s="13" t="s">
        <v>200</v>
      </c>
      <c r="I103" s="13" t="s">
        <v>201</v>
      </c>
      <c r="J103" s="13" t="s">
        <v>202</v>
      </c>
      <c r="K103" s="13" t="s">
        <v>203</v>
      </c>
      <c r="L103" s="13" t="s">
        <v>204</v>
      </c>
      <c r="M103" s="13" t="s">
        <v>205</v>
      </c>
    </row>
    <row r="104" spans="2:13" x14ac:dyDescent="0.2">
      <c r="B104" s="23" t="s">
        <v>87</v>
      </c>
      <c r="C104" s="34">
        <v>1</v>
      </c>
      <c r="D104" s="25">
        <v>270.7488999921228</v>
      </c>
      <c r="E104" s="25">
        <v>263.91774596245415</v>
      </c>
      <c r="F104" s="25">
        <v>6.831154029668653</v>
      </c>
      <c r="G104" s="25">
        <v>8.3807641864097379E-2</v>
      </c>
      <c r="H104" s="25">
        <v>9.5342996576131771</v>
      </c>
      <c r="I104" s="25">
        <v>245.12507764915998</v>
      </c>
      <c r="J104" s="25">
        <v>282.71041427574829</v>
      </c>
      <c r="K104" s="25">
        <v>82.065642193857002</v>
      </c>
      <c r="L104" s="25">
        <v>102.16151330249633</v>
      </c>
      <c r="M104" s="25">
        <v>425.67397862241194</v>
      </c>
    </row>
    <row r="105" spans="2:13" x14ac:dyDescent="0.2">
      <c r="B105" s="11" t="s">
        <v>88</v>
      </c>
      <c r="C105" s="17">
        <v>1</v>
      </c>
      <c r="D105" s="20">
        <v>314.50582438280878</v>
      </c>
      <c r="E105" s="20">
        <v>389.91431472783387</v>
      </c>
      <c r="F105" s="20">
        <v>-75.408490345025086</v>
      </c>
      <c r="G105" s="20">
        <v>-0.92514496451116501</v>
      </c>
      <c r="H105" s="20">
        <v>17.992590510098903</v>
      </c>
      <c r="I105" s="20">
        <v>354.4498550720881</v>
      </c>
      <c r="J105" s="20">
        <v>425.37877438357964</v>
      </c>
      <c r="K105" s="20">
        <v>83.472151475765273</v>
      </c>
      <c r="L105" s="20">
        <v>225.38576911740509</v>
      </c>
      <c r="M105" s="20">
        <v>554.44286033826268</v>
      </c>
    </row>
    <row r="106" spans="2:13" x14ac:dyDescent="0.2">
      <c r="B106" s="11" t="s">
        <v>89</v>
      </c>
      <c r="C106" s="17">
        <v>1</v>
      </c>
      <c r="D106" s="20">
        <v>390.60697916261392</v>
      </c>
      <c r="E106" s="20">
        <v>354.88176328126457</v>
      </c>
      <c r="F106" s="20">
        <v>35.725215881349357</v>
      </c>
      <c r="G106" s="20">
        <v>0.43829286897911129</v>
      </c>
      <c r="H106" s="20">
        <v>12.092085660107786</v>
      </c>
      <c r="I106" s="20">
        <v>331.04754753528766</v>
      </c>
      <c r="J106" s="20">
        <v>378.71597902724147</v>
      </c>
      <c r="K106" s="20">
        <v>82.401973849783388</v>
      </c>
      <c r="L106" s="20">
        <v>192.46260104283073</v>
      </c>
      <c r="M106" s="20">
        <v>517.30092551969847</v>
      </c>
    </row>
    <row r="107" spans="2:13" x14ac:dyDescent="0.2">
      <c r="B107" s="11" t="s">
        <v>90</v>
      </c>
      <c r="C107" s="17">
        <v>1</v>
      </c>
      <c r="D107" s="20">
        <v>249.86237982712225</v>
      </c>
      <c r="E107" s="20">
        <v>354.88176328126457</v>
      </c>
      <c r="F107" s="20">
        <v>-105.01938345414231</v>
      </c>
      <c r="G107" s="20">
        <v>-1.2884245969403194</v>
      </c>
      <c r="H107" s="20">
        <v>12.092085660107786</v>
      </c>
      <c r="I107" s="20">
        <v>331.04754753528766</v>
      </c>
      <c r="J107" s="20">
        <v>378.71597902724147</v>
      </c>
      <c r="K107" s="20">
        <v>82.401973849783388</v>
      </c>
      <c r="L107" s="20">
        <v>192.46260104283073</v>
      </c>
      <c r="M107" s="20">
        <v>517.30092551969847</v>
      </c>
    </row>
    <row r="108" spans="2:13" x14ac:dyDescent="0.2">
      <c r="B108" s="11" t="s">
        <v>91</v>
      </c>
      <c r="C108" s="17">
        <v>1</v>
      </c>
      <c r="D108" s="20">
        <v>222.03389430781561</v>
      </c>
      <c r="E108" s="20">
        <v>314.34604448937108</v>
      </c>
      <c r="F108" s="20">
        <v>-92.312150181555467</v>
      </c>
      <c r="G108" s="20">
        <v>-1.1325265963144784</v>
      </c>
      <c r="H108" s="20">
        <v>12.676572435510353</v>
      </c>
      <c r="I108" s="20">
        <v>289.35977075297046</v>
      </c>
      <c r="J108" s="20">
        <v>339.3323182257717</v>
      </c>
      <c r="K108" s="20">
        <v>82.489770562426358</v>
      </c>
      <c r="L108" s="20">
        <v>151.75382973958895</v>
      </c>
      <c r="M108" s="20">
        <v>476.93825923915324</v>
      </c>
    </row>
    <row r="109" spans="2:13" x14ac:dyDescent="0.2">
      <c r="B109" s="11" t="s">
        <v>92</v>
      </c>
      <c r="C109" s="17">
        <v>1</v>
      </c>
      <c r="D109" s="20">
        <v>276.35819705736077</v>
      </c>
      <c r="E109" s="20">
        <v>272.10505714713588</v>
      </c>
      <c r="F109" s="20">
        <v>4.2531399102248884</v>
      </c>
      <c r="G109" s="20">
        <v>5.2179415783326473E-2</v>
      </c>
      <c r="H109" s="20">
        <v>9.9409975596021312</v>
      </c>
      <c r="I109" s="20">
        <v>252.51076322417376</v>
      </c>
      <c r="J109" s="20">
        <v>291.69935107009798</v>
      </c>
      <c r="K109" s="20">
        <v>82.11388549574923</v>
      </c>
      <c r="L109" s="20">
        <v>110.25373408690155</v>
      </c>
      <c r="M109" s="20">
        <v>433.95638020737022</v>
      </c>
    </row>
    <row r="110" spans="2:13" x14ac:dyDescent="0.2">
      <c r="B110" s="11" t="s">
        <v>93</v>
      </c>
      <c r="C110" s="17">
        <v>1</v>
      </c>
      <c r="D110" s="20">
        <v>294.86318135451683</v>
      </c>
      <c r="E110" s="20">
        <v>272.10505714713588</v>
      </c>
      <c r="F110" s="20">
        <v>22.758124207380945</v>
      </c>
      <c r="G110" s="20">
        <v>0.2792068096821031</v>
      </c>
      <c r="H110" s="20">
        <v>9.9409975596021312</v>
      </c>
      <c r="I110" s="20">
        <v>252.51076322417376</v>
      </c>
      <c r="J110" s="20">
        <v>291.69935107009798</v>
      </c>
      <c r="K110" s="20">
        <v>82.11388549574923</v>
      </c>
      <c r="L110" s="20">
        <v>110.25373408690155</v>
      </c>
      <c r="M110" s="20">
        <v>433.95638020737022</v>
      </c>
    </row>
    <row r="111" spans="2:13" x14ac:dyDescent="0.2">
      <c r="B111" s="11" t="s">
        <v>94</v>
      </c>
      <c r="C111" s="17">
        <v>1</v>
      </c>
      <c r="D111" s="20">
        <v>383.45580710381228</v>
      </c>
      <c r="E111" s="20">
        <v>403.66899750434459</v>
      </c>
      <c r="F111" s="20">
        <v>-20.213190400532312</v>
      </c>
      <c r="G111" s="20">
        <v>-0.24798442761812414</v>
      </c>
      <c r="H111" s="20">
        <v>18.230382888149954</v>
      </c>
      <c r="I111" s="20">
        <v>367.73583501266745</v>
      </c>
      <c r="J111" s="20">
        <v>439.60215999602173</v>
      </c>
      <c r="K111" s="20">
        <v>83.523730873192861</v>
      </c>
      <c r="L111" s="20">
        <v>239.03878585210202</v>
      </c>
      <c r="M111" s="20">
        <v>568.29920915658715</v>
      </c>
    </row>
    <row r="112" spans="2:13" x14ac:dyDescent="0.2">
      <c r="B112" s="11" t="s">
        <v>95</v>
      </c>
      <c r="C112" s="17">
        <v>1</v>
      </c>
      <c r="D112" s="20">
        <v>300.2942445751741</v>
      </c>
      <c r="E112" s="20">
        <v>356.93541381559822</v>
      </c>
      <c r="F112" s="20">
        <v>-56.641169240424119</v>
      </c>
      <c r="G112" s="20">
        <v>-0.69489910575116198</v>
      </c>
      <c r="H112" s="20">
        <v>12.187788588894353</v>
      </c>
      <c r="I112" s="20">
        <v>332.91256193882163</v>
      </c>
      <c r="J112" s="20">
        <v>380.95826569237482</v>
      </c>
      <c r="K112" s="20">
        <v>82.416072154747724</v>
      </c>
      <c r="L112" s="20">
        <v>194.4884629845578</v>
      </c>
      <c r="M112" s="20">
        <v>519.38236464663862</v>
      </c>
    </row>
    <row r="113" spans="2:13" x14ac:dyDescent="0.2">
      <c r="B113" s="11" t="s">
        <v>96</v>
      </c>
      <c r="C113" s="17">
        <v>1</v>
      </c>
      <c r="D113" s="20">
        <v>296.74312209515341</v>
      </c>
      <c r="E113" s="20">
        <v>326.48407446559355</v>
      </c>
      <c r="F113" s="20">
        <v>-29.740952370440141</v>
      </c>
      <c r="G113" s="20">
        <v>-0.36487525740653309</v>
      </c>
      <c r="H113" s="20">
        <v>12.013016590766556</v>
      </c>
      <c r="I113" s="20">
        <v>302.8057085300203</v>
      </c>
      <c r="J113" s="20">
        <v>350.1624404011668</v>
      </c>
      <c r="K113" s="20">
        <v>82.390407975316108</v>
      </c>
      <c r="L113" s="20">
        <v>164.0877092495339</v>
      </c>
      <c r="M113" s="20">
        <v>488.88043968165323</v>
      </c>
    </row>
    <row r="114" spans="2:13" x14ac:dyDescent="0.2">
      <c r="B114" s="11" t="s">
        <v>97</v>
      </c>
      <c r="C114" s="17">
        <v>1</v>
      </c>
      <c r="D114" s="20">
        <v>429.79776568141511</v>
      </c>
      <c r="E114" s="20">
        <v>385.19423323344409</v>
      </c>
      <c r="F114" s="20">
        <v>44.60353244797102</v>
      </c>
      <c r="G114" s="20">
        <v>0.54721601314185575</v>
      </c>
      <c r="H114" s="20">
        <v>14.50712573323956</v>
      </c>
      <c r="I114" s="20">
        <v>356.59983072100249</v>
      </c>
      <c r="J114" s="20">
        <v>413.7886357458857</v>
      </c>
      <c r="K114" s="20">
        <v>82.790841617711692</v>
      </c>
      <c r="L114" s="20">
        <v>222.00858963373142</v>
      </c>
      <c r="M114" s="20">
        <v>548.3798768331568</v>
      </c>
    </row>
    <row r="115" spans="2:13" x14ac:dyDescent="0.2">
      <c r="B115" s="11" t="s">
        <v>98</v>
      </c>
      <c r="C115" s="17">
        <v>1</v>
      </c>
      <c r="D115" s="20">
        <v>297.21708504560701</v>
      </c>
      <c r="E115" s="20">
        <v>263.91774596245415</v>
      </c>
      <c r="F115" s="20">
        <v>33.299339083152859</v>
      </c>
      <c r="G115" s="20">
        <v>0.40853113135371377</v>
      </c>
      <c r="H115" s="20">
        <v>9.5342996576131771</v>
      </c>
      <c r="I115" s="20">
        <v>245.12507764915998</v>
      </c>
      <c r="J115" s="20">
        <v>282.71041427574829</v>
      </c>
      <c r="K115" s="20">
        <v>82.065642193857002</v>
      </c>
      <c r="L115" s="20">
        <v>102.16151330249633</v>
      </c>
      <c r="M115" s="20">
        <v>425.67397862241194</v>
      </c>
    </row>
    <row r="116" spans="2:13" x14ac:dyDescent="0.2">
      <c r="B116" s="11" t="s">
        <v>99</v>
      </c>
      <c r="C116" s="17">
        <v>1</v>
      </c>
      <c r="D116" s="20">
        <v>268.40556671680145</v>
      </c>
      <c r="E116" s="20">
        <v>263.91774596245415</v>
      </c>
      <c r="F116" s="20">
        <v>4.4878207543472968</v>
      </c>
      <c r="G116" s="20">
        <v>5.5058584961938724E-2</v>
      </c>
      <c r="H116" s="20">
        <v>9.5342996576131771</v>
      </c>
      <c r="I116" s="20">
        <v>245.12507764915998</v>
      </c>
      <c r="J116" s="20">
        <v>282.71041427574829</v>
      </c>
      <c r="K116" s="20">
        <v>82.065642193857002</v>
      </c>
      <c r="L116" s="20">
        <v>102.16151330249633</v>
      </c>
      <c r="M116" s="20">
        <v>425.67397862241194</v>
      </c>
    </row>
    <row r="117" spans="2:13" x14ac:dyDescent="0.2">
      <c r="B117" s="11" t="s">
        <v>100</v>
      </c>
      <c r="C117" s="17">
        <v>1</v>
      </c>
      <c r="D117" s="20">
        <v>206.02798850125583</v>
      </c>
      <c r="E117" s="20">
        <v>275.61877820463121</v>
      </c>
      <c r="F117" s="20">
        <v>-69.590789703375378</v>
      </c>
      <c r="G117" s="20">
        <v>-0.85377082044556007</v>
      </c>
      <c r="H117" s="20">
        <v>10.181342123798027</v>
      </c>
      <c r="I117" s="20">
        <v>255.55075093595553</v>
      </c>
      <c r="J117" s="20">
        <v>295.68680547330689</v>
      </c>
      <c r="K117" s="20">
        <v>82.143328920678798</v>
      </c>
      <c r="L117" s="20">
        <v>113.70942041310258</v>
      </c>
      <c r="M117" s="20">
        <v>437.52813599615985</v>
      </c>
    </row>
    <row r="118" spans="2:13" x14ac:dyDescent="0.2">
      <c r="B118" s="11" t="s">
        <v>101</v>
      </c>
      <c r="C118" s="17">
        <v>1</v>
      </c>
      <c r="D118" s="20">
        <v>201.96734153603134</v>
      </c>
      <c r="E118" s="20">
        <v>275.61877820463121</v>
      </c>
      <c r="F118" s="20">
        <v>-73.651436668599871</v>
      </c>
      <c r="G118" s="20">
        <v>-0.90358864699727304</v>
      </c>
      <c r="H118" s="20">
        <v>10.181342123798027</v>
      </c>
      <c r="I118" s="20">
        <v>255.55075093595553</v>
      </c>
      <c r="J118" s="20">
        <v>295.68680547330689</v>
      </c>
      <c r="K118" s="20">
        <v>82.143328920678798</v>
      </c>
      <c r="L118" s="20">
        <v>113.70942041310258</v>
      </c>
      <c r="M118" s="20">
        <v>437.52813599615985</v>
      </c>
    </row>
    <row r="119" spans="2:13" x14ac:dyDescent="0.2">
      <c r="B119" s="11" t="s">
        <v>102</v>
      </c>
      <c r="C119" s="17">
        <v>1</v>
      </c>
      <c r="D119" s="20">
        <v>239.72697458725526</v>
      </c>
      <c r="E119" s="20">
        <v>289.70777616841173</v>
      </c>
      <c r="F119" s="20">
        <v>-49.98080158115647</v>
      </c>
      <c r="G119" s="20">
        <v>-0.61318674718819821</v>
      </c>
      <c r="H119" s="20">
        <v>11.476946878371344</v>
      </c>
      <c r="I119" s="20">
        <v>267.08603532955459</v>
      </c>
      <c r="J119" s="20">
        <v>312.32951700726886</v>
      </c>
      <c r="K119" s="20">
        <v>82.31395427494634</v>
      </c>
      <c r="L119" s="20">
        <v>127.46210571588676</v>
      </c>
      <c r="M119" s="20">
        <v>451.95344662093669</v>
      </c>
    </row>
    <row r="120" spans="2:13" x14ac:dyDescent="0.2">
      <c r="B120" s="11" t="s">
        <v>103</v>
      </c>
      <c r="C120" s="17">
        <v>1</v>
      </c>
      <c r="D120" s="20">
        <v>171.39281859155261</v>
      </c>
      <c r="E120" s="20">
        <v>265.68116684446318</v>
      </c>
      <c r="F120" s="20">
        <v>-94.288348252910566</v>
      </c>
      <c r="G120" s="20">
        <v>-1.1567714749246423</v>
      </c>
      <c r="H120" s="20">
        <v>9.6027543769491377</v>
      </c>
      <c r="I120" s="20">
        <v>246.75357023216876</v>
      </c>
      <c r="J120" s="20">
        <v>284.60876345675757</v>
      </c>
      <c r="K120" s="20">
        <v>82.073623353383255</v>
      </c>
      <c r="L120" s="20">
        <v>103.90920284721594</v>
      </c>
      <c r="M120" s="20">
        <v>427.45313084171039</v>
      </c>
    </row>
    <row r="121" spans="2:13" x14ac:dyDescent="0.2">
      <c r="B121" s="11" t="s">
        <v>104</v>
      </c>
      <c r="C121" s="17">
        <v>1</v>
      </c>
      <c r="D121" s="20">
        <v>172.74559451311936</v>
      </c>
      <c r="E121" s="20">
        <v>223.79992119763119</v>
      </c>
      <c r="F121" s="20">
        <v>-51.054326684511835</v>
      </c>
      <c r="G121" s="20">
        <v>-0.62635723156073231</v>
      </c>
      <c r="H121" s="20">
        <v>10.946550336460476</v>
      </c>
      <c r="I121" s="20">
        <v>202.22362330105562</v>
      </c>
      <c r="J121" s="20">
        <v>245.37621909420676</v>
      </c>
      <c r="K121" s="20">
        <v>82.24167874622735</v>
      </c>
      <c r="L121" s="20">
        <v>61.696710085294825</v>
      </c>
      <c r="M121" s="20">
        <v>385.90313230996753</v>
      </c>
    </row>
    <row r="122" spans="2:13" x14ac:dyDescent="0.2">
      <c r="B122" s="11" t="s">
        <v>105</v>
      </c>
      <c r="C122" s="17">
        <v>1</v>
      </c>
      <c r="D122" s="20">
        <v>379.20412736310453</v>
      </c>
      <c r="E122" s="20">
        <v>419.79800049747672</v>
      </c>
      <c r="F122" s="20">
        <v>-40.593873134372188</v>
      </c>
      <c r="G122" s="20">
        <v>-0.49802372582236848</v>
      </c>
      <c r="H122" s="20">
        <v>18.955059819016956</v>
      </c>
      <c r="I122" s="20">
        <v>382.43645693061438</v>
      </c>
      <c r="J122" s="20">
        <v>457.15954406433906</v>
      </c>
      <c r="K122" s="20">
        <v>83.684891416978672</v>
      </c>
      <c r="L122" s="20">
        <v>254.85013188527711</v>
      </c>
      <c r="M122" s="20">
        <v>584.74586910967628</v>
      </c>
    </row>
    <row r="123" spans="2:13" x14ac:dyDescent="0.2">
      <c r="B123" s="11" t="s">
        <v>106</v>
      </c>
      <c r="C123" s="17">
        <v>1</v>
      </c>
      <c r="D123" s="20">
        <v>346.14938028154523</v>
      </c>
      <c r="E123" s="20">
        <v>319.5398700169597</v>
      </c>
      <c r="F123" s="20">
        <v>26.609510264585538</v>
      </c>
      <c r="G123" s="20">
        <v>0.32645733015942235</v>
      </c>
      <c r="H123" s="20">
        <v>12.346037689106257</v>
      </c>
      <c r="I123" s="20">
        <v>295.20509980764098</v>
      </c>
      <c r="J123" s="20">
        <v>343.87464022627842</v>
      </c>
      <c r="K123" s="20">
        <v>82.439622787527554</v>
      </c>
      <c r="L123" s="20">
        <v>157.04649949634657</v>
      </c>
      <c r="M123" s="20">
        <v>482.03324053757285</v>
      </c>
    </row>
    <row r="124" spans="2:13" x14ac:dyDescent="0.2">
      <c r="B124" s="11" t="s">
        <v>107</v>
      </c>
      <c r="C124" s="17">
        <v>1</v>
      </c>
      <c r="D124" s="20">
        <v>371.4853015379951</v>
      </c>
      <c r="E124" s="20">
        <v>383.42136546337059</v>
      </c>
      <c r="F124" s="20">
        <v>-11.936063925375493</v>
      </c>
      <c r="G124" s="20">
        <v>-0.14643695141117513</v>
      </c>
      <c r="H124" s="20">
        <v>14.315415967366295</v>
      </c>
      <c r="I124" s="20">
        <v>355.20483423375561</v>
      </c>
      <c r="J124" s="20">
        <v>411.63789669298558</v>
      </c>
      <c r="K124" s="20">
        <v>82.757464273911424</v>
      </c>
      <c r="L124" s="20">
        <v>220.30151058162804</v>
      </c>
      <c r="M124" s="20">
        <v>546.54122034511317</v>
      </c>
    </row>
    <row r="125" spans="2:13" x14ac:dyDescent="0.2">
      <c r="B125" s="11" t="s">
        <v>108</v>
      </c>
      <c r="C125" s="17">
        <v>1</v>
      </c>
      <c r="D125" s="20">
        <v>302.60708516818738</v>
      </c>
      <c r="E125" s="20">
        <v>368.68420535386775</v>
      </c>
      <c r="F125" s="20">
        <v>-66.077120185680371</v>
      </c>
      <c r="G125" s="20">
        <v>-0.81066355697457926</v>
      </c>
      <c r="H125" s="20">
        <v>12.942320873086548</v>
      </c>
      <c r="I125" s="20">
        <v>343.17412573538979</v>
      </c>
      <c r="J125" s="20">
        <v>394.19428497234571</v>
      </c>
      <c r="K125" s="20">
        <v>82.531027064437595</v>
      </c>
      <c r="L125" s="20">
        <v>206.01067159944907</v>
      </c>
      <c r="M125" s="20">
        <v>531.35773910828641</v>
      </c>
    </row>
    <row r="126" spans="2:13" x14ac:dyDescent="0.2">
      <c r="B126" s="11" t="s">
        <v>109</v>
      </c>
      <c r="C126" s="17">
        <v>1</v>
      </c>
      <c r="D126" s="20">
        <v>145.78336079215677</v>
      </c>
      <c r="E126" s="20">
        <v>200.87544990344668</v>
      </c>
      <c r="F126" s="20">
        <v>-55.092089111289908</v>
      </c>
      <c r="G126" s="20">
        <v>-0.67589430039654363</v>
      </c>
      <c r="H126" s="20">
        <v>13.670008925730142</v>
      </c>
      <c r="I126" s="20">
        <v>173.9310541107379</v>
      </c>
      <c r="J126" s="20">
        <v>227.81984569615545</v>
      </c>
      <c r="K126" s="20">
        <v>82.648266181200327</v>
      </c>
      <c r="L126" s="20">
        <v>37.9708309184619</v>
      </c>
      <c r="M126" s="20">
        <v>363.78006888843146</v>
      </c>
    </row>
    <row r="127" spans="2:13" x14ac:dyDescent="0.2">
      <c r="B127" s="11" t="s">
        <v>110</v>
      </c>
      <c r="C127" s="17">
        <v>1</v>
      </c>
      <c r="D127" s="20">
        <v>309.05276246954139</v>
      </c>
      <c r="E127" s="20">
        <v>222.1624589377704</v>
      </c>
      <c r="F127" s="20">
        <v>86.890303531770996</v>
      </c>
      <c r="G127" s="20">
        <v>1.0660089654290226</v>
      </c>
      <c r="H127" s="20">
        <v>11.108436184350715</v>
      </c>
      <c r="I127" s="20">
        <v>200.26707446396642</v>
      </c>
      <c r="J127" s="20">
        <v>244.05784341157437</v>
      </c>
      <c r="K127" s="20">
        <v>82.263382578099666</v>
      </c>
      <c r="L127" s="20">
        <v>60.016468289636862</v>
      </c>
      <c r="M127" s="20">
        <v>384.30844958590393</v>
      </c>
    </row>
    <row r="128" spans="2:13" x14ac:dyDescent="0.2">
      <c r="B128" s="11" t="s">
        <v>111</v>
      </c>
      <c r="C128" s="17">
        <v>1</v>
      </c>
      <c r="D128" s="20">
        <v>154.59788084785293</v>
      </c>
      <c r="E128" s="20">
        <v>210.9049060946524</v>
      </c>
      <c r="F128" s="20">
        <v>-56.307025246799469</v>
      </c>
      <c r="G128" s="20">
        <v>-0.69079967832980538</v>
      </c>
      <c r="H128" s="20">
        <v>12.370034363043267</v>
      </c>
      <c r="I128" s="20">
        <v>186.5228370222693</v>
      </c>
      <c r="J128" s="20">
        <v>235.28697516703551</v>
      </c>
      <c r="K128" s="20">
        <v>82.44321990844287</v>
      </c>
      <c r="L128" s="20">
        <v>48.404445436045734</v>
      </c>
      <c r="M128" s="20">
        <v>373.40536675325905</v>
      </c>
    </row>
    <row r="129" spans="2:13" x14ac:dyDescent="0.2">
      <c r="B129" s="11" t="s">
        <v>112</v>
      </c>
      <c r="C129" s="17">
        <v>1</v>
      </c>
      <c r="D129" s="20">
        <v>247.72564561350089</v>
      </c>
      <c r="E129" s="20">
        <v>230.00863215403575</v>
      </c>
      <c r="F129" s="20">
        <v>17.717013459465136</v>
      </c>
      <c r="G129" s="20">
        <v>0.21736021651150922</v>
      </c>
      <c r="H129" s="20">
        <v>10.391917319434652</v>
      </c>
      <c r="I129" s="20">
        <v>209.52554872510544</v>
      </c>
      <c r="J129" s="20">
        <v>250.49171558296607</v>
      </c>
      <c r="K129" s="20">
        <v>82.169694561334268</v>
      </c>
      <c r="L129" s="20">
        <v>68.04730612598226</v>
      </c>
      <c r="M129" s="20">
        <v>391.96995818208927</v>
      </c>
    </row>
    <row r="130" spans="2:13" x14ac:dyDescent="0.2">
      <c r="B130" s="11" t="s">
        <v>113</v>
      </c>
      <c r="C130" s="17">
        <v>1</v>
      </c>
      <c r="D130" s="20">
        <v>227.99236329472669</v>
      </c>
      <c r="E130" s="20">
        <v>282.44836023948289</v>
      </c>
      <c r="F130" s="20">
        <v>-54.455996944756208</v>
      </c>
      <c r="G130" s="20">
        <v>-0.6680904382300803</v>
      </c>
      <c r="H130" s="20">
        <v>10.748444564774841</v>
      </c>
      <c r="I130" s="20">
        <v>261.26254053133562</v>
      </c>
      <c r="J130" s="20">
        <v>303.63417994763017</v>
      </c>
      <c r="K130" s="20">
        <v>82.215544876203538</v>
      </c>
      <c r="L130" s="20">
        <v>120.39666053005362</v>
      </c>
      <c r="M130" s="20">
        <v>444.50005994891217</v>
      </c>
    </row>
    <row r="131" spans="2:13" x14ac:dyDescent="0.2">
      <c r="B131" s="11" t="s">
        <v>114</v>
      </c>
      <c r="C131" s="17">
        <v>1</v>
      </c>
      <c r="D131" s="20">
        <v>226.5964968466343</v>
      </c>
      <c r="E131" s="20">
        <v>280.67024419826248</v>
      </c>
      <c r="F131" s="20">
        <v>-54.073747351628185</v>
      </c>
      <c r="G131" s="20">
        <v>-0.6634008298762889</v>
      </c>
      <c r="H131" s="20">
        <v>10.588903202346213</v>
      </c>
      <c r="I131" s="20">
        <v>259.7988899478878</v>
      </c>
      <c r="J131" s="20">
        <v>301.54159844863716</v>
      </c>
      <c r="K131" s="20">
        <v>82.194839435074385</v>
      </c>
      <c r="L131" s="20">
        <v>118.65935613744864</v>
      </c>
      <c r="M131" s="20">
        <v>442.68113225907632</v>
      </c>
    </row>
    <row r="132" spans="2:13" x14ac:dyDescent="0.2">
      <c r="B132" s="11" t="s">
        <v>115</v>
      </c>
      <c r="C132" s="17">
        <v>1</v>
      </c>
      <c r="D132" s="20">
        <v>233.31521082097063</v>
      </c>
      <c r="E132" s="20">
        <v>229.19391443995039</v>
      </c>
      <c r="F132" s="20">
        <v>4.1212963810202439</v>
      </c>
      <c r="G132" s="20">
        <v>5.0561900612435581E-2</v>
      </c>
      <c r="H132" s="20">
        <v>10.459032186646418</v>
      </c>
      <c r="I132" s="20">
        <v>208.57854363977154</v>
      </c>
      <c r="J132" s="20">
        <v>249.80928524012924</v>
      </c>
      <c r="K132" s="20">
        <v>82.178209478001563</v>
      </c>
      <c r="L132" s="20">
        <v>67.215805007725606</v>
      </c>
      <c r="M132" s="20">
        <v>391.17202387217515</v>
      </c>
    </row>
    <row r="133" spans="2:13" x14ac:dyDescent="0.2">
      <c r="B133" s="11" t="s">
        <v>116</v>
      </c>
      <c r="C133" s="17">
        <v>1</v>
      </c>
      <c r="D133" s="20">
        <v>215.20722620508221</v>
      </c>
      <c r="E133" s="20">
        <v>227.38186983734749</v>
      </c>
      <c r="F133" s="20">
        <v>-12.174643632265287</v>
      </c>
      <c r="G133" s="20">
        <v>-0.14936395357570267</v>
      </c>
      <c r="H133" s="20">
        <v>10.61462203011898</v>
      </c>
      <c r="I133" s="20">
        <v>206.4598222568807</v>
      </c>
      <c r="J133" s="20">
        <v>248.30391741781429</v>
      </c>
      <c r="K133" s="20">
        <v>82.198156667721491</v>
      </c>
      <c r="L133" s="20">
        <v>65.364443314864332</v>
      </c>
      <c r="M133" s="20">
        <v>389.39929635983066</v>
      </c>
    </row>
    <row r="134" spans="2:13" x14ac:dyDescent="0.2">
      <c r="B134" s="11" t="s">
        <v>117</v>
      </c>
      <c r="C134" s="17">
        <v>1</v>
      </c>
      <c r="D134" s="20">
        <v>233.41454117517861</v>
      </c>
      <c r="E134" s="20">
        <v>262.38944785707145</v>
      </c>
      <c r="F134" s="20">
        <v>-28.974906681892833</v>
      </c>
      <c r="G134" s="20">
        <v>-0.35547706751965935</v>
      </c>
      <c r="H134" s="20">
        <v>9.4838470927695937</v>
      </c>
      <c r="I134" s="20">
        <v>243.69622453194725</v>
      </c>
      <c r="J134" s="20">
        <v>281.08267118219561</v>
      </c>
      <c r="K134" s="20">
        <v>82.059795968598621</v>
      </c>
      <c r="L134" s="20">
        <v>100.6447384527392</v>
      </c>
      <c r="M134" s="20">
        <v>424.13415726140369</v>
      </c>
    </row>
    <row r="135" spans="2:13" x14ac:dyDescent="0.2">
      <c r="B135" s="11" t="s">
        <v>118</v>
      </c>
      <c r="C135" s="17">
        <v>1</v>
      </c>
      <c r="D135" s="20">
        <v>297.11769231578774</v>
      </c>
      <c r="E135" s="20">
        <v>273.58423137727232</v>
      </c>
      <c r="F135" s="20">
        <v>23.533460938515418</v>
      </c>
      <c r="G135" s="20">
        <v>0.2887189862198864</v>
      </c>
      <c r="H135" s="20">
        <v>10.037638329992786</v>
      </c>
      <c r="I135" s="20">
        <v>253.79945278226168</v>
      </c>
      <c r="J135" s="20">
        <v>293.36900997228292</v>
      </c>
      <c r="K135" s="20">
        <v>82.125641196722114</v>
      </c>
      <c r="L135" s="20">
        <v>111.70973713539829</v>
      </c>
      <c r="M135" s="20">
        <v>435.45872561914632</v>
      </c>
    </row>
    <row r="136" spans="2:13" x14ac:dyDescent="0.2">
      <c r="B136" s="11" t="s">
        <v>119</v>
      </c>
      <c r="C136" s="17">
        <v>1</v>
      </c>
      <c r="D136" s="20">
        <v>258.46230884332823</v>
      </c>
      <c r="E136" s="20">
        <v>241.52817897936353</v>
      </c>
      <c r="F136" s="20">
        <v>16.934129863964699</v>
      </c>
      <c r="G136" s="20">
        <v>0.20775545167850781</v>
      </c>
      <c r="H136" s="20">
        <v>9.6525405513087783</v>
      </c>
      <c r="I136" s="20">
        <v>222.50245087394143</v>
      </c>
      <c r="J136" s="20">
        <v>260.55390708478564</v>
      </c>
      <c r="K136" s="20">
        <v>82.079463313448031</v>
      </c>
      <c r="L136" s="20">
        <v>79.744704075557706</v>
      </c>
      <c r="M136" s="20">
        <v>403.31165388316936</v>
      </c>
    </row>
    <row r="137" spans="2:13" x14ac:dyDescent="0.2">
      <c r="B137" s="11" t="s">
        <v>120</v>
      </c>
      <c r="C137" s="17">
        <v>1</v>
      </c>
      <c r="D137" s="20">
        <v>336.22133222738205</v>
      </c>
      <c r="E137" s="20">
        <v>262.35471384439006</v>
      </c>
      <c r="F137" s="20">
        <v>73.866618382991987</v>
      </c>
      <c r="G137" s="20">
        <v>0.90622859216278295</v>
      </c>
      <c r="H137" s="20">
        <v>9.4827973803589654</v>
      </c>
      <c r="I137" s="20">
        <v>243.66355956448848</v>
      </c>
      <c r="J137" s="20">
        <v>281.04586812429164</v>
      </c>
      <c r="K137" s="20">
        <v>82.059674657446351</v>
      </c>
      <c r="L137" s="20">
        <v>100.6102435515111</v>
      </c>
      <c r="M137" s="20">
        <v>424.09918413726905</v>
      </c>
    </row>
    <row r="138" spans="2:13" x14ac:dyDescent="0.2">
      <c r="B138" s="11" t="s">
        <v>121</v>
      </c>
      <c r="C138" s="17">
        <v>1</v>
      </c>
      <c r="D138" s="20">
        <v>364.17453904151307</v>
      </c>
      <c r="E138" s="20">
        <v>250.54513772661687</v>
      </c>
      <c r="F138" s="20">
        <v>113.6294013148962</v>
      </c>
      <c r="G138" s="20">
        <v>1.3940561330151318</v>
      </c>
      <c r="H138" s="20">
        <v>9.383137224920139</v>
      </c>
      <c r="I138" s="20">
        <v>232.05041950520624</v>
      </c>
      <c r="J138" s="20">
        <v>269.03985594802754</v>
      </c>
      <c r="K138" s="20">
        <v>82.048217670530065</v>
      </c>
      <c r="L138" s="20">
        <v>88.823249832311433</v>
      </c>
      <c r="M138" s="20">
        <v>412.26702562092231</v>
      </c>
    </row>
    <row r="139" spans="2:13" x14ac:dyDescent="0.2">
      <c r="B139" s="11" t="s">
        <v>122</v>
      </c>
      <c r="C139" s="17">
        <v>1</v>
      </c>
      <c r="D139" s="20">
        <v>291.1947988284852</v>
      </c>
      <c r="E139" s="20">
        <v>352.26527917489915</v>
      </c>
      <c r="F139" s="20">
        <v>-61.070480346413945</v>
      </c>
      <c r="G139" s="20">
        <v>-0.74923986827287459</v>
      </c>
      <c r="H139" s="20">
        <v>19.17812771887251</v>
      </c>
      <c r="I139" s="20">
        <v>314.46405558917132</v>
      </c>
      <c r="J139" s="20">
        <v>390.06650276062697</v>
      </c>
      <c r="K139" s="20">
        <v>83.735699325499084</v>
      </c>
      <c r="L139" s="20">
        <v>187.21726517113385</v>
      </c>
      <c r="M139" s="20">
        <v>517.31329317866448</v>
      </c>
    </row>
    <row r="140" spans="2:13" x14ac:dyDescent="0.2">
      <c r="B140" s="11" t="s">
        <v>123</v>
      </c>
      <c r="C140" s="17">
        <v>1</v>
      </c>
      <c r="D140" s="20">
        <v>279.62964251219836</v>
      </c>
      <c r="E140" s="20">
        <v>320.03583212748794</v>
      </c>
      <c r="F140" s="20">
        <v>-40.406189615289577</v>
      </c>
      <c r="G140" s="20">
        <v>-0.49572114077118173</v>
      </c>
      <c r="H140" s="20">
        <v>12.318014931976942</v>
      </c>
      <c r="I140" s="20">
        <v>295.75629642923627</v>
      </c>
      <c r="J140" s="20">
        <v>344.3153678257396</v>
      </c>
      <c r="K140" s="20">
        <v>82.43543079643247</v>
      </c>
      <c r="L140" s="20">
        <v>157.55072426916269</v>
      </c>
      <c r="M140" s="20">
        <v>482.52093998581319</v>
      </c>
    </row>
    <row r="141" spans="2:13" x14ac:dyDescent="0.2">
      <c r="B141" s="11" t="s">
        <v>124</v>
      </c>
      <c r="C141" s="17">
        <v>1</v>
      </c>
      <c r="D141" s="20">
        <v>328.56464507221398</v>
      </c>
      <c r="E141" s="20">
        <v>311.45490020560948</v>
      </c>
      <c r="F141" s="20">
        <v>17.109744866604501</v>
      </c>
      <c r="G141" s="20">
        <v>0.20990997479177348</v>
      </c>
      <c r="H141" s="20">
        <v>12.888617821294567</v>
      </c>
      <c r="I141" s="20">
        <v>286.05067247725253</v>
      </c>
      <c r="J141" s="20">
        <v>336.85912793396642</v>
      </c>
      <c r="K141" s="20">
        <v>82.522622522993004</v>
      </c>
      <c r="L141" s="20">
        <v>148.7979322992725</v>
      </c>
      <c r="M141" s="20">
        <v>474.11186811194648</v>
      </c>
    </row>
    <row r="142" spans="2:13" x14ac:dyDescent="0.2">
      <c r="B142" s="11" t="s">
        <v>125</v>
      </c>
      <c r="C142" s="17">
        <v>1</v>
      </c>
      <c r="D142" s="20">
        <v>329.40232818821283</v>
      </c>
      <c r="E142" s="20">
        <v>319.5398700169597</v>
      </c>
      <c r="F142" s="20">
        <v>9.8624581712531381</v>
      </c>
      <c r="G142" s="20">
        <v>0.12099703194016778</v>
      </c>
      <c r="H142" s="20">
        <v>12.346037689106257</v>
      </c>
      <c r="I142" s="20">
        <v>295.20509980764098</v>
      </c>
      <c r="J142" s="20">
        <v>343.87464022627842</v>
      </c>
      <c r="K142" s="20">
        <v>82.439622787527554</v>
      </c>
      <c r="L142" s="20">
        <v>157.04649949634657</v>
      </c>
      <c r="M142" s="20">
        <v>482.03324053757285</v>
      </c>
    </row>
    <row r="143" spans="2:13" x14ac:dyDescent="0.2">
      <c r="B143" s="11" t="s">
        <v>126</v>
      </c>
      <c r="C143" s="17">
        <v>1</v>
      </c>
      <c r="D143" s="20">
        <v>211.37293465463586</v>
      </c>
      <c r="E143" s="20">
        <v>229.19391443995039</v>
      </c>
      <c r="F143" s="20">
        <v>-17.820979785314535</v>
      </c>
      <c r="G143" s="20">
        <v>-0.21863572172847109</v>
      </c>
      <c r="H143" s="20">
        <v>10.459032186646418</v>
      </c>
      <c r="I143" s="20">
        <v>208.57854363977154</v>
      </c>
      <c r="J143" s="20">
        <v>249.80928524012924</v>
      </c>
      <c r="K143" s="20">
        <v>82.178209478001563</v>
      </c>
      <c r="L143" s="20">
        <v>67.215805007725606</v>
      </c>
      <c r="M143" s="20">
        <v>391.17202387217515</v>
      </c>
    </row>
    <row r="144" spans="2:13" x14ac:dyDescent="0.2">
      <c r="B144" s="11" t="s">
        <v>127</v>
      </c>
      <c r="C144" s="17">
        <v>1</v>
      </c>
      <c r="D144" s="20">
        <v>428.35016052755583</v>
      </c>
      <c r="E144" s="20">
        <v>405.060840387974</v>
      </c>
      <c r="F144" s="20">
        <v>23.289320139581832</v>
      </c>
      <c r="G144" s="20">
        <v>0.28572375809992656</v>
      </c>
      <c r="H144" s="20">
        <v>18.2744446901077</v>
      </c>
      <c r="I144" s="20">
        <v>369.04082947961041</v>
      </c>
      <c r="J144" s="20">
        <v>441.08085129633758</v>
      </c>
      <c r="K144" s="20">
        <v>83.533359129516668</v>
      </c>
      <c r="L144" s="20">
        <v>240.41165087327414</v>
      </c>
      <c r="M144" s="20">
        <v>569.7100299026738</v>
      </c>
    </row>
    <row r="145" spans="2:13" x14ac:dyDescent="0.2">
      <c r="B145" s="11" t="s">
        <v>128</v>
      </c>
      <c r="C145" s="17">
        <v>1</v>
      </c>
      <c r="D145" s="20">
        <v>412.79178442906306</v>
      </c>
      <c r="E145" s="20">
        <v>437.84718901664468</v>
      </c>
      <c r="F145" s="20">
        <v>-25.05540458758162</v>
      </c>
      <c r="G145" s="20">
        <v>-0.30739086914395869</v>
      </c>
      <c r="H145" s="20">
        <v>21.037480951547909</v>
      </c>
      <c r="I145" s="20">
        <v>396.38107028038331</v>
      </c>
      <c r="J145" s="20">
        <v>479.31330775290604</v>
      </c>
      <c r="K145" s="20">
        <v>84.181009518274024</v>
      </c>
      <c r="L145" s="20">
        <v>271.92144229523126</v>
      </c>
      <c r="M145" s="20">
        <v>603.7729357380581</v>
      </c>
    </row>
    <row r="146" spans="2:13" x14ac:dyDescent="0.2">
      <c r="B146" s="11" t="s">
        <v>129</v>
      </c>
      <c r="C146" s="17">
        <v>1</v>
      </c>
      <c r="D146" s="20">
        <v>328.22108302748148</v>
      </c>
      <c r="E146" s="20">
        <v>345.62600799623755</v>
      </c>
      <c r="F146" s="20">
        <v>-17.404924968756063</v>
      </c>
      <c r="G146" s="20">
        <v>-0.21353137582871154</v>
      </c>
      <c r="H146" s="20">
        <v>11.806973768158521</v>
      </c>
      <c r="I146" s="20">
        <v>322.35376464571601</v>
      </c>
      <c r="J146" s="20">
        <v>368.89825134675908</v>
      </c>
      <c r="K146" s="20">
        <v>82.360617945052979</v>
      </c>
      <c r="L146" s="20">
        <v>183.28836069107666</v>
      </c>
      <c r="M146" s="20">
        <v>507.96365530139843</v>
      </c>
    </row>
    <row r="147" spans="2:13" x14ac:dyDescent="0.2">
      <c r="B147" s="11" t="s">
        <v>130</v>
      </c>
      <c r="C147" s="17">
        <v>1</v>
      </c>
      <c r="D147" s="20">
        <v>269.83398933575558</v>
      </c>
      <c r="E147" s="20">
        <v>328.602200075442</v>
      </c>
      <c r="F147" s="20">
        <v>-58.768210739686424</v>
      </c>
      <c r="G147" s="20">
        <v>-0.72099459875659411</v>
      </c>
      <c r="H147" s="20">
        <v>11.937719203492742</v>
      </c>
      <c r="I147" s="20">
        <v>305.07224974192764</v>
      </c>
      <c r="J147" s="20">
        <v>352.13215040895636</v>
      </c>
      <c r="K147" s="20">
        <v>82.379462844269867</v>
      </c>
      <c r="L147" s="20">
        <v>166.22740835977399</v>
      </c>
      <c r="M147" s="20">
        <v>490.97699179110998</v>
      </c>
    </row>
    <row r="148" spans="2:13" x14ac:dyDescent="0.2">
      <c r="B148" s="11" t="s">
        <v>131</v>
      </c>
      <c r="C148" s="17">
        <v>1</v>
      </c>
      <c r="D148" s="20">
        <v>286.13829190952799</v>
      </c>
      <c r="E148" s="20">
        <v>276.94301372761049</v>
      </c>
      <c r="F148" s="20">
        <v>9.1952781819175016</v>
      </c>
      <c r="G148" s="20">
        <v>0.11281177050962651</v>
      </c>
      <c r="H148" s="20">
        <v>10.28135870737402</v>
      </c>
      <c r="I148" s="20">
        <v>256.67784785951272</v>
      </c>
      <c r="J148" s="20">
        <v>297.20817959570826</v>
      </c>
      <c r="K148" s="20">
        <v>82.155785527245101</v>
      </c>
      <c r="L148" s="20">
        <v>115.00910322807852</v>
      </c>
      <c r="M148" s="20">
        <v>438.87692422714247</v>
      </c>
    </row>
    <row r="149" spans="2:13" x14ac:dyDescent="0.2">
      <c r="B149" s="11" t="s">
        <v>132</v>
      </c>
      <c r="C149" s="17">
        <v>1</v>
      </c>
      <c r="D149" s="20">
        <v>100.09976082913568</v>
      </c>
      <c r="E149" s="20">
        <v>239.08290207952462</v>
      </c>
      <c r="F149" s="20">
        <v>-138.98314125038894</v>
      </c>
      <c r="G149" s="20">
        <v>-1.7051071131571072</v>
      </c>
      <c r="H149" s="20">
        <v>9.7745550061307949</v>
      </c>
      <c r="I149" s="20">
        <v>219.81667626989341</v>
      </c>
      <c r="J149" s="20">
        <v>258.34912788915585</v>
      </c>
      <c r="K149" s="20">
        <v>82.093901626715706</v>
      </c>
      <c r="L149" s="20">
        <v>77.270968406644329</v>
      </c>
      <c r="M149" s="20">
        <v>400.8948357524049</v>
      </c>
    </row>
    <row r="150" spans="2:13" x14ac:dyDescent="0.2">
      <c r="B150" s="11" t="s">
        <v>133</v>
      </c>
      <c r="C150" s="17">
        <v>1</v>
      </c>
      <c r="D150" s="20">
        <v>202.21177781488618</v>
      </c>
      <c r="E150" s="20">
        <v>275.11947622788017</v>
      </c>
      <c r="F150" s="20">
        <v>-72.907698412993994</v>
      </c>
      <c r="G150" s="20">
        <v>-0.89446413463878516</v>
      </c>
      <c r="H150" s="20">
        <v>10.144943533095653</v>
      </c>
      <c r="I150" s="20">
        <v>255.12319273344121</v>
      </c>
      <c r="J150" s="20">
        <v>295.11575972231913</v>
      </c>
      <c r="K150" s="20">
        <v>82.138825399555714</v>
      </c>
      <c r="L150" s="20">
        <v>113.21899514274293</v>
      </c>
      <c r="M150" s="20">
        <v>437.01995731301741</v>
      </c>
    </row>
    <row r="151" spans="2:13" x14ac:dyDescent="0.2">
      <c r="B151" s="11" t="s">
        <v>134</v>
      </c>
      <c r="C151" s="17">
        <v>1</v>
      </c>
      <c r="D151" s="20">
        <v>277.05184352904394</v>
      </c>
      <c r="E151" s="20">
        <v>403.20008787465645</v>
      </c>
      <c r="F151" s="20">
        <v>-126.14824434561251</v>
      </c>
      <c r="G151" s="20">
        <v>-1.5476428781996807</v>
      </c>
      <c r="H151" s="20">
        <v>18.21635163672337</v>
      </c>
      <c r="I151" s="20">
        <v>367.29458180909864</v>
      </c>
      <c r="J151" s="20">
        <v>439.10559394021425</v>
      </c>
      <c r="K151" s="20">
        <v>83.520669451829434</v>
      </c>
      <c r="L151" s="20">
        <v>238.57591046491896</v>
      </c>
      <c r="M151" s="20">
        <v>567.82426528439396</v>
      </c>
    </row>
    <row r="152" spans="2:13" x14ac:dyDescent="0.2">
      <c r="B152" s="11" t="s">
        <v>135</v>
      </c>
      <c r="C152" s="17">
        <v>1</v>
      </c>
      <c r="D152" s="20">
        <v>432.8902525837712</v>
      </c>
      <c r="E152" s="20">
        <v>494.96733001042486</v>
      </c>
      <c r="F152" s="20">
        <v>-62.077077426653659</v>
      </c>
      <c r="G152" s="20">
        <v>-0.76158924983209375</v>
      </c>
      <c r="H152" s="20">
        <v>20.364627544278648</v>
      </c>
      <c r="I152" s="20">
        <v>454.82744512042029</v>
      </c>
      <c r="J152" s="20">
        <v>535.10721490042943</v>
      </c>
      <c r="K152" s="20">
        <v>84.015384387302504</v>
      </c>
      <c r="L152" s="20">
        <v>329.36804021426741</v>
      </c>
      <c r="M152" s="20">
        <v>660.56661980658237</v>
      </c>
    </row>
    <row r="153" spans="2:13" x14ac:dyDescent="0.2">
      <c r="B153" s="11" t="s">
        <v>136</v>
      </c>
      <c r="C153" s="17">
        <v>1</v>
      </c>
      <c r="D153" s="20">
        <v>427.7926261350546</v>
      </c>
      <c r="E153" s="20">
        <v>418.9198050397311</v>
      </c>
      <c r="F153" s="20">
        <v>8.872821095323502</v>
      </c>
      <c r="G153" s="20">
        <v>0.10885572327186266</v>
      </c>
      <c r="H153" s="20">
        <v>22.407963743230919</v>
      </c>
      <c r="I153" s="20">
        <v>374.75238369519576</v>
      </c>
      <c r="J153" s="20">
        <v>463.08722638426644</v>
      </c>
      <c r="K153" s="20">
        <v>84.533919806471488</v>
      </c>
      <c r="L153" s="20">
        <v>252.29845127547122</v>
      </c>
      <c r="M153" s="20">
        <v>585.54115880399104</v>
      </c>
    </row>
    <row r="154" spans="2:13" x14ac:dyDescent="0.2">
      <c r="B154" s="11" t="s">
        <v>137</v>
      </c>
      <c r="C154" s="17">
        <v>1</v>
      </c>
      <c r="D154" s="20">
        <v>241.04674393023117</v>
      </c>
      <c r="E154" s="20">
        <v>356.93541381559822</v>
      </c>
      <c r="F154" s="20">
        <v>-115.88866988536705</v>
      </c>
      <c r="G154" s="20">
        <v>-1.42177384665568</v>
      </c>
      <c r="H154" s="20">
        <v>12.187788588894353</v>
      </c>
      <c r="I154" s="20">
        <v>332.91256193882163</v>
      </c>
      <c r="J154" s="20">
        <v>380.95826569237482</v>
      </c>
      <c r="K154" s="20">
        <v>82.416072154747724</v>
      </c>
      <c r="L154" s="20">
        <v>194.4884629845578</v>
      </c>
      <c r="M154" s="20">
        <v>519.38236464663862</v>
      </c>
    </row>
    <row r="155" spans="2:13" x14ac:dyDescent="0.2">
      <c r="B155" s="11" t="s">
        <v>138</v>
      </c>
      <c r="C155" s="17">
        <v>1</v>
      </c>
      <c r="D155" s="20">
        <v>556.55004166698996</v>
      </c>
      <c r="E155" s="20">
        <v>494.30604715817975</v>
      </c>
      <c r="F155" s="20">
        <v>62.243994508810204</v>
      </c>
      <c r="G155" s="20">
        <v>0.76363706298073897</v>
      </c>
      <c r="H155" s="20">
        <v>20.340491448747247</v>
      </c>
      <c r="I155" s="20">
        <v>454.21373593944503</v>
      </c>
      <c r="J155" s="20">
        <v>534.39835837691453</v>
      </c>
      <c r="K155" s="20">
        <v>84.00953726277487</v>
      </c>
      <c r="L155" s="20">
        <v>328.71828239016077</v>
      </c>
      <c r="M155" s="20">
        <v>659.89381192619874</v>
      </c>
    </row>
    <row r="156" spans="2:13" x14ac:dyDescent="0.2">
      <c r="B156" s="11" t="s">
        <v>139</v>
      </c>
      <c r="C156" s="17">
        <v>1</v>
      </c>
      <c r="D156" s="20">
        <v>309.99966629109912</v>
      </c>
      <c r="E156" s="20">
        <v>368.30947839280003</v>
      </c>
      <c r="F156" s="20">
        <v>-58.309812101700913</v>
      </c>
      <c r="G156" s="20">
        <v>-0.71537075998551269</v>
      </c>
      <c r="H156" s="20">
        <v>12.913168466774222</v>
      </c>
      <c r="I156" s="20">
        <v>342.85685989071612</v>
      </c>
      <c r="J156" s="20">
        <v>393.76209689488394</v>
      </c>
      <c r="K156" s="20">
        <v>82.526460475294186</v>
      </c>
      <c r="L156" s="20">
        <v>205.6449456555695</v>
      </c>
      <c r="M156" s="20">
        <v>530.97401113003059</v>
      </c>
    </row>
    <row r="157" spans="2:13" x14ac:dyDescent="0.2">
      <c r="B157" s="11" t="s">
        <v>140</v>
      </c>
      <c r="C157" s="17">
        <v>1</v>
      </c>
      <c r="D157" s="20">
        <v>409.73567792980032</v>
      </c>
      <c r="E157" s="20">
        <v>334.33843498484811</v>
      </c>
      <c r="F157" s="20">
        <v>75.397242944952211</v>
      </c>
      <c r="G157" s="20">
        <v>0.92500697639479168</v>
      </c>
      <c r="H157" s="20">
        <v>11.798302261758149</v>
      </c>
      <c r="I157" s="20">
        <v>311.08328368611967</v>
      </c>
      <c r="J157" s="20">
        <v>357.59358628357654</v>
      </c>
      <c r="K157" s="20">
        <v>82.359375270753532</v>
      </c>
      <c r="L157" s="20">
        <v>172.00323706420099</v>
      </c>
      <c r="M157" s="20">
        <v>496.6736329054952</v>
      </c>
    </row>
    <row r="158" spans="2:13" x14ac:dyDescent="0.2">
      <c r="B158" s="11" t="s">
        <v>141</v>
      </c>
      <c r="C158" s="17">
        <v>1</v>
      </c>
      <c r="D158" s="20">
        <v>347.35825789398893</v>
      </c>
      <c r="E158" s="20">
        <v>341.76705529017573</v>
      </c>
      <c r="F158" s="20">
        <v>5.5912026038132012</v>
      </c>
      <c r="G158" s="20">
        <v>6.8595365201085126E-2</v>
      </c>
      <c r="H158" s="20">
        <v>11.761490962563721</v>
      </c>
      <c r="I158" s="20">
        <v>318.58446123852207</v>
      </c>
      <c r="J158" s="20">
        <v>364.9496493418294</v>
      </c>
      <c r="K158" s="20">
        <v>82.354109966603787</v>
      </c>
      <c r="L158" s="20">
        <v>179.44223559530377</v>
      </c>
      <c r="M158" s="20">
        <v>504.0918749850477</v>
      </c>
    </row>
    <row r="159" spans="2:13" x14ac:dyDescent="0.2">
      <c r="B159" s="11" t="s">
        <v>142</v>
      </c>
      <c r="C159" s="17">
        <v>1</v>
      </c>
      <c r="D159" s="20">
        <v>305.04944445264965</v>
      </c>
      <c r="E159" s="20">
        <v>258.18662813890802</v>
      </c>
      <c r="F159" s="20">
        <v>46.862816313741632</v>
      </c>
      <c r="G159" s="20">
        <v>0.57493391443195752</v>
      </c>
      <c r="H159" s="20">
        <v>9.3886417304197582</v>
      </c>
      <c r="I159" s="20">
        <v>239.68106021171951</v>
      </c>
      <c r="J159" s="20">
        <v>276.69219606609653</v>
      </c>
      <c r="K159" s="20">
        <v>82.048847354921321</v>
      </c>
      <c r="L159" s="20">
        <v>96.463499099439133</v>
      </c>
      <c r="M159" s="20">
        <v>419.90975717837694</v>
      </c>
    </row>
    <row r="160" spans="2:13" x14ac:dyDescent="0.2">
      <c r="B160" s="11" t="s">
        <v>143</v>
      </c>
      <c r="C160" s="17">
        <v>1</v>
      </c>
      <c r="D160" s="20">
        <v>219.65535217099114</v>
      </c>
      <c r="E160" s="20">
        <v>261.05218705068108</v>
      </c>
      <c r="F160" s="20">
        <v>-41.396834879689948</v>
      </c>
      <c r="G160" s="20">
        <v>-0.50787481834493386</v>
      </c>
      <c r="H160" s="20">
        <v>9.4465718476524181</v>
      </c>
      <c r="I160" s="20">
        <v>242.43243543747488</v>
      </c>
      <c r="J160" s="20">
        <v>279.67193866388732</v>
      </c>
      <c r="K160" s="20">
        <v>82.055496332676341</v>
      </c>
      <c r="L160" s="20">
        <v>99.315952482955311</v>
      </c>
      <c r="M160" s="20">
        <v>422.78842161840686</v>
      </c>
    </row>
    <row r="161" spans="2:13" x14ac:dyDescent="0.2">
      <c r="B161" s="11" t="s">
        <v>144</v>
      </c>
      <c r="C161" s="17">
        <v>1</v>
      </c>
      <c r="D161" s="20">
        <v>239.05316731393944</v>
      </c>
      <c r="E161" s="20">
        <v>275.09342571836913</v>
      </c>
      <c r="F161" s="20">
        <v>-36.040258404429693</v>
      </c>
      <c r="G161" s="20">
        <v>-0.44215795104747146</v>
      </c>
      <c r="H161" s="20">
        <v>10.14306447340449</v>
      </c>
      <c r="I161" s="20">
        <v>255.10084596167547</v>
      </c>
      <c r="J161" s="20">
        <v>295.08600547506279</v>
      </c>
      <c r="K161" s="20">
        <v>82.138593338580137</v>
      </c>
      <c r="L161" s="20">
        <v>113.19340203913467</v>
      </c>
      <c r="M161" s="20">
        <v>436.99344939760363</v>
      </c>
    </row>
    <row r="162" spans="2:13" x14ac:dyDescent="0.2">
      <c r="B162" s="11" t="s">
        <v>145</v>
      </c>
      <c r="C162" s="17">
        <v>1</v>
      </c>
      <c r="D162" s="20">
        <v>249.14047552741056</v>
      </c>
      <c r="E162" s="20">
        <v>291.19786680253372</v>
      </c>
      <c r="F162" s="20">
        <v>-42.057391275123166</v>
      </c>
      <c r="G162" s="20">
        <v>-0.51597881857374905</v>
      </c>
      <c r="H162" s="20">
        <v>11.640424184867445</v>
      </c>
      <c r="I162" s="20">
        <v>268.25390252744563</v>
      </c>
      <c r="J162" s="20">
        <v>314.14183107762182</v>
      </c>
      <c r="K162" s="20">
        <v>82.336906876155169</v>
      </c>
      <c r="L162" s="20">
        <v>128.9069554160194</v>
      </c>
      <c r="M162" s="20">
        <v>453.48877818904805</v>
      </c>
    </row>
    <row r="163" spans="2:13" x14ac:dyDescent="0.2">
      <c r="B163" s="11" t="s">
        <v>146</v>
      </c>
      <c r="C163" s="17">
        <v>1</v>
      </c>
      <c r="D163" s="20">
        <v>263.47531165786268</v>
      </c>
      <c r="E163" s="20">
        <v>291.19786680253372</v>
      </c>
      <c r="F163" s="20">
        <v>-27.722555144671048</v>
      </c>
      <c r="G163" s="20">
        <v>-0.34011266076443264</v>
      </c>
      <c r="H163" s="20">
        <v>11.640424184867445</v>
      </c>
      <c r="I163" s="20">
        <v>268.25390252744563</v>
      </c>
      <c r="J163" s="20">
        <v>314.14183107762182</v>
      </c>
      <c r="K163" s="20">
        <v>82.336906876155169</v>
      </c>
      <c r="L163" s="20">
        <v>128.9069554160194</v>
      </c>
      <c r="M163" s="20">
        <v>453.48877818904805</v>
      </c>
    </row>
    <row r="164" spans="2:13" x14ac:dyDescent="0.2">
      <c r="B164" s="11" t="s">
        <v>147</v>
      </c>
      <c r="C164" s="17">
        <v>1</v>
      </c>
      <c r="D164" s="20">
        <v>666.72935151489276</v>
      </c>
      <c r="E164" s="20">
        <v>319.16572178143883</v>
      </c>
      <c r="F164" s="20">
        <v>347.56362973345392</v>
      </c>
      <c r="G164" s="20">
        <v>4.2640654974515249</v>
      </c>
      <c r="H164" s="20">
        <v>15.337151988415165</v>
      </c>
      <c r="I164" s="20">
        <v>288.9352884471229</v>
      </c>
      <c r="J164" s="20">
        <v>349.39615511575477</v>
      </c>
      <c r="K164" s="20">
        <v>82.940309800752175</v>
      </c>
      <c r="L164" s="20">
        <v>155.68546755607548</v>
      </c>
      <c r="M164" s="20">
        <v>482.64597600680219</v>
      </c>
    </row>
    <row r="165" spans="2:13" x14ac:dyDescent="0.2">
      <c r="B165" s="11" t="s">
        <v>148</v>
      </c>
      <c r="C165" s="17">
        <v>1</v>
      </c>
      <c r="D165" s="20">
        <v>711.8649399072799</v>
      </c>
      <c r="E165" s="20">
        <v>326.46334512431719</v>
      </c>
      <c r="F165" s="20">
        <v>385.40159478296272</v>
      </c>
      <c r="G165" s="20">
        <v>4.7282785147488795</v>
      </c>
      <c r="H165" s="20">
        <v>16.439148120867703</v>
      </c>
      <c r="I165" s="20">
        <v>294.06081226057466</v>
      </c>
      <c r="J165" s="20">
        <v>358.86587798805971</v>
      </c>
      <c r="K165" s="20">
        <v>83.151141601717214</v>
      </c>
      <c r="L165" s="20">
        <v>162.56752895442582</v>
      </c>
      <c r="M165" s="20">
        <v>490.35916129420855</v>
      </c>
    </row>
    <row r="166" spans="2:13" x14ac:dyDescent="0.2">
      <c r="B166" s="11" t="s">
        <v>149</v>
      </c>
      <c r="C166" s="17">
        <v>1</v>
      </c>
      <c r="D166" s="20">
        <v>328.15780403353938</v>
      </c>
      <c r="E166" s="20">
        <v>259.52388894529838</v>
      </c>
      <c r="F166" s="20">
        <v>68.633915088240997</v>
      </c>
      <c r="G166" s="20">
        <v>0.84203145624651887</v>
      </c>
      <c r="H166" s="20">
        <v>9.4119260309437642</v>
      </c>
      <c r="I166" s="20">
        <v>240.97242628515954</v>
      </c>
      <c r="J166" s="20">
        <v>278.07535160543722</v>
      </c>
      <c r="K166" s="20">
        <v>82.051514978950607</v>
      </c>
      <c r="L166" s="20">
        <v>97.795501861152161</v>
      </c>
      <c r="M166" s="20">
        <v>421.2522760294446</v>
      </c>
    </row>
    <row r="167" spans="2:13" x14ac:dyDescent="0.2">
      <c r="B167" s="11" t="s">
        <v>150</v>
      </c>
      <c r="C167" s="17">
        <v>1</v>
      </c>
      <c r="D167" s="20">
        <v>144.59522043429578</v>
      </c>
      <c r="E167" s="20">
        <v>281.73631229178039</v>
      </c>
      <c r="F167" s="20">
        <v>-137.14109185748461</v>
      </c>
      <c r="G167" s="20">
        <v>-1.6825080303160498</v>
      </c>
      <c r="H167" s="20">
        <v>10.683600417268421</v>
      </c>
      <c r="I167" s="20">
        <v>260.67830423209261</v>
      </c>
      <c r="J167" s="20">
        <v>302.79432035146817</v>
      </c>
      <c r="K167" s="20">
        <v>82.20709261739438</v>
      </c>
      <c r="L167" s="20">
        <v>119.70127248417955</v>
      </c>
      <c r="M167" s="20">
        <v>443.77135209938126</v>
      </c>
    </row>
    <row r="168" spans="2:13" x14ac:dyDescent="0.2">
      <c r="B168" s="11" t="s">
        <v>151</v>
      </c>
      <c r="C168" s="17">
        <v>1</v>
      </c>
      <c r="D168" s="20">
        <v>266.12956722271895</v>
      </c>
      <c r="E168" s="20">
        <v>225.73968416211005</v>
      </c>
      <c r="F168" s="20">
        <v>40.389883060608895</v>
      </c>
      <c r="G168" s="20">
        <v>0.49552108469152367</v>
      </c>
      <c r="H168" s="20">
        <v>10.762897439286535</v>
      </c>
      <c r="I168" s="20">
        <v>204.52537698381545</v>
      </c>
      <c r="J168" s="20">
        <v>246.95399134040466</v>
      </c>
      <c r="K168" s="20">
        <v>82.21743562053976</v>
      </c>
      <c r="L168" s="20">
        <v>63.68425768380925</v>
      </c>
      <c r="M168" s="20">
        <v>387.79511064041083</v>
      </c>
    </row>
    <row r="169" spans="2:13" x14ac:dyDescent="0.2">
      <c r="B169" s="11" t="s">
        <v>152</v>
      </c>
      <c r="C169" s="17">
        <v>1</v>
      </c>
      <c r="D169" s="20">
        <v>277.18746772270498</v>
      </c>
      <c r="E169" s="20">
        <v>291.21870721014255</v>
      </c>
      <c r="F169" s="20">
        <v>-14.031239487437574</v>
      </c>
      <c r="G169" s="20">
        <v>-0.17214149889833302</v>
      </c>
      <c r="H169" s="20">
        <v>11.642741568044926</v>
      </c>
      <c r="I169" s="20">
        <v>268.27017523580298</v>
      </c>
      <c r="J169" s="20">
        <v>314.16723918448213</v>
      </c>
      <c r="K169" s="20">
        <v>82.337234529399154</v>
      </c>
      <c r="L169" s="20">
        <v>128.92714999971278</v>
      </c>
      <c r="M169" s="20">
        <v>453.5102644205723</v>
      </c>
    </row>
    <row r="170" spans="2:13" x14ac:dyDescent="0.2">
      <c r="B170" s="11" t="s">
        <v>153</v>
      </c>
      <c r="C170" s="17">
        <v>1</v>
      </c>
      <c r="D170" s="20">
        <v>153.97779967160201</v>
      </c>
      <c r="E170" s="20">
        <v>222.1624589377704</v>
      </c>
      <c r="F170" s="20">
        <v>-68.184659266168381</v>
      </c>
      <c r="G170" s="20">
        <v>-0.83651978561545148</v>
      </c>
      <c r="H170" s="20">
        <v>11.108436184350715</v>
      </c>
      <c r="I170" s="20">
        <v>200.26707446396642</v>
      </c>
      <c r="J170" s="20">
        <v>244.05784341157437</v>
      </c>
      <c r="K170" s="20">
        <v>82.263382578099666</v>
      </c>
      <c r="L170" s="20">
        <v>60.016468289636862</v>
      </c>
      <c r="M170" s="20">
        <v>384.30844958590393</v>
      </c>
    </row>
    <row r="171" spans="2:13" x14ac:dyDescent="0.2">
      <c r="B171" s="11" t="s">
        <v>154</v>
      </c>
      <c r="C171" s="17">
        <v>1</v>
      </c>
      <c r="D171" s="20">
        <v>232.91486209197791</v>
      </c>
      <c r="E171" s="20">
        <v>222.1624589377704</v>
      </c>
      <c r="F171" s="20">
        <v>10.752403154207514</v>
      </c>
      <c r="G171" s="20">
        <v>0.13191527358517549</v>
      </c>
      <c r="H171" s="20">
        <v>11.108436184350715</v>
      </c>
      <c r="I171" s="20">
        <v>200.26707446396642</v>
      </c>
      <c r="J171" s="20">
        <v>244.05784341157437</v>
      </c>
      <c r="K171" s="20">
        <v>82.263382578099666</v>
      </c>
      <c r="L171" s="20">
        <v>60.016468289636862</v>
      </c>
      <c r="M171" s="20">
        <v>384.30844958590393</v>
      </c>
    </row>
    <row r="172" spans="2:13" x14ac:dyDescent="0.2">
      <c r="B172" s="11" t="s">
        <v>155</v>
      </c>
      <c r="C172" s="17">
        <v>1</v>
      </c>
      <c r="D172" s="20">
        <v>308.27675199977176</v>
      </c>
      <c r="E172" s="20">
        <v>379.96913966760707</v>
      </c>
      <c r="F172" s="20">
        <v>-71.692387667835305</v>
      </c>
      <c r="G172" s="20">
        <v>-0.87955416082740723</v>
      </c>
      <c r="H172" s="20">
        <v>18.048371674780483</v>
      </c>
      <c r="I172" s="20">
        <v>344.39473203837247</v>
      </c>
      <c r="J172" s="20">
        <v>415.54354729684167</v>
      </c>
      <c r="K172" s="20">
        <v>83.484192987894531</v>
      </c>
      <c r="L172" s="20">
        <v>215.41685952485165</v>
      </c>
      <c r="M172" s="20">
        <v>544.52141981036243</v>
      </c>
    </row>
    <row r="173" spans="2:13" x14ac:dyDescent="0.2">
      <c r="B173" s="11" t="s">
        <v>156</v>
      </c>
      <c r="C173" s="17">
        <v>1</v>
      </c>
      <c r="D173" s="20">
        <v>272.20570082094849</v>
      </c>
      <c r="E173" s="20">
        <v>301.88297026862602</v>
      </c>
      <c r="F173" s="20">
        <v>-29.677269447677531</v>
      </c>
      <c r="G173" s="20">
        <v>-0.36409396693049229</v>
      </c>
      <c r="H173" s="20">
        <v>13.719833559954582</v>
      </c>
      <c r="I173" s="20">
        <v>274.84036717612219</v>
      </c>
      <c r="J173" s="20">
        <v>328.92557336112986</v>
      </c>
      <c r="K173" s="20">
        <v>82.65652177319015</v>
      </c>
      <c r="L173" s="20">
        <v>138.9620790237411</v>
      </c>
      <c r="M173" s="20">
        <v>464.80386151351092</v>
      </c>
    </row>
    <row r="174" spans="2:13" x14ac:dyDescent="0.2">
      <c r="B174" s="11" t="s">
        <v>157</v>
      </c>
      <c r="C174" s="17">
        <v>1</v>
      </c>
      <c r="D174" s="20">
        <v>355.87124573559618</v>
      </c>
      <c r="E174" s="20">
        <v>309.27161723066916</v>
      </c>
      <c r="F174" s="20">
        <v>46.599628504927011</v>
      </c>
      <c r="G174" s="20">
        <v>0.5717050091066882</v>
      </c>
      <c r="H174" s="20">
        <v>13.061295024007919</v>
      </c>
      <c r="I174" s="20">
        <v>283.52703252671955</v>
      </c>
      <c r="J174" s="20">
        <v>335.01620193461878</v>
      </c>
      <c r="K174" s="20">
        <v>82.549767936882617</v>
      </c>
      <c r="L174" s="20">
        <v>146.56114410866098</v>
      </c>
      <c r="M174" s="20">
        <v>471.98209035267735</v>
      </c>
    </row>
    <row r="175" spans="2:13" x14ac:dyDescent="0.2">
      <c r="B175" s="11" t="s">
        <v>158</v>
      </c>
      <c r="C175" s="17">
        <v>1</v>
      </c>
      <c r="D175" s="20">
        <v>337.17576313998126</v>
      </c>
      <c r="E175" s="20">
        <v>312.06413252998055</v>
      </c>
      <c r="F175" s="20">
        <v>25.111630610000702</v>
      </c>
      <c r="G175" s="20">
        <v>0.30808067504350006</v>
      </c>
      <c r="H175" s="20">
        <v>12.842334249128681</v>
      </c>
      <c r="I175" s="20">
        <v>286.7511324587461</v>
      </c>
      <c r="J175" s="20">
        <v>337.37713260121501</v>
      </c>
      <c r="K175" s="20">
        <v>82.515406486881858</v>
      </c>
      <c r="L175" s="20">
        <v>149.42138785744609</v>
      </c>
      <c r="M175" s="20">
        <v>474.70687720251499</v>
      </c>
    </row>
    <row r="176" spans="2:13" x14ac:dyDescent="0.2">
      <c r="B176" s="11" t="s">
        <v>159</v>
      </c>
      <c r="C176" s="17">
        <v>1</v>
      </c>
      <c r="D176" s="20">
        <v>361.36155202758158</v>
      </c>
      <c r="E176" s="20">
        <v>336.00996761756443</v>
      </c>
      <c r="F176" s="20">
        <v>25.351584410017153</v>
      </c>
      <c r="G176" s="20">
        <v>0.31102453519485479</v>
      </c>
      <c r="H176" s="20">
        <v>20.431684986183004</v>
      </c>
      <c r="I176" s="20">
        <v>295.73790854498731</v>
      </c>
      <c r="J176" s="20">
        <v>376.28202669014155</v>
      </c>
      <c r="K176" s="20">
        <v>84.031663735187436</v>
      </c>
      <c r="L176" s="20">
        <v>170.37859026425599</v>
      </c>
      <c r="M176" s="20">
        <v>501.64134497087286</v>
      </c>
    </row>
    <row r="177" spans="2:13" x14ac:dyDescent="0.2">
      <c r="B177" s="11" t="s">
        <v>160</v>
      </c>
      <c r="C177" s="17">
        <v>1</v>
      </c>
      <c r="D177" s="20">
        <v>1041.2002563709802</v>
      </c>
      <c r="E177" s="20">
        <v>481.01037247371579</v>
      </c>
      <c r="F177" s="20">
        <v>560.18988389726451</v>
      </c>
      <c r="G177" s="20">
        <v>6.8726591380679896</v>
      </c>
      <c r="H177" s="20">
        <v>20.011706569331928</v>
      </c>
      <c r="I177" s="20">
        <v>441.56611569077222</v>
      </c>
      <c r="J177" s="20">
        <v>520.45462925665936</v>
      </c>
      <c r="K177" s="20">
        <v>83.930537699612302</v>
      </c>
      <c r="L177" s="20">
        <v>315.57832051531295</v>
      </c>
      <c r="M177" s="20">
        <v>646.44242443211863</v>
      </c>
    </row>
    <row r="178" spans="2:13" x14ac:dyDescent="0.2">
      <c r="B178" s="11" t="s">
        <v>161</v>
      </c>
      <c r="C178" s="17">
        <v>1</v>
      </c>
      <c r="D178" s="20">
        <v>753.38798724890694</v>
      </c>
      <c r="E178" s="20">
        <v>355.01380370833601</v>
      </c>
      <c r="F178" s="20">
        <v>398.37418354057093</v>
      </c>
      <c r="G178" s="20">
        <v>4.8874320147176951</v>
      </c>
      <c r="H178" s="20">
        <v>12.097895169643326</v>
      </c>
      <c r="I178" s="20">
        <v>331.16813707559396</v>
      </c>
      <c r="J178" s="20">
        <v>378.85947034107807</v>
      </c>
      <c r="K178" s="20">
        <v>82.40282656720386</v>
      </c>
      <c r="L178" s="20">
        <v>192.59296071345196</v>
      </c>
      <c r="M178" s="20">
        <v>517.4346467032201</v>
      </c>
    </row>
    <row r="179" spans="2:13" x14ac:dyDescent="0.2">
      <c r="B179" s="11" t="s">
        <v>162</v>
      </c>
      <c r="C179" s="17">
        <v>1</v>
      </c>
      <c r="D179" s="20">
        <v>192.07759771029299</v>
      </c>
      <c r="E179" s="20">
        <v>316.98615131273317</v>
      </c>
      <c r="F179" s="20">
        <v>-124.90855360244018</v>
      </c>
      <c r="G179" s="20">
        <v>-1.5324337997079953</v>
      </c>
      <c r="H179" s="20">
        <v>12.500225164429549</v>
      </c>
      <c r="I179" s="20">
        <v>292.34746847365972</v>
      </c>
      <c r="J179" s="20">
        <v>341.62483415180662</v>
      </c>
      <c r="K179" s="20">
        <v>82.462854594601794</v>
      </c>
      <c r="L179" s="20">
        <v>154.44698952686272</v>
      </c>
      <c r="M179" s="20">
        <v>479.52531309860365</v>
      </c>
    </row>
    <row r="180" spans="2:13" x14ac:dyDescent="0.2">
      <c r="B180" s="11" t="s">
        <v>163</v>
      </c>
      <c r="C180" s="17">
        <v>1</v>
      </c>
      <c r="D180" s="20">
        <v>390.64287641209955</v>
      </c>
      <c r="E180" s="20">
        <v>351.31891834852303</v>
      </c>
      <c r="F180" s="20">
        <v>39.323958063576526</v>
      </c>
      <c r="G180" s="20">
        <v>0.48244384181026329</v>
      </c>
      <c r="H180" s="20">
        <v>11.953522221219576</v>
      </c>
      <c r="I180" s="20">
        <v>327.7578193327609</v>
      </c>
      <c r="J180" s="20">
        <v>374.88001736428515</v>
      </c>
      <c r="K180" s="20">
        <v>82.381754364799676</v>
      </c>
      <c r="L180" s="20">
        <v>188.93960991041118</v>
      </c>
      <c r="M180" s="20">
        <v>513.6982267866349</v>
      </c>
    </row>
    <row r="181" spans="2:13" x14ac:dyDescent="0.2">
      <c r="B181" s="11" t="s">
        <v>164</v>
      </c>
      <c r="C181" s="17">
        <v>1</v>
      </c>
      <c r="D181" s="20">
        <v>256.29154906337163</v>
      </c>
      <c r="E181" s="20">
        <v>251.93449960934049</v>
      </c>
      <c r="F181" s="20">
        <v>4.3570494540311415</v>
      </c>
      <c r="G181" s="20">
        <v>5.3454224372878743E-2</v>
      </c>
      <c r="H181" s="20">
        <v>9.3679472275367335</v>
      </c>
      <c r="I181" s="20">
        <v>233.46972177083759</v>
      </c>
      <c r="J181" s="20">
        <v>270.39927744784336</v>
      </c>
      <c r="K181" s="20">
        <v>82.046481911090581</v>
      </c>
      <c r="L181" s="20">
        <v>90.216032999512095</v>
      </c>
      <c r="M181" s="20">
        <v>413.65296621916889</v>
      </c>
    </row>
    <row r="182" spans="2:13" x14ac:dyDescent="0.2">
      <c r="B182" s="11" t="s">
        <v>165</v>
      </c>
      <c r="C182" s="17">
        <v>1</v>
      </c>
      <c r="D182" s="20">
        <v>184.67931669463792</v>
      </c>
      <c r="E182" s="20">
        <v>195.52640662057399</v>
      </c>
      <c r="F182" s="20">
        <v>-10.847089925936075</v>
      </c>
      <c r="G182" s="20">
        <v>-0.13307693309685242</v>
      </c>
      <c r="H182" s="20">
        <v>14.415215708266562</v>
      </c>
      <c r="I182" s="20">
        <v>167.11316420127093</v>
      </c>
      <c r="J182" s="20">
        <v>223.93964903987705</v>
      </c>
      <c r="K182" s="20">
        <v>82.774786032008905</v>
      </c>
      <c r="L182" s="20">
        <v>32.372409529522002</v>
      </c>
      <c r="M182" s="20">
        <v>358.68040371162601</v>
      </c>
    </row>
    <row r="183" spans="2:13" x14ac:dyDescent="0.2">
      <c r="B183" s="11" t="s">
        <v>166</v>
      </c>
      <c r="C183" s="17">
        <v>1</v>
      </c>
      <c r="D183" s="20">
        <v>259.95286757158794</v>
      </c>
      <c r="E183" s="20">
        <v>263.69731834503909</v>
      </c>
      <c r="F183" s="20">
        <v>-3.744450773451149</v>
      </c>
      <c r="G183" s="20">
        <v>-4.5938590761707351E-2</v>
      </c>
      <c r="H183" s="20">
        <v>9.5265104794822086</v>
      </c>
      <c r="I183" s="20">
        <v>244.92000296235389</v>
      </c>
      <c r="J183" s="20">
        <v>282.47463372772427</v>
      </c>
      <c r="K183" s="20">
        <v>82.064737620031934</v>
      </c>
      <c r="L183" s="20">
        <v>101.9428686535708</v>
      </c>
      <c r="M183" s="20">
        <v>425.45176803650736</v>
      </c>
    </row>
    <row r="184" spans="2:13" x14ac:dyDescent="0.2">
      <c r="B184" s="11" t="s">
        <v>167</v>
      </c>
      <c r="C184" s="17">
        <v>1</v>
      </c>
      <c r="D184" s="20">
        <v>325.84191908072341</v>
      </c>
      <c r="E184" s="20">
        <v>277.20351910927673</v>
      </c>
      <c r="F184" s="20">
        <v>48.638399971446688</v>
      </c>
      <c r="G184" s="20">
        <v>0.59671756601387149</v>
      </c>
      <c r="H184" s="20">
        <v>10.301620177585598</v>
      </c>
      <c r="I184" s="20">
        <v>256.89841668549059</v>
      </c>
      <c r="J184" s="20">
        <v>297.50862153306286</v>
      </c>
      <c r="K184" s="20">
        <v>82.158323601520976</v>
      </c>
      <c r="L184" s="20">
        <v>115.26460591529064</v>
      </c>
      <c r="M184" s="20">
        <v>439.14243230326281</v>
      </c>
    </row>
    <row r="185" spans="2:13" x14ac:dyDescent="0.2">
      <c r="B185" s="11" t="s">
        <v>168</v>
      </c>
      <c r="C185" s="17">
        <v>1</v>
      </c>
      <c r="D185" s="20">
        <v>291.77268941607758</v>
      </c>
      <c r="E185" s="20">
        <v>279.10520819485134</v>
      </c>
      <c r="F185" s="20">
        <v>12.66748122122624</v>
      </c>
      <c r="G185" s="20">
        <v>0.15541030474468784</v>
      </c>
      <c r="H185" s="20">
        <v>10.455214000712653</v>
      </c>
      <c r="I185" s="20">
        <v>258.49736326488721</v>
      </c>
      <c r="J185" s="20">
        <v>299.71305312481547</v>
      </c>
      <c r="K185" s="20">
        <v>82.17772361491707</v>
      </c>
      <c r="L185" s="20">
        <v>117.12805642749137</v>
      </c>
      <c r="M185" s="20">
        <v>441.08235996221129</v>
      </c>
    </row>
    <row r="186" spans="2:13" x14ac:dyDescent="0.2">
      <c r="B186" s="11" t="s">
        <v>169</v>
      </c>
      <c r="C186" s="17">
        <v>1</v>
      </c>
      <c r="D186" s="20">
        <v>126.71894491627157</v>
      </c>
      <c r="E186" s="20">
        <v>151.49966555105942</v>
      </c>
      <c r="F186" s="20">
        <v>-24.780720634787855</v>
      </c>
      <c r="G186" s="20">
        <v>-0.30402092400122399</v>
      </c>
      <c r="H186" s="20">
        <v>21.355208095076403</v>
      </c>
      <c r="I186" s="20">
        <v>109.40728783019676</v>
      </c>
      <c r="J186" s="20">
        <v>193.59204327192208</v>
      </c>
      <c r="K186" s="20">
        <v>84.260973596992201</v>
      </c>
      <c r="L186" s="20">
        <v>-14.583695097154504</v>
      </c>
      <c r="M186" s="20">
        <v>317.58302619927338</v>
      </c>
    </row>
    <row r="187" spans="2:13" x14ac:dyDescent="0.2">
      <c r="B187" s="11" t="s">
        <v>170</v>
      </c>
      <c r="C187" s="17">
        <v>1</v>
      </c>
      <c r="D187" s="20">
        <v>206.70153351002702</v>
      </c>
      <c r="E187" s="20">
        <v>184.72411784485098</v>
      </c>
      <c r="F187" s="20">
        <v>21.977415665176039</v>
      </c>
      <c r="G187" s="20">
        <v>0.26962872937221966</v>
      </c>
      <c r="H187" s="20">
        <v>16.005093350271764</v>
      </c>
      <c r="I187" s="20">
        <v>153.17713259619723</v>
      </c>
      <c r="J187" s="20">
        <v>216.27110309350473</v>
      </c>
      <c r="K187" s="20">
        <v>83.066417834645506</v>
      </c>
      <c r="L187" s="20">
        <v>20.995297228907816</v>
      </c>
      <c r="M187" s="20">
        <v>348.45293846079414</v>
      </c>
    </row>
    <row r="188" spans="2:13" x14ac:dyDescent="0.2">
      <c r="B188" s="11" t="s">
        <v>171</v>
      </c>
      <c r="C188" s="17">
        <v>1</v>
      </c>
      <c r="D188" s="20">
        <v>201.98489226665259</v>
      </c>
      <c r="E188" s="20">
        <v>185.00466207998727</v>
      </c>
      <c r="F188" s="20">
        <v>16.980230186665324</v>
      </c>
      <c r="G188" s="20">
        <v>0.20832103098149721</v>
      </c>
      <c r="H188" s="20">
        <v>15.962574097879784</v>
      </c>
      <c r="I188" s="20">
        <v>153.54148479162703</v>
      </c>
      <c r="J188" s="20">
        <v>216.46783936834751</v>
      </c>
      <c r="K188" s="20">
        <v>83.058235778032881</v>
      </c>
      <c r="L188" s="20">
        <v>21.29196878136824</v>
      </c>
      <c r="M188" s="20">
        <v>348.71735537860627</v>
      </c>
    </row>
    <row r="189" spans="2:13" x14ac:dyDescent="0.2">
      <c r="B189" s="11" t="s">
        <v>172</v>
      </c>
      <c r="C189" s="17">
        <v>1</v>
      </c>
      <c r="D189" s="20">
        <v>303.19777569926305</v>
      </c>
      <c r="E189" s="20">
        <v>289.04649331616662</v>
      </c>
      <c r="F189" s="20">
        <v>14.151282383096429</v>
      </c>
      <c r="G189" s="20">
        <v>0.17361423863806255</v>
      </c>
      <c r="H189" s="20">
        <v>11.405827073207607</v>
      </c>
      <c r="I189" s="20">
        <v>266.56493381804182</v>
      </c>
      <c r="J189" s="20">
        <v>311.52805281429141</v>
      </c>
      <c r="K189" s="20">
        <v>82.304068246672443</v>
      </c>
      <c r="L189" s="20">
        <v>126.82030880985261</v>
      </c>
      <c r="M189" s="20">
        <v>451.27267782248066</v>
      </c>
    </row>
    <row r="190" spans="2:13" x14ac:dyDescent="0.2">
      <c r="B190" s="11" t="s">
        <v>173</v>
      </c>
      <c r="C190" s="17">
        <v>1</v>
      </c>
      <c r="D190" s="20">
        <v>342.45802828352049</v>
      </c>
      <c r="E190" s="20">
        <v>272.62188115696483</v>
      </c>
      <c r="F190" s="20">
        <v>69.836147126555659</v>
      </c>
      <c r="G190" s="20">
        <v>0.85678097465395342</v>
      </c>
      <c r="H190" s="20">
        <v>9.9739988564793052</v>
      </c>
      <c r="I190" s="20">
        <v>252.96253972675072</v>
      </c>
      <c r="J190" s="20">
        <v>292.28122258717895</v>
      </c>
      <c r="K190" s="20">
        <v>82.11788728357574</v>
      </c>
      <c r="L190" s="20">
        <v>110.76267033633019</v>
      </c>
      <c r="M190" s="20">
        <v>434.48109197759948</v>
      </c>
    </row>
    <row r="191" spans="2:13" x14ac:dyDescent="0.2">
      <c r="B191" s="11" t="s">
        <v>174</v>
      </c>
      <c r="C191" s="17">
        <v>1</v>
      </c>
      <c r="D191" s="20">
        <v>189.92428664396911</v>
      </c>
      <c r="E191" s="20">
        <v>272.62188115696483</v>
      </c>
      <c r="F191" s="20">
        <v>-82.697594512995721</v>
      </c>
      <c r="G191" s="20">
        <v>-1.0145709427523575</v>
      </c>
      <c r="H191" s="20">
        <v>9.9739988564793052</v>
      </c>
      <c r="I191" s="20">
        <v>252.96253972675072</v>
      </c>
      <c r="J191" s="20">
        <v>292.28122258717895</v>
      </c>
      <c r="K191" s="20">
        <v>82.11788728357574</v>
      </c>
      <c r="L191" s="20">
        <v>110.76267033633019</v>
      </c>
      <c r="M191" s="20">
        <v>434.48109197759948</v>
      </c>
    </row>
    <row r="192" spans="2:13" x14ac:dyDescent="0.2">
      <c r="B192" s="11" t="s">
        <v>175</v>
      </c>
      <c r="C192" s="17">
        <v>1</v>
      </c>
      <c r="D192" s="20">
        <v>192.14693620199762</v>
      </c>
      <c r="E192" s="20">
        <v>252.45551031536183</v>
      </c>
      <c r="F192" s="20">
        <v>-60.308574113364216</v>
      </c>
      <c r="G192" s="20">
        <v>-0.73989246307074763</v>
      </c>
      <c r="H192" s="20">
        <v>9.3641023997866633</v>
      </c>
      <c r="I192" s="20">
        <v>233.99831085966875</v>
      </c>
      <c r="J192" s="20">
        <v>270.91270977105489</v>
      </c>
      <c r="K192" s="20">
        <v>82.046043003198463</v>
      </c>
      <c r="L192" s="20">
        <v>90.737908818937967</v>
      </c>
      <c r="M192" s="20">
        <v>414.1731118117857</v>
      </c>
    </row>
    <row r="193" spans="2:13" x14ac:dyDescent="0.2">
      <c r="B193" s="11" t="s">
        <v>176</v>
      </c>
      <c r="C193" s="17">
        <v>1</v>
      </c>
      <c r="D193" s="20">
        <v>166.4431242436884</v>
      </c>
      <c r="E193" s="20">
        <v>252.45551031536183</v>
      </c>
      <c r="F193" s="20">
        <v>-86.012386071673433</v>
      </c>
      <c r="G193" s="20">
        <v>-1.0552382827943547</v>
      </c>
      <c r="H193" s="20">
        <v>9.3641023997866633</v>
      </c>
      <c r="I193" s="20">
        <v>233.99831085966875</v>
      </c>
      <c r="J193" s="20">
        <v>270.91270977105489</v>
      </c>
      <c r="K193" s="20">
        <v>82.046043003198463</v>
      </c>
      <c r="L193" s="20">
        <v>90.737908818937967</v>
      </c>
      <c r="M193" s="20">
        <v>414.1731118117857</v>
      </c>
    </row>
    <row r="194" spans="2:13" x14ac:dyDescent="0.2">
      <c r="B194" s="11" t="s">
        <v>177</v>
      </c>
      <c r="C194" s="17">
        <v>1</v>
      </c>
      <c r="D194" s="20">
        <v>235.78191117171292</v>
      </c>
      <c r="E194" s="20">
        <v>271.19185705059431</v>
      </c>
      <c r="F194" s="20">
        <v>-35.409945878881388</v>
      </c>
      <c r="G194" s="20">
        <v>-0.43442499609224999</v>
      </c>
      <c r="H194" s="20">
        <v>9.8847257801801369</v>
      </c>
      <c r="I194" s="20">
        <v>251.70847813178062</v>
      </c>
      <c r="J194" s="20">
        <v>290.67523596940799</v>
      </c>
      <c r="K194" s="20">
        <v>82.107092035209462</v>
      </c>
      <c r="L194" s="20">
        <v>109.35392430272773</v>
      </c>
      <c r="M194" s="20">
        <v>433.02978979846091</v>
      </c>
    </row>
    <row r="195" spans="2:13" x14ac:dyDescent="0.2">
      <c r="B195" s="11" t="s">
        <v>178</v>
      </c>
      <c r="C195" s="17">
        <v>1</v>
      </c>
      <c r="D195" s="20">
        <v>284.67501459199542</v>
      </c>
      <c r="E195" s="20">
        <v>277.22212661607034</v>
      </c>
      <c r="F195" s="20">
        <v>7.4528879759250799</v>
      </c>
      <c r="G195" s="20">
        <v>9.1435350985617225E-2</v>
      </c>
      <c r="H195" s="20">
        <v>10.30307470871451</v>
      </c>
      <c r="I195" s="20">
        <v>256.91415722543411</v>
      </c>
      <c r="J195" s="20">
        <v>297.53009600670657</v>
      </c>
      <c r="K195" s="20">
        <v>82.158505994098704</v>
      </c>
      <c r="L195" s="20">
        <v>115.28285391553013</v>
      </c>
      <c r="M195" s="20">
        <v>439.16139931661053</v>
      </c>
    </row>
    <row r="196" spans="2:13" x14ac:dyDescent="0.2">
      <c r="B196" s="11" t="s">
        <v>179</v>
      </c>
      <c r="C196" s="17">
        <v>1</v>
      </c>
      <c r="D196" s="20">
        <v>214.07504868302217</v>
      </c>
      <c r="E196" s="20">
        <v>282.44836023948289</v>
      </c>
      <c r="F196" s="20">
        <v>-68.37331155646072</v>
      </c>
      <c r="G196" s="20">
        <v>-0.83883425598356132</v>
      </c>
      <c r="H196" s="20">
        <v>10.748444564774841</v>
      </c>
      <c r="I196" s="20">
        <v>261.26254053133562</v>
      </c>
      <c r="J196" s="20">
        <v>303.63417994763017</v>
      </c>
      <c r="K196" s="20">
        <v>82.215544876203538</v>
      </c>
      <c r="L196" s="20">
        <v>120.39666053005362</v>
      </c>
      <c r="M196" s="20">
        <v>444.50005994891217</v>
      </c>
    </row>
    <row r="197" spans="2:13" x14ac:dyDescent="0.2">
      <c r="B197" s="11" t="s">
        <v>180</v>
      </c>
      <c r="C197" s="17">
        <v>1</v>
      </c>
      <c r="D197" s="20">
        <v>183.77263114909792</v>
      </c>
      <c r="E197" s="20">
        <v>197.78946337425856</v>
      </c>
      <c r="F197" s="20">
        <v>-14.016832225160641</v>
      </c>
      <c r="G197" s="20">
        <v>-0.17196474418428276</v>
      </c>
      <c r="H197" s="20">
        <v>14.096085925037929</v>
      </c>
      <c r="I197" s="20">
        <v>170.00524462533284</v>
      </c>
      <c r="J197" s="20">
        <v>225.57368212318428</v>
      </c>
      <c r="K197" s="20">
        <v>82.719806558859005</v>
      </c>
      <c r="L197" s="20">
        <v>34.74383407528876</v>
      </c>
      <c r="M197" s="20">
        <v>360.83509267322836</v>
      </c>
    </row>
    <row r="198" spans="2:13" x14ac:dyDescent="0.2">
      <c r="B198" s="11" t="s">
        <v>181</v>
      </c>
      <c r="C198" s="17">
        <v>1</v>
      </c>
      <c r="D198" s="20">
        <v>289.28642125223553</v>
      </c>
      <c r="E198" s="20">
        <v>263.91774596245415</v>
      </c>
      <c r="F198" s="20">
        <v>25.368675289781379</v>
      </c>
      <c r="G198" s="20">
        <v>0.31123421372416354</v>
      </c>
      <c r="H198" s="20">
        <v>9.5342996576131771</v>
      </c>
      <c r="I198" s="20">
        <v>245.12507764915998</v>
      </c>
      <c r="J198" s="20">
        <v>282.71041427574829</v>
      </c>
      <c r="K198" s="20">
        <v>82.065642193857002</v>
      </c>
      <c r="L198" s="20">
        <v>102.16151330249633</v>
      </c>
      <c r="M198" s="20">
        <v>425.67397862241194</v>
      </c>
    </row>
    <row r="199" spans="2:13" x14ac:dyDescent="0.2">
      <c r="B199" s="11" t="s">
        <v>182</v>
      </c>
      <c r="C199" s="17">
        <v>1</v>
      </c>
      <c r="D199" s="20">
        <v>397.14858141361776</v>
      </c>
      <c r="E199" s="20">
        <v>389.55611986386225</v>
      </c>
      <c r="F199" s="20">
        <v>7.5924615497555124</v>
      </c>
      <c r="G199" s="20">
        <v>9.314770178878605E-2</v>
      </c>
      <c r="H199" s="20">
        <v>17.991267158144613</v>
      </c>
      <c r="I199" s="20">
        <v>354.09426861305781</v>
      </c>
      <c r="J199" s="20">
        <v>425.01797111466669</v>
      </c>
      <c r="K199" s="20">
        <v>83.471866234586685</v>
      </c>
      <c r="L199" s="20">
        <v>225.02813648066055</v>
      </c>
      <c r="M199" s="20">
        <v>554.08410324706392</v>
      </c>
    </row>
    <row r="200" spans="2:13" x14ac:dyDescent="0.2">
      <c r="B200" s="11" t="s">
        <v>183</v>
      </c>
      <c r="C200" s="17">
        <v>1</v>
      </c>
      <c r="D200" s="20">
        <v>300.04673067328798</v>
      </c>
      <c r="E200" s="20">
        <v>336.68546419150562</v>
      </c>
      <c r="F200" s="20">
        <v>-36.638733518217634</v>
      </c>
      <c r="G200" s="20">
        <v>-0.44950031044722688</v>
      </c>
      <c r="H200" s="20">
        <v>11.768987184375733</v>
      </c>
      <c r="I200" s="20">
        <v>313.48809464346783</v>
      </c>
      <c r="J200" s="20">
        <v>359.8828337395434</v>
      </c>
      <c r="K200" s="20">
        <v>82.355180881806092</v>
      </c>
      <c r="L200" s="20">
        <v>174.35853365945513</v>
      </c>
      <c r="M200" s="20">
        <v>499.0123947235561</v>
      </c>
    </row>
    <row r="201" spans="2:13" x14ac:dyDescent="0.2">
      <c r="B201" s="11" t="s">
        <v>184</v>
      </c>
      <c r="C201" s="17">
        <v>1</v>
      </c>
      <c r="D201" s="20">
        <v>256.18438620920188</v>
      </c>
      <c r="E201" s="20">
        <v>366.60189923041645</v>
      </c>
      <c r="F201" s="20">
        <v>-110.41751302121457</v>
      </c>
      <c r="G201" s="20">
        <v>-1.3546512560858066</v>
      </c>
      <c r="H201" s="20">
        <v>12.784344634793557</v>
      </c>
      <c r="I201" s="20">
        <v>341.40320011750623</v>
      </c>
      <c r="J201" s="20">
        <v>391.80059834332667</v>
      </c>
      <c r="K201" s="20">
        <v>82.506401124216865</v>
      </c>
      <c r="L201" s="20">
        <v>203.97690466011096</v>
      </c>
      <c r="M201" s="20">
        <v>529.22689380072188</v>
      </c>
    </row>
    <row r="202" spans="2:13" x14ac:dyDescent="0.2">
      <c r="B202" s="11" t="s">
        <v>185</v>
      </c>
      <c r="C202" s="17">
        <v>1</v>
      </c>
      <c r="D202" s="20">
        <v>318.5782889727414</v>
      </c>
      <c r="E202" s="20">
        <v>351.88486623359819</v>
      </c>
      <c r="F202" s="20">
        <v>-33.306577260856784</v>
      </c>
      <c r="G202" s="20">
        <v>-0.40861993254339923</v>
      </c>
      <c r="H202" s="20">
        <v>11.973164338989463</v>
      </c>
      <c r="I202" s="20">
        <v>328.28505144242774</v>
      </c>
      <c r="J202" s="20">
        <v>375.48468102476863</v>
      </c>
      <c r="K202" s="20">
        <v>82.384606711554127</v>
      </c>
      <c r="L202" s="20">
        <v>189.4999356513965</v>
      </c>
      <c r="M202" s="20">
        <v>514.26979681579985</v>
      </c>
    </row>
    <row r="203" spans="2:13" x14ac:dyDescent="0.2">
      <c r="B203" s="11" t="s">
        <v>186</v>
      </c>
      <c r="C203" s="17">
        <v>1</v>
      </c>
      <c r="D203" s="20">
        <v>281.76515409737482</v>
      </c>
      <c r="E203" s="20">
        <v>276.94301372761049</v>
      </c>
      <c r="F203" s="20">
        <v>4.8221403697643268</v>
      </c>
      <c r="G203" s="20">
        <v>5.9160166989708086E-2</v>
      </c>
      <c r="H203" s="20">
        <v>10.28135870737402</v>
      </c>
      <c r="I203" s="20">
        <v>256.67784785951272</v>
      </c>
      <c r="J203" s="20">
        <v>297.20817959570826</v>
      </c>
      <c r="K203" s="20">
        <v>82.155785527245101</v>
      </c>
      <c r="L203" s="20">
        <v>115.00910322807852</v>
      </c>
      <c r="M203" s="20">
        <v>438.87692422714247</v>
      </c>
    </row>
    <row r="204" spans="2:13" x14ac:dyDescent="0.2">
      <c r="B204" s="11" t="s">
        <v>187</v>
      </c>
      <c r="C204" s="17">
        <v>1</v>
      </c>
      <c r="D204" s="20">
        <v>348.46674668822629</v>
      </c>
      <c r="E204" s="20">
        <v>415.04306208154634</v>
      </c>
      <c r="F204" s="20">
        <v>-66.576315393320044</v>
      </c>
      <c r="G204" s="20">
        <v>-0.81678790624271724</v>
      </c>
      <c r="H204" s="20">
        <v>18.69384014246619</v>
      </c>
      <c r="I204" s="20">
        <v>378.19639794103017</v>
      </c>
      <c r="J204" s="20">
        <v>451.88972622206251</v>
      </c>
      <c r="K204" s="20">
        <v>83.626110862583346</v>
      </c>
      <c r="L204" s="20">
        <v>250.21105341729171</v>
      </c>
      <c r="M204" s="20">
        <v>579.87507074580094</v>
      </c>
    </row>
    <row r="205" spans="2:13" x14ac:dyDescent="0.2">
      <c r="B205" s="11" t="s">
        <v>188</v>
      </c>
      <c r="C205" s="17">
        <v>1</v>
      </c>
      <c r="D205" s="20">
        <v>378.71914793843308</v>
      </c>
      <c r="E205" s="20">
        <v>383.0938729999362</v>
      </c>
      <c r="F205" s="20">
        <v>-4.3747250615031135</v>
      </c>
      <c r="G205" s="20">
        <v>-5.3671076602283568E-2</v>
      </c>
      <c r="H205" s="20">
        <v>14.280562620066478</v>
      </c>
      <c r="I205" s="20">
        <v>354.94603977845338</v>
      </c>
      <c r="J205" s="20">
        <v>411.24170622141901</v>
      </c>
      <c r="K205" s="20">
        <v>82.751442449510449</v>
      </c>
      <c r="L205" s="20">
        <v>219.98588749011105</v>
      </c>
      <c r="M205" s="20">
        <v>546.20185850976134</v>
      </c>
    </row>
    <row r="206" spans="2:13" x14ac:dyDescent="0.2">
      <c r="B206" s="11" t="s">
        <v>189</v>
      </c>
      <c r="C206" s="17">
        <v>1</v>
      </c>
      <c r="D206" s="20">
        <v>360.30415645289946</v>
      </c>
      <c r="E206" s="20">
        <v>322.94272122469016</v>
      </c>
      <c r="F206" s="20">
        <v>37.361435228209302</v>
      </c>
      <c r="G206" s="20">
        <v>0.45836673708941611</v>
      </c>
      <c r="H206" s="20">
        <v>12.166688110333963</v>
      </c>
      <c r="I206" s="20">
        <v>298.96145963866138</v>
      </c>
      <c r="J206" s="20">
        <v>346.92398281071894</v>
      </c>
      <c r="K206" s="20">
        <v>82.412954432559587</v>
      </c>
      <c r="L206" s="20">
        <v>160.50191560840895</v>
      </c>
      <c r="M206" s="20">
        <v>485.3835268409714</v>
      </c>
    </row>
    <row r="207" spans="2:13" x14ac:dyDescent="0.2">
      <c r="B207" s="11" t="s">
        <v>190</v>
      </c>
      <c r="C207" s="17">
        <v>1</v>
      </c>
      <c r="D207" s="20">
        <v>342.76335527262108</v>
      </c>
      <c r="E207" s="20">
        <v>315.48032824438491</v>
      </c>
      <c r="F207" s="20">
        <v>27.283027028236177</v>
      </c>
      <c r="G207" s="20">
        <v>0.33472033396117334</v>
      </c>
      <c r="H207" s="20">
        <v>12.598740683566</v>
      </c>
      <c r="I207" s="20">
        <v>290.64746549264584</v>
      </c>
      <c r="J207" s="20">
        <v>340.31319099612398</v>
      </c>
      <c r="K207" s="20">
        <v>82.477845665007166</v>
      </c>
      <c r="L207" s="20">
        <v>152.91161817244139</v>
      </c>
      <c r="M207" s="20">
        <v>478.04903831632839</v>
      </c>
    </row>
    <row r="208" spans="2:13" x14ac:dyDescent="0.2">
      <c r="B208" s="11" t="s">
        <v>191</v>
      </c>
      <c r="C208" s="17">
        <v>1</v>
      </c>
      <c r="D208" s="20">
        <v>360.59464988979607</v>
      </c>
      <c r="E208" s="20">
        <v>197.19115989039875</v>
      </c>
      <c r="F208" s="20">
        <v>163.40348999939732</v>
      </c>
      <c r="G208" s="20">
        <v>2.0047068342678496</v>
      </c>
      <c r="H208" s="20">
        <v>14.179927812755828</v>
      </c>
      <c r="I208" s="20">
        <v>169.24168382386975</v>
      </c>
      <c r="J208" s="20">
        <v>225.14063595692775</v>
      </c>
      <c r="K208" s="20">
        <v>82.734135104586471</v>
      </c>
      <c r="L208" s="20">
        <v>34.117288180665923</v>
      </c>
      <c r="M208" s="20">
        <v>360.26503160013158</v>
      </c>
    </row>
    <row r="209" spans="2:13" x14ac:dyDescent="0.2">
      <c r="B209" s="11" t="s">
        <v>192</v>
      </c>
      <c r="C209" s="17">
        <v>1</v>
      </c>
      <c r="D209" s="20">
        <v>283.6937634993709</v>
      </c>
      <c r="E209" s="20">
        <v>252.83758485603533</v>
      </c>
      <c r="F209" s="20">
        <v>30.856178643335568</v>
      </c>
      <c r="G209" s="20">
        <v>0.37855735031064897</v>
      </c>
      <c r="H209" s="20">
        <v>9.3619259923949638</v>
      </c>
      <c r="I209" s="20">
        <v>234.38467522798513</v>
      </c>
      <c r="J209" s="20">
        <v>271.29049448408551</v>
      </c>
      <c r="K209" s="20">
        <v>82.045794633339256</v>
      </c>
      <c r="L209" s="20">
        <v>91.120472911288118</v>
      </c>
      <c r="M209" s="20">
        <v>414.55469680078255</v>
      </c>
    </row>
    <row r="210" spans="2:13" x14ac:dyDescent="0.2">
      <c r="B210" s="11" t="s">
        <v>193</v>
      </c>
      <c r="C210" s="17">
        <v>1</v>
      </c>
      <c r="D210" s="20">
        <v>248.0364410567509</v>
      </c>
      <c r="E210" s="20">
        <v>237.02557772673254</v>
      </c>
      <c r="F210" s="20">
        <v>11.010863330018367</v>
      </c>
      <c r="G210" s="20">
        <v>0.13508617820193733</v>
      </c>
      <c r="H210" s="20">
        <v>9.8924223248374883</v>
      </c>
      <c r="I210" s="20">
        <v>217.52702846336305</v>
      </c>
      <c r="J210" s="20">
        <v>256.52412699010199</v>
      </c>
      <c r="K210" s="20">
        <v>82.108018963935208</v>
      </c>
      <c r="L210" s="20">
        <v>75.185817947545502</v>
      </c>
      <c r="M210" s="20">
        <v>398.86533750591957</v>
      </c>
    </row>
    <row r="211" spans="2:13" x14ac:dyDescent="0.2">
      <c r="B211" s="11" t="s">
        <v>194</v>
      </c>
      <c r="C211" s="17">
        <v>1</v>
      </c>
      <c r="D211" s="20">
        <v>378.96757551248282</v>
      </c>
      <c r="E211" s="20">
        <v>419.79800049747672</v>
      </c>
      <c r="F211" s="20">
        <v>-40.830424984993897</v>
      </c>
      <c r="G211" s="20">
        <v>-0.5009258493425075</v>
      </c>
      <c r="H211" s="20">
        <v>18.955059819016956</v>
      </c>
      <c r="I211" s="20">
        <v>382.43645693061438</v>
      </c>
      <c r="J211" s="20">
        <v>457.15954406433906</v>
      </c>
      <c r="K211" s="20">
        <v>83.684891416978672</v>
      </c>
      <c r="L211" s="20">
        <v>254.85013188527711</v>
      </c>
      <c r="M211" s="20">
        <v>584.74586910967628</v>
      </c>
    </row>
    <row r="212" spans="2:13" x14ac:dyDescent="0.2">
      <c r="B212" s="11" t="s">
        <v>195</v>
      </c>
      <c r="C212" s="17">
        <v>1</v>
      </c>
      <c r="D212" s="20">
        <v>270.20687266746779</v>
      </c>
      <c r="E212" s="20">
        <v>305.31953391728592</v>
      </c>
      <c r="F212" s="20">
        <v>-35.112661249818132</v>
      </c>
      <c r="G212" s="20">
        <v>-0.43077777578130017</v>
      </c>
      <c r="H212" s="20">
        <v>13.399857417340369</v>
      </c>
      <c r="I212" s="20">
        <v>278.90762271954696</v>
      </c>
      <c r="J212" s="20">
        <v>331.73144511502488</v>
      </c>
      <c r="K212" s="20">
        <v>82.604012841592947</v>
      </c>
      <c r="L212" s="20">
        <v>142.50214088101916</v>
      </c>
      <c r="M212" s="20">
        <v>468.13692695355269</v>
      </c>
    </row>
    <row r="213" spans="2:13" x14ac:dyDescent="0.2">
      <c r="B213" s="11" t="s">
        <v>196</v>
      </c>
      <c r="C213" s="17">
        <v>1</v>
      </c>
      <c r="D213" s="20">
        <v>305.50056886598702</v>
      </c>
      <c r="E213" s="20">
        <v>331.90953263367641</v>
      </c>
      <c r="F213" s="20">
        <v>-26.408963767689386</v>
      </c>
      <c r="G213" s="20">
        <v>-0.32399693636417554</v>
      </c>
      <c r="H213" s="20">
        <v>11.845690146969659</v>
      </c>
      <c r="I213" s="20">
        <v>308.56097701152316</v>
      </c>
      <c r="J213" s="20">
        <v>355.25808825582965</v>
      </c>
      <c r="K213" s="20">
        <v>82.36617712257268</v>
      </c>
      <c r="L213" s="20">
        <v>169.56092786095377</v>
      </c>
      <c r="M213" s="20">
        <v>494.25813740639904</v>
      </c>
    </row>
    <row r="214" spans="2:13" x14ac:dyDescent="0.2">
      <c r="B214" s="11" t="s">
        <v>226</v>
      </c>
      <c r="C214" s="17">
        <v>1</v>
      </c>
      <c r="D214" s="20">
        <v>127.97854653078643</v>
      </c>
      <c r="E214" s="20">
        <v>206.72338907183394</v>
      </c>
      <c r="F214" s="20">
        <v>-78.744842541047504</v>
      </c>
      <c r="G214" s="20">
        <v>-0.96607682006036633</v>
      </c>
      <c r="H214" s="20">
        <v>9.4585049609256018</v>
      </c>
      <c r="I214" s="20">
        <v>188.08011658685515</v>
      </c>
      <c r="J214" s="20">
        <v>225.36666155681272</v>
      </c>
      <c r="K214" s="20">
        <v>82.056870978759932</v>
      </c>
      <c r="L214" s="20">
        <v>44.984444995405397</v>
      </c>
      <c r="M214" s="20">
        <v>368.46233314826247</v>
      </c>
    </row>
    <row r="215" spans="2:13" x14ac:dyDescent="0.2">
      <c r="B215" s="11" t="s">
        <v>227</v>
      </c>
      <c r="C215" s="17">
        <v>1</v>
      </c>
      <c r="D215" s="20">
        <v>152.5346601739578</v>
      </c>
      <c r="E215" s="20">
        <v>189.83705977850133</v>
      </c>
      <c r="F215" s="20">
        <v>-37.302399604543524</v>
      </c>
      <c r="G215" s="20">
        <v>-0.45764246174971257</v>
      </c>
      <c r="H215" s="20">
        <v>11.385514108934256</v>
      </c>
      <c r="I215" s="20">
        <v>167.39553833390511</v>
      </c>
      <c r="J215" s="20">
        <v>212.27858122309755</v>
      </c>
      <c r="K215" s="20">
        <v>82.301255702776132</v>
      </c>
      <c r="L215" s="20">
        <v>27.616418962490542</v>
      </c>
      <c r="M215" s="20">
        <v>352.05770059451208</v>
      </c>
    </row>
    <row r="216" spans="2:13" x14ac:dyDescent="0.2">
      <c r="B216" s="11" t="s">
        <v>228</v>
      </c>
      <c r="C216" s="17">
        <v>1</v>
      </c>
      <c r="D216" s="20">
        <v>250.59645711523632</v>
      </c>
      <c r="E216" s="20">
        <v>221.85968061756535</v>
      </c>
      <c r="F216" s="20">
        <v>28.736776497670974</v>
      </c>
      <c r="G216" s="20">
        <v>0.35255558029954681</v>
      </c>
      <c r="H216" s="20">
        <v>8.3905396855200483</v>
      </c>
      <c r="I216" s="20">
        <v>205.32143083079666</v>
      </c>
      <c r="J216" s="20">
        <v>238.39793040433403</v>
      </c>
      <c r="K216" s="20">
        <v>81.94063653001048</v>
      </c>
      <c r="L216" s="20">
        <v>60.349841511650567</v>
      </c>
      <c r="M216" s="20">
        <v>383.36951972348015</v>
      </c>
    </row>
    <row r="217" spans="2:13" x14ac:dyDescent="0.2">
      <c r="B217" s="11" t="s">
        <v>229</v>
      </c>
      <c r="C217" s="17">
        <v>1</v>
      </c>
      <c r="D217" s="20">
        <v>230.18775321635798</v>
      </c>
      <c r="E217" s="20">
        <v>231.03970324964786</v>
      </c>
      <c r="F217" s="20">
        <v>-0.8519500332898815</v>
      </c>
      <c r="G217" s="20">
        <v>-1.0452102670495267E-2</v>
      </c>
      <c r="H217" s="20">
        <v>8.1634818838078136</v>
      </c>
      <c r="I217" s="20">
        <v>214.94899781419571</v>
      </c>
      <c r="J217" s="20">
        <v>247.13040868510001</v>
      </c>
      <c r="K217" s="20">
        <v>81.917697692234114</v>
      </c>
      <c r="L217" s="20">
        <v>69.575077949183338</v>
      </c>
      <c r="M217" s="20">
        <v>392.5043285501124</v>
      </c>
    </row>
    <row r="218" spans="2:13" x14ac:dyDescent="0.2">
      <c r="B218" s="11" t="s">
        <v>230</v>
      </c>
      <c r="C218" s="17">
        <v>1</v>
      </c>
      <c r="D218" s="20">
        <v>258.26648249879088</v>
      </c>
      <c r="E218" s="20">
        <v>231.03970324964786</v>
      </c>
      <c r="F218" s="20">
        <v>27.226779249143021</v>
      </c>
      <c r="G218" s="20">
        <v>0.33403026114105883</v>
      </c>
      <c r="H218" s="20">
        <v>8.1634818838078136</v>
      </c>
      <c r="I218" s="20">
        <v>214.94899781419571</v>
      </c>
      <c r="J218" s="20">
        <v>247.13040868510001</v>
      </c>
      <c r="K218" s="20">
        <v>81.917697692234114</v>
      </c>
      <c r="L218" s="20">
        <v>69.575077949183338</v>
      </c>
      <c r="M218" s="20">
        <v>392.5043285501124</v>
      </c>
    </row>
    <row r="219" spans="2:13" x14ac:dyDescent="0.2">
      <c r="B219" s="11" t="s">
        <v>231</v>
      </c>
      <c r="C219" s="17">
        <v>1</v>
      </c>
      <c r="D219" s="20">
        <v>120.9717472247146</v>
      </c>
      <c r="E219" s="20">
        <v>206.72338907183394</v>
      </c>
      <c r="F219" s="20">
        <v>-85.75164184711933</v>
      </c>
      <c r="G219" s="20">
        <v>-1.0520393564497497</v>
      </c>
      <c r="H219" s="20">
        <v>9.4585049609256018</v>
      </c>
      <c r="I219" s="20">
        <v>188.08011658685515</v>
      </c>
      <c r="J219" s="20">
        <v>225.36666155681272</v>
      </c>
      <c r="K219" s="20">
        <v>82.056870978759932</v>
      </c>
      <c r="L219" s="20">
        <v>44.984444995405397</v>
      </c>
      <c r="M219" s="20">
        <v>368.46233314826247</v>
      </c>
    </row>
    <row r="220" spans="2:13" x14ac:dyDescent="0.2">
      <c r="B220" s="11" t="s">
        <v>232</v>
      </c>
      <c r="C220" s="17">
        <v>1</v>
      </c>
      <c r="D220" s="20">
        <v>323.95524257777464</v>
      </c>
      <c r="E220" s="20">
        <v>331.99219682646321</v>
      </c>
      <c r="F220" s="20">
        <v>-8.0369542486885734</v>
      </c>
      <c r="G220" s="20">
        <v>-9.8600936302544323E-2</v>
      </c>
      <c r="H220" s="20">
        <v>20.236220669049317</v>
      </c>
      <c r="I220" s="20">
        <v>292.10540947922408</v>
      </c>
      <c r="J220" s="20">
        <v>371.87898417370235</v>
      </c>
      <c r="K220" s="20">
        <v>83.984352028788436</v>
      </c>
      <c r="L220" s="20">
        <v>166.45407364363624</v>
      </c>
      <c r="M220" s="20">
        <v>497.53032000929022</v>
      </c>
    </row>
    <row r="221" spans="2:13" x14ac:dyDescent="0.2">
      <c r="B221" s="11" t="s">
        <v>233</v>
      </c>
      <c r="C221" s="17">
        <v>1</v>
      </c>
      <c r="D221" s="20">
        <v>332.53958284465392</v>
      </c>
      <c r="E221" s="20">
        <v>315.37882128026979</v>
      </c>
      <c r="F221" s="20">
        <v>17.160761564384131</v>
      </c>
      <c r="G221" s="20">
        <v>0.21053587037516022</v>
      </c>
      <c r="H221" s="20">
        <v>13.181021434259334</v>
      </c>
      <c r="I221" s="20">
        <v>289.39824874323381</v>
      </c>
      <c r="J221" s="20">
        <v>341.35939381730577</v>
      </c>
      <c r="K221" s="20">
        <v>82.568796071999287</v>
      </c>
      <c r="L221" s="20">
        <v>152.6308425789627</v>
      </c>
      <c r="M221" s="20">
        <v>478.12679998157688</v>
      </c>
    </row>
    <row r="222" spans="2:13" x14ac:dyDescent="0.2">
      <c r="B222" s="11" t="s">
        <v>234</v>
      </c>
      <c r="C222" s="17">
        <v>1</v>
      </c>
      <c r="D222" s="20">
        <v>318.75480206331304</v>
      </c>
      <c r="E222" s="20">
        <v>315.37882128026979</v>
      </c>
      <c r="F222" s="20">
        <v>3.3759807830432464</v>
      </c>
      <c r="G222" s="20">
        <v>4.1418036714813644E-2</v>
      </c>
      <c r="H222" s="20">
        <v>13.181021434259334</v>
      </c>
      <c r="I222" s="20">
        <v>289.39824874323381</v>
      </c>
      <c r="J222" s="20">
        <v>341.35939381730577</v>
      </c>
      <c r="K222" s="20">
        <v>82.568796071999287</v>
      </c>
      <c r="L222" s="20">
        <v>152.6308425789627</v>
      </c>
      <c r="M222" s="20">
        <v>478.12679998157688</v>
      </c>
    </row>
    <row r="223" spans="2:13" x14ac:dyDescent="0.2">
      <c r="B223" s="11" t="s">
        <v>235</v>
      </c>
      <c r="C223" s="17">
        <v>1</v>
      </c>
      <c r="D223" s="20">
        <v>333.84805201146571</v>
      </c>
      <c r="E223" s="20">
        <v>361.73719657043307</v>
      </c>
      <c r="F223" s="20">
        <v>-27.889144558967359</v>
      </c>
      <c r="G223" s="20">
        <v>-0.34215645393774691</v>
      </c>
      <c r="H223" s="20">
        <v>15.518525564697709</v>
      </c>
      <c r="I223" s="20">
        <v>331.1492651940714</v>
      </c>
      <c r="J223" s="20">
        <v>392.32512794679474</v>
      </c>
      <c r="K223" s="20">
        <v>82.974040485149189</v>
      </c>
      <c r="L223" s="20">
        <v>198.19045717189317</v>
      </c>
      <c r="M223" s="20">
        <v>525.28393596897297</v>
      </c>
    </row>
    <row r="224" spans="2:13" x14ac:dyDescent="0.2">
      <c r="B224" s="11" t="s">
        <v>236</v>
      </c>
      <c r="C224" s="17">
        <v>1</v>
      </c>
      <c r="D224" s="20">
        <v>335.28131464737612</v>
      </c>
      <c r="E224" s="20">
        <v>291.87961262674025</v>
      </c>
      <c r="F224" s="20">
        <v>43.401702020635867</v>
      </c>
      <c r="G224" s="20">
        <v>0.53247142187689123</v>
      </c>
      <c r="H224" s="20">
        <v>13.806910886954341</v>
      </c>
      <c r="I224" s="20">
        <v>264.66537497452254</v>
      </c>
      <c r="J224" s="20">
        <v>319.09385027895797</v>
      </c>
      <c r="K224" s="20">
        <v>82.671019994731523</v>
      </c>
      <c r="L224" s="20">
        <v>128.9301445300315</v>
      </c>
      <c r="M224" s="20">
        <v>454.82908072344901</v>
      </c>
    </row>
    <row r="225" spans="2:13" x14ac:dyDescent="0.2">
      <c r="B225" s="11" t="s">
        <v>237</v>
      </c>
      <c r="C225" s="17">
        <v>1</v>
      </c>
      <c r="D225" s="20">
        <v>169.60160845688188</v>
      </c>
      <c r="E225" s="20">
        <v>229.23849481538102</v>
      </c>
      <c r="F225" s="20">
        <v>-59.63688635849914</v>
      </c>
      <c r="G225" s="20">
        <v>-0.73165189836385547</v>
      </c>
      <c r="H225" s="20">
        <v>8.1801823797660429</v>
      </c>
      <c r="I225" s="20">
        <v>213.11487171502623</v>
      </c>
      <c r="J225" s="20">
        <v>245.36211791573581</v>
      </c>
      <c r="K225" s="20">
        <v>81.919363660219162</v>
      </c>
      <c r="L225" s="20">
        <v>67.7705857935224</v>
      </c>
      <c r="M225" s="20">
        <v>390.70640383723963</v>
      </c>
    </row>
    <row r="226" spans="2:13" x14ac:dyDescent="0.2">
      <c r="B226" s="11" t="s">
        <v>238</v>
      </c>
      <c r="C226" s="17">
        <v>1</v>
      </c>
      <c r="D226" s="20">
        <v>209.3971488106277</v>
      </c>
      <c r="E226" s="20">
        <v>229.90712524723179</v>
      </c>
      <c r="F226" s="20">
        <v>-20.509976436604092</v>
      </c>
      <c r="G226" s="20">
        <v>-0.25162553096806212</v>
      </c>
      <c r="H226" s="20">
        <v>8.1723676816867279</v>
      </c>
      <c r="I226" s="20">
        <v>213.79890537881295</v>
      </c>
      <c r="J226" s="20">
        <v>246.01534511565063</v>
      </c>
      <c r="K226" s="20">
        <v>81.918583680711166</v>
      </c>
      <c r="L226" s="20">
        <v>68.440753611097477</v>
      </c>
      <c r="M226" s="20">
        <v>391.3734968833661</v>
      </c>
    </row>
    <row r="227" spans="2:13" x14ac:dyDescent="0.2">
      <c r="B227" s="11" t="s">
        <v>239</v>
      </c>
      <c r="C227" s="17">
        <v>1</v>
      </c>
      <c r="D227" s="20">
        <v>196.34960394675636</v>
      </c>
      <c r="E227" s="20">
        <v>243.27973348306904</v>
      </c>
      <c r="F227" s="20">
        <v>-46.930129536312677</v>
      </c>
      <c r="G227" s="20">
        <v>-0.57575974304385102</v>
      </c>
      <c r="H227" s="20">
        <v>8.4139644815229691</v>
      </c>
      <c r="I227" s="20">
        <v>226.69531203845469</v>
      </c>
      <c r="J227" s="20">
        <v>259.86415492768339</v>
      </c>
      <c r="K227" s="20">
        <v>81.943038490315516</v>
      </c>
      <c r="L227" s="20">
        <v>81.765159971384037</v>
      </c>
      <c r="M227" s="20">
        <v>404.79430699475404</v>
      </c>
    </row>
    <row r="228" spans="2:13" x14ac:dyDescent="0.2">
      <c r="B228" s="11" t="s">
        <v>240</v>
      </c>
      <c r="C228" s="17">
        <v>1</v>
      </c>
      <c r="D228" s="20">
        <v>358.38055216776797</v>
      </c>
      <c r="E228" s="20">
        <v>243.27973348306904</v>
      </c>
      <c r="F228" s="20">
        <v>115.10081868469894</v>
      </c>
      <c r="G228" s="20">
        <v>1.4121081370287232</v>
      </c>
      <c r="H228" s="20">
        <v>8.4139644815229691</v>
      </c>
      <c r="I228" s="20">
        <v>226.69531203845469</v>
      </c>
      <c r="J228" s="20">
        <v>259.86415492768339</v>
      </c>
      <c r="K228" s="20">
        <v>81.943038490315516</v>
      </c>
      <c r="L228" s="20">
        <v>81.765159971384037</v>
      </c>
      <c r="M228" s="20">
        <v>404.79430699475404</v>
      </c>
    </row>
    <row r="229" spans="2:13" x14ac:dyDescent="0.2">
      <c r="B229" s="11" t="s">
        <v>241</v>
      </c>
      <c r="C229" s="17">
        <v>1</v>
      </c>
      <c r="D229" s="20">
        <v>198.00953936017774</v>
      </c>
      <c r="E229" s="20">
        <v>243.27973348306904</v>
      </c>
      <c r="F229" s="20">
        <v>-45.270194122891297</v>
      </c>
      <c r="G229" s="20">
        <v>-0.5553949156601683</v>
      </c>
      <c r="H229" s="20">
        <v>8.4139644815229691</v>
      </c>
      <c r="I229" s="20">
        <v>226.69531203845469</v>
      </c>
      <c r="J229" s="20">
        <v>259.86415492768339</v>
      </c>
      <c r="K229" s="20">
        <v>81.943038490315516</v>
      </c>
      <c r="L229" s="20">
        <v>81.765159971384037</v>
      </c>
      <c r="M229" s="20">
        <v>404.79430699475404</v>
      </c>
    </row>
    <row r="230" spans="2:13" x14ac:dyDescent="0.2">
      <c r="B230" s="11" t="s">
        <v>242</v>
      </c>
      <c r="C230" s="17">
        <v>1</v>
      </c>
      <c r="D230" s="20">
        <v>166.40779961215463</v>
      </c>
      <c r="E230" s="20">
        <v>229.23849481538102</v>
      </c>
      <c r="F230" s="20">
        <v>-62.830695203226384</v>
      </c>
      <c r="G230" s="20">
        <v>-0.77083496855650202</v>
      </c>
      <c r="H230" s="20">
        <v>8.1801823797660429</v>
      </c>
      <c r="I230" s="20">
        <v>213.11487171502623</v>
      </c>
      <c r="J230" s="20">
        <v>245.36211791573581</v>
      </c>
      <c r="K230" s="20">
        <v>81.919363660219162</v>
      </c>
      <c r="L230" s="20">
        <v>67.7705857935224</v>
      </c>
      <c r="M230" s="20">
        <v>390.70640383723963</v>
      </c>
    </row>
    <row r="231" spans="2:13" x14ac:dyDescent="0.2">
      <c r="B231" s="11" t="s">
        <v>243</v>
      </c>
      <c r="C231" s="17">
        <v>1</v>
      </c>
      <c r="D231" s="20">
        <v>299.87320850245294</v>
      </c>
      <c r="E231" s="20">
        <v>355.23506358076077</v>
      </c>
      <c r="F231" s="20">
        <v>-55.361855078307826</v>
      </c>
      <c r="G231" s="20">
        <v>-0.67920390949813436</v>
      </c>
      <c r="H231" s="20">
        <v>19.317955230268037</v>
      </c>
      <c r="I231" s="20">
        <v>317.15823170317151</v>
      </c>
      <c r="J231" s="20">
        <v>393.31189545835002</v>
      </c>
      <c r="K231" s="20">
        <v>83.767834835380825</v>
      </c>
      <c r="L231" s="20">
        <v>190.12370858709863</v>
      </c>
      <c r="M231" s="20">
        <v>520.34641857442284</v>
      </c>
    </row>
    <row r="232" spans="2:13" x14ac:dyDescent="0.2">
      <c r="B232" s="11" t="s">
        <v>244</v>
      </c>
      <c r="C232" s="17">
        <v>1</v>
      </c>
      <c r="D232" s="20">
        <v>344.85569958245247</v>
      </c>
      <c r="E232" s="20">
        <v>308.5014798920144</v>
      </c>
      <c r="F232" s="20">
        <v>36.354219690438072</v>
      </c>
      <c r="G232" s="20">
        <v>0.44600976801759151</v>
      </c>
      <c r="H232" s="20">
        <v>13.288492076739555</v>
      </c>
      <c r="I232" s="20">
        <v>282.30907636475621</v>
      </c>
      <c r="J232" s="20">
        <v>334.69388341927259</v>
      </c>
      <c r="K232" s="20">
        <v>82.586020490168735</v>
      </c>
      <c r="L232" s="20">
        <v>145.71955084415097</v>
      </c>
      <c r="M232" s="20">
        <v>471.28340893987786</v>
      </c>
    </row>
    <row r="233" spans="2:13" x14ac:dyDescent="0.2">
      <c r="B233" s="11" t="s">
        <v>245</v>
      </c>
      <c r="C233" s="17">
        <v>1</v>
      </c>
      <c r="D233" s="20">
        <v>340.26696321400709</v>
      </c>
      <c r="E233" s="20">
        <v>308.5014798920144</v>
      </c>
      <c r="F233" s="20">
        <v>31.76548332199269</v>
      </c>
      <c r="G233" s="20">
        <v>0.38971310532997189</v>
      </c>
      <c r="H233" s="20">
        <v>13.288492076739555</v>
      </c>
      <c r="I233" s="20">
        <v>282.30907636475621</v>
      </c>
      <c r="J233" s="20">
        <v>334.69388341927259</v>
      </c>
      <c r="K233" s="20">
        <v>82.586020490168735</v>
      </c>
      <c r="L233" s="20">
        <v>145.71955084415097</v>
      </c>
      <c r="M233" s="20">
        <v>471.28340893987786</v>
      </c>
    </row>
    <row r="234" spans="2:13" x14ac:dyDescent="0.2">
      <c r="B234" s="11" t="s">
        <v>246</v>
      </c>
      <c r="C234" s="17">
        <v>1</v>
      </c>
      <c r="D234" s="20">
        <v>262.28117718093938</v>
      </c>
      <c r="E234" s="20">
        <v>336.87051311856771</v>
      </c>
      <c r="F234" s="20">
        <v>-74.589335937628334</v>
      </c>
      <c r="G234" s="20">
        <v>-0.91509521319413401</v>
      </c>
      <c r="H234" s="20">
        <v>13.644057280728028</v>
      </c>
      <c r="I234" s="20">
        <v>309.9772695524747</v>
      </c>
      <c r="J234" s="20">
        <v>363.76375668466073</v>
      </c>
      <c r="K234" s="20">
        <v>82.643977746771043</v>
      </c>
      <c r="L234" s="20">
        <v>173.97434689138447</v>
      </c>
      <c r="M234" s="20">
        <v>499.76667934575096</v>
      </c>
    </row>
    <row r="235" spans="2:13" x14ac:dyDescent="0.2">
      <c r="B235" s="11" t="s">
        <v>247</v>
      </c>
      <c r="C235" s="17">
        <v>1</v>
      </c>
      <c r="D235" s="20">
        <v>235.86848608428613</v>
      </c>
      <c r="E235" s="20">
        <v>257.60752804193436</v>
      </c>
      <c r="F235" s="20">
        <v>-21.739041957648226</v>
      </c>
      <c r="G235" s="20">
        <v>-0.26670425449966623</v>
      </c>
      <c r="H235" s="20">
        <v>9.4318864736972934</v>
      </c>
      <c r="I235" s="20">
        <v>239.01672216902435</v>
      </c>
      <c r="J235" s="20">
        <v>276.1983339148444</v>
      </c>
      <c r="K235" s="20">
        <v>82.05380698774259</v>
      </c>
      <c r="L235" s="20">
        <v>95.874623272950686</v>
      </c>
      <c r="M235" s="20">
        <v>419.34043281091806</v>
      </c>
    </row>
    <row r="236" spans="2:13" x14ac:dyDescent="0.2">
      <c r="B236" s="11" t="s">
        <v>248</v>
      </c>
      <c r="C236" s="17">
        <v>1</v>
      </c>
      <c r="D236" s="20">
        <v>203.79754865341786</v>
      </c>
      <c r="E236" s="20">
        <v>231.28532262587925</v>
      </c>
      <c r="F236" s="20">
        <v>-27.487773972461383</v>
      </c>
      <c r="G236" s="20">
        <v>-0.33723226071613582</v>
      </c>
      <c r="H236" s="20">
        <v>8.1622783918145796</v>
      </c>
      <c r="I236" s="20">
        <v>215.19698934429874</v>
      </c>
      <c r="J236" s="20">
        <v>247.37365590745975</v>
      </c>
      <c r="K236" s="20">
        <v>81.917577767378376</v>
      </c>
      <c r="L236" s="20">
        <v>69.8209337043956</v>
      </c>
      <c r="M236" s="20">
        <v>392.74971154736289</v>
      </c>
    </row>
    <row r="237" spans="2:13" x14ac:dyDescent="0.2">
      <c r="B237" s="11" t="s">
        <v>249</v>
      </c>
      <c r="C237" s="17">
        <v>1</v>
      </c>
      <c r="D237" s="20">
        <v>219.29149989342258</v>
      </c>
      <c r="E237" s="20">
        <v>195.80697419713232</v>
      </c>
      <c r="F237" s="20">
        <v>23.484525696290262</v>
      </c>
      <c r="G237" s="20">
        <v>0.28811862686081957</v>
      </c>
      <c r="H237" s="20">
        <v>10.637280631979525</v>
      </c>
      <c r="I237" s="20">
        <v>174.84026517277351</v>
      </c>
      <c r="J237" s="20">
        <v>216.77368322149113</v>
      </c>
      <c r="K237" s="20">
        <v>82.201085746919958</v>
      </c>
      <c r="L237" s="20">
        <v>33.783774286375575</v>
      </c>
      <c r="M237" s="20">
        <v>357.83017410788909</v>
      </c>
    </row>
    <row r="238" spans="2:13" x14ac:dyDescent="0.2">
      <c r="B238" s="11" t="s">
        <v>250</v>
      </c>
      <c r="C238" s="17">
        <v>1</v>
      </c>
      <c r="D238" s="20">
        <v>294.08243374242301</v>
      </c>
      <c r="E238" s="20">
        <v>236.11583620363638</v>
      </c>
      <c r="F238" s="20">
        <v>57.96659753878663</v>
      </c>
      <c r="G238" s="20">
        <v>0.71116005077791222</v>
      </c>
      <c r="H238" s="20">
        <v>8.1910580937910336</v>
      </c>
      <c r="I238" s="20">
        <v>219.97077642794292</v>
      </c>
      <c r="J238" s="20">
        <v>252.26089597932983</v>
      </c>
      <c r="K238" s="20">
        <v>81.920450385876535</v>
      </c>
      <c r="L238" s="20">
        <v>74.645785181257537</v>
      </c>
      <c r="M238" s="20">
        <v>397.58588722601519</v>
      </c>
    </row>
    <row r="239" spans="2:13" x14ac:dyDescent="0.2">
      <c r="B239" s="11" t="s">
        <v>251</v>
      </c>
      <c r="C239" s="17">
        <v>1</v>
      </c>
      <c r="D239" s="20">
        <v>337.72974904051551</v>
      </c>
      <c r="E239" s="20">
        <v>247.33245253180843</v>
      </c>
      <c r="F239" s="20">
        <v>90.397296508707086</v>
      </c>
      <c r="G239" s="20">
        <v>1.1090343181226465</v>
      </c>
      <c r="H239" s="20">
        <v>8.6300399274343977</v>
      </c>
      <c r="I239" s="20">
        <v>230.32213360846126</v>
      </c>
      <c r="J239" s="20">
        <v>264.34277145515563</v>
      </c>
      <c r="K239" s="20">
        <v>81.965507061678764</v>
      </c>
      <c r="L239" s="20">
        <v>85.773592137576571</v>
      </c>
      <c r="M239" s="20">
        <v>408.89131292604031</v>
      </c>
    </row>
    <row r="240" spans="2:13" x14ac:dyDescent="0.2">
      <c r="B240" s="11" t="s">
        <v>252</v>
      </c>
      <c r="C240" s="17">
        <v>1</v>
      </c>
      <c r="D240" s="20">
        <v>198.84945852895032</v>
      </c>
      <c r="E240" s="20">
        <v>247.33245253180843</v>
      </c>
      <c r="F240" s="20">
        <v>-48.482994002858106</v>
      </c>
      <c r="G240" s="20">
        <v>-0.59481097633627833</v>
      </c>
      <c r="H240" s="20">
        <v>8.6300399274343977</v>
      </c>
      <c r="I240" s="20">
        <v>230.32213360846126</v>
      </c>
      <c r="J240" s="20">
        <v>264.34277145515563</v>
      </c>
      <c r="K240" s="20">
        <v>81.965507061678764</v>
      </c>
      <c r="L240" s="20">
        <v>85.773592137576571</v>
      </c>
      <c r="M240" s="20">
        <v>408.89131292604031</v>
      </c>
    </row>
    <row r="241" spans="2:13" x14ac:dyDescent="0.2">
      <c r="B241" s="11" t="s">
        <v>253</v>
      </c>
      <c r="C241" s="17">
        <v>1</v>
      </c>
      <c r="D241" s="20">
        <v>224.22524285785963</v>
      </c>
      <c r="E241" s="20">
        <v>231.28532262587925</v>
      </c>
      <c r="F241" s="20">
        <v>-7.0600797680196195</v>
      </c>
      <c r="G241" s="20">
        <v>-8.6616204840406455E-2</v>
      </c>
      <c r="H241" s="20">
        <v>8.1622783918145796</v>
      </c>
      <c r="I241" s="20">
        <v>215.19698934429874</v>
      </c>
      <c r="J241" s="20">
        <v>247.37365590745975</v>
      </c>
      <c r="K241" s="20">
        <v>81.917577767378376</v>
      </c>
      <c r="L241" s="20">
        <v>69.8209337043956</v>
      </c>
      <c r="M241" s="20">
        <v>392.74971154736289</v>
      </c>
    </row>
    <row r="242" spans="2:13" x14ac:dyDescent="0.2">
      <c r="B242" s="11" t="s">
        <v>254</v>
      </c>
      <c r="C242" s="17">
        <v>1</v>
      </c>
      <c r="D242" s="20">
        <v>258.85789097402039</v>
      </c>
      <c r="E242" s="20">
        <v>231.28532262587925</v>
      </c>
      <c r="F242" s="20">
        <v>27.572568348141147</v>
      </c>
      <c r="G242" s="20">
        <v>0.33827255590464939</v>
      </c>
      <c r="H242" s="20">
        <v>8.1622783918145796</v>
      </c>
      <c r="I242" s="20">
        <v>215.19698934429874</v>
      </c>
      <c r="J242" s="20">
        <v>247.37365590745975</v>
      </c>
      <c r="K242" s="20">
        <v>81.917577767378376</v>
      </c>
      <c r="L242" s="20">
        <v>69.8209337043956</v>
      </c>
      <c r="M242" s="20">
        <v>392.74971154736289</v>
      </c>
    </row>
    <row r="243" spans="2:13" x14ac:dyDescent="0.2">
      <c r="B243" s="11" t="s">
        <v>255</v>
      </c>
      <c r="C243" s="17">
        <v>1</v>
      </c>
      <c r="D243" s="20">
        <v>259.40173476767922</v>
      </c>
      <c r="E243" s="20">
        <v>254.39173415842362</v>
      </c>
      <c r="F243" s="20">
        <v>5.0100006092555986</v>
      </c>
      <c r="G243" s="20">
        <v>6.1464920125621748E-2</v>
      </c>
      <c r="H243" s="20">
        <v>9.1451788916904864</v>
      </c>
      <c r="I243" s="20">
        <v>236.366045880413</v>
      </c>
      <c r="J243" s="20">
        <v>272.41742243643421</v>
      </c>
      <c r="K243" s="20">
        <v>82.021345122413237</v>
      </c>
      <c r="L243" s="20">
        <v>92.722813645218821</v>
      </c>
      <c r="M243" s="20">
        <v>416.06065467162841</v>
      </c>
    </row>
    <row r="244" spans="2:13" x14ac:dyDescent="0.2">
      <c r="B244" s="11" t="s">
        <v>256</v>
      </c>
      <c r="C244" s="17">
        <v>1</v>
      </c>
      <c r="D244" s="20">
        <v>206.1745931678478</v>
      </c>
      <c r="E244" s="20">
        <v>246.79004314999105</v>
      </c>
      <c r="F244" s="20">
        <v>-40.615449982143247</v>
      </c>
      <c r="G244" s="20">
        <v>-0.49828844020630703</v>
      </c>
      <c r="H244" s="20">
        <v>8.5975659016194097</v>
      </c>
      <c r="I244" s="20">
        <v>229.84373245145892</v>
      </c>
      <c r="J244" s="20">
        <v>263.73635384852321</v>
      </c>
      <c r="K244" s="20">
        <v>81.96209427632806</v>
      </c>
      <c r="L244" s="20">
        <v>85.237909557456589</v>
      </c>
      <c r="M244" s="20">
        <v>408.34217674252551</v>
      </c>
    </row>
    <row r="245" spans="2:13" x14ac:dyDescent="0.2">
      <c r="B245" s="11" t="s">
        <v>257</v>
      </c>
      <c r="C245" s="17">
        <v>1</v>
      </c>
      <c r="D245" s="20">
        <v>304.46835954757643</v>
      </c>
      <c r="E245" s="20">
        <v>282.47421149379966</v>
      </c>
      <c r="F245" s="20">
        <v>21.994148053776769</v>
      </c>
      <c r="G245" s="20">
        <v>0.26983400977217703</v>
      </c>
      <c r="H245" s="20">
        <v>12.431986152915352</v>
      </c>
      <c r="I245" s="20">
        <v>257.97003178085663</v>
      </c>
      <c r="J245" s="20">
        <v>306.97839120674269</v>
      </c>
      <c r="K245" s="20">
        <v>82.45253809577531</v>
      </c>
      <c r="L245" s="20">
        <v>119.95538413704963</v>
      </c>
      <c r="M245" s="20">
        <v>444.99303885054968</v>
      </c>
    </row>
    <row r="246" spans="2:13" x14ac:dyDescent="0.2">
      <c r="B246" s="11" t="s">
        <v>258</v>
      </c>
      <c r="C246" s="17">
        <v>1</v>
      </c>
      <c r="D246" s="20">
        <v>331.18181179812558</v>
      </c>
      <c r="E246" s="20">
        <v>291.87961262674025</v>
      </c>
      <c r="F246" s="20">
        <v>39.302199171385325</v>
      </c>
      <c r="G246" s="20">
        <v>0.48217689402425234</v>
      </c>
      <c r="H246" s="20">
        <v>13.806910886954341</v>
      </c>
      <c r="I246" s="20">
        <v>264.66537497452254</v>
      </c>
      <c r="J246" s="20">
        <v>319.09385027895797</v>
      </c>
      <c r="K246" s="20">
        <v>82.671019994731523</v>
      </c>
      <c r="L246" s="20">
        <v>128.9301445300315</v>
      </c>
      <c r="M246" s="20">
        <v>454.82908072344901</v>
      </c>
    </row>
    <row r="247" spans="2:13" x14ac:dyDescent="0.2">
      <c r="B247" s="11" t="s">
        <v>259</v>
      </c>
      <c r="C247" s="17">
        <v>1</v>
      </c>
      <c r="D247" s="20">
        <v>280.66506151742271</v>
      </c>
      <c r="E247" s="20">
        <v>313.00450106364826</v>
      </c>
      <c r="F247" s="20">
        <v>-32.339439546225549</v>
      </c>
      <c r="G247" s="20">
        <v>-0.39675465606609406</v>
      </c>
      <c r="H247" s="20">
        <v>13.204079744501474</v>
      </c>
      <c r="I247" s="20">
        <v>286.97847923386848</v>
      </c>
      <c r="J247" s="20">
        <v>339.03052289342804</v>
      </c>
      <c r="K247" s="20">
        <v>82.572480165174611</v>
      </c>
      <c r="L247" s="20">
        <v>150.24926079688115</v>
      </c>
      <c r="M247" s="20">
        <v>475.75974133041541</v>
      </c>
    </row>
    <row r="248" spans="2:13" x14ac:dyDescent="0.2">
      <c r="B248" s="11" t="s">
        <v>260</v>
      </c>
      <c r="C248" s="17">
        <v>1</v>
      </c>
      <c r="D248" s="20">
        <v>340.35566181391414</v>
      </c>
      <c r="E248" s="20">
        <v>233.74151598701491</v>
      </c>
      <c r="F248" s="20">
        <v>106.61414582689923</v>
      </c>
      <c r="G248" s="20">
        <v>1.3079898524174871</v>
      </c>
      <c r="H248" s="20">
        <v>8.1644511134312303</v>
      </c>
      <c r="I248" s="20">
        <v>217.64890014267206</v>
      </c>
      <c r="J248" s="20">
        <v>249.83413183135775</v>
      </c>
      <c r="K248" s="20">
        <v>81.917794286178193</v>
      </c>
      <c r="L248" s="20">
        <v>72.276700294175782</v>
      </c>
      <c r="M248" s="20">
        <v>395.20633167985403</v>
      </c>
    </row>
    <row r="249" spans="2:13" x14ac:dyDescent="0.2">
      <c r="B249" s="11" t="s">
        <v>261</v>
      </c>
      <c r="C249" s="17">
        <v>1</v>
      </c>
      <c r="D249" s="20">
        <v>293.192482907672</v>
      </c>
      <c r="E249" s="20">
        <v>246.14529239484213</v>
      </c>
      <c r="F249" s="20">
        <v>47.047190512829872</v>
      </c>
      <c r="G249" s="20">
        <v>0.57719589927069148</v>
      </c>
      <c r="H249" s="20">
        <v>8.5603672124716486</v>
      </c>
      <c r="I249" s="20">
        <v>229.2723025118861</v>
      </c>
      <c r="J249" s="20">
        <v>263.01828227779816</v>
      </c>
      <c r="K249" s="20">
        <v>81.958200599704242</v>
      </c>
      <c r="L249" s="20">
        <v>84.600833469135694</v>
      </c>
      <c r="M249" s="20">
        <v>407.68975132054857</v>
      </c>
    </row>
    <row r="250" spans="2:13" x14ac:dyDescent="0.2">
      <c r="B250" s="11" t="s">
        <v>262</v>
      </c>
      <c r="C250" s="17">
        <v>1</v>
      </c>
      <c r="D250" s="20">
        <v>247.64821289163172</v>
      </c>
      <c r="E250" s="20">
        <v>229.40224104709822</v>
      </c>
      <c r="F250" s="20">
        <v>18.2459718445335</v>
      </c>
      <c r="G250" s="20">
        <v>0.22384971370397277</v>
      </c>
      <c r="H250" s="20">
        <v>8.1780925985572583</v>
      </c>
      <c r="I250" s="20">
        <v>213.28273702905827</v>
      </c>
      <c r="J250" s="20">
        <v>245.52174506513816</v>
      </c>
      <c r="K250" s="20">
        <v>81.919155008334755</v>
      </c>
      <c r="L250" s="20">
        <v>67.934743290439712</v>
      </c>
      <c r="M250" s="20">
        <v>390.86973880375672</v>
      </c>
    </row>
    <row r="251" spans="2:13" x14ac:dyDescent="0.2">
      <c r="B251" s="11" t="s">
        <v>263</v>
      </c>
      <c r="C251" s="17">
        <v>1</v>
      </c>
      <c r="D251" s="20">
        <v>236.22983595974381</v>
      </c>
      <c r="E251" s="20">
        <v>216.84495252196251</v>
      </c>
      <c r="F251" s="20">
        <v>19.384883437781298</v>
      </c>
      <c r="G251" s="20">
        <v>0.23782238867327218</v>
      </c>
      <c r="H251" s="20">
        <v>8.6569307755365035</v>
      </c>
      <c r="I251" s="20">
        <v>199.78163014716176</v>
      </c>
      <c r="J251" s="20">
        <v>233.90827489676326</v>
      </c>
      <c r="K251" s="20">
        <v>81.968342725600053</v>
      </c>
      <c r="L251" s="20">
        <v>55.280502866491304</v>
      </c>
      <c r="M251" s="20">
        <v>378.40940217743372</v>
      </c>
    </row>
    <row r="252" spans="2:13" x14ac:dyDescent="0.2">
      <c r="B252" s="11" t="s">
        <v>264</v>
      </c>
      <c r="C252" s="17">
        <v>1</v>
      </c>
      <c r="D252" s="20">
        <v>272.23564345348746</v>
      </c>
      <c r="E252" s="20">
        <v>200.99227124828775</v>
      </c>
      <c r="F252" s="20">
        <v>71.243372205199705</v>
      </c>
      <c r="G252" s="20">
        <v>0.87404543903302667</v>
      </c>
      <c r="H252" s="20">
        <v>10.042959120919368</v>
      </c>
      <c r="I252" s="20">
        <v>181.19700505978432</v>
      </c>
      <c r="J252" s="20">
        <v>220.78753743679118</v>
      </c>
      <c r="K252" s="20">
        <v>82.126291689284614</v>
      </c>
      <c r="L252" s="20">
        <v>39.116494847114524</v>
      </c>
      <c r="M252" s="20">
        <v>362.868047649461</v>
      </c>
    </row>
    <row r="253" spans="2:13" x14ac:dyDescent="0.2">
      <c r="B253" s="11" t="s">
        <v>265</v>
      </c>
      <c r="C253" s="17">
        <v>1</v>
      </c>
      <c r="D253" s="20">
        <v>183.67520776248719</v>
      </c>
      <c r="E253" s="20">
        <v>233.74151598701491</v>
      </c>
      <c r="F253" s="20">
        <v>-50.066308224527717</v>
      </c>
      <c r="G253" s="20">
        <v>-0.61423578079416508</v>
      </c>
      <c r="H253" s="20">
        <v>8.1644511134312303</v>
      </c>
      <c r="I253" s="20">
        <v>217.64890014267206</v>
      </c>
      <c r="J253" s="20">
        <v>249.83413183135775</v>
      </c>
      <c r="K253" s="20">
        <v>81.917794286178193</v>
      </c>
      <c r="L253" s="20">
        <v>72.276700294175782</v>
      </c>
      <c r="M253" s="20">
        <v>395.20633167985403</v>
      </c>
    </row>
    <row r="254" spans="2:13" x14ac:dyDescent="0.2">
      <c r="B254" s="11" t="s">
        <v>266</v>
      </c>
      <c r="C254" s="17">
        <v>1</v>
      </c>
      <c r="D254" s="20">
        <v>252.50665912191596</v>
      </c>
      <c r="E254" s="20">
        <v>232.10405372715405</v>
      </c>
      <c r="F254" s="20">
        <v>20.402605394761906</v>
      </c>
      <c r="G254" s="20">
        <v>0.2503082551780268</v>
      </c>
      <c r="H254" s="20">
        <v>8.1601319787065094</v>
      </c>
      <c r="I254" s="20">
        <v>216.01995115271009</v>
      </c>
      <c r="J254" s="20">
        <v>248.18815630159801</v>
      </c>
      <c r="K254" s="20">
        <v>81.917363926330708</v>
      </c>
      <c r="L254" s="20">
        <v>70.640086299018094</v>
      </c>
      <c r="M254" s="20">
        <v>393.56802115529001</v>
      </c>
    </row>
    <row r="255" spans="2:13" x14ac:dyDescent="0.2">
      <c r="B255" s="11" t="s">
        <v>267</v>
      </c>
      <c r="C255" s="17">
        <v>1</v>
      </c>
      <c r="D255" s="20">
        <v>289.86053137541177</v>
      </c>
      <c r="E255" s="20">
        <v>233.74151598701491</v>
      </c>
      <c r="F255" s="20">
        <v>56.119015388396861</v>
      </c>
      <c r="G255" s="20">
        <v>0.68849308960241151</v>
      </c>
      <c r="H255" s="20">
        <v>8.1644511134312303</v>
      </c>
      <c r="I255" s="20">
        <v>217.64890014267206</v>
      </c>
      <c r="J255" s="20">
        <v>249.83413183135775</v>
      </c>
      <c r="K255" s="20">
        <v>81.917794286178193</v>
      </c>
      <c r="L255" s="20">
        <v>72.276700294175782</v>
      </c>
      <c r="M255" s="20">
        <v>395.20633167985403</v>
      </c>
    </row>
    <row r="256" spans="2:13" x14ac:dyDescent="0.2">
      <c r="B256" s="11" t="s">
        <v>268</v>
      </c>
      <c r="C256" s="17">
        <v>1</v>
      </c>
      <c r="D256" s="20">
        <v>200.91386435089427</v>
      </c>
      <c r="E256" s="20">
        <v>255.60163680369322</v>
      </c>
      <c r="F256" s="20">
        <v>-54.687772452798953</v>
      </c>
      <c r="G256" s="20">
        <v>-0.67093396345093648</v>
      </c>
      <c r="H256" s="20">
        <v>9.2495070308420591</v>
      </c>
      <c r="I256" s="20">
        <v>237.37031159531267</v>
      </c>
      <c r="J256" s="20">
        <v>273.83296201207378</v>
      </c>
      <c r="K256" s="20">
        <v>82.033042970760249</v>
      </c>
      <c r="L256" s="20">
        <v>93.909659139794712</v>
      </c>
      <c r="M256" s="20">
        <v>417.29361446759174</v>
      </c>
    </row>
    <row r="257" spans="2:13" x14ac:dyDescent="0.2">
      <c r="B257" s="11" t="s">
        <v>269</v>
      </c>
      <c r="C257" s="17">
        <v>1</v>
      </c>
      <c r="D257" s="20">
        <v>135.1673761865116</v>
      </c>
      <c r="E257" s="20">
        <v>255.60163680369322</v>
      </c>
      <c r="F257" s="20">
        <v>-120.43426061718162</v>
      </c>
      <c r="G257" s="20">
        <v>-1.4775411794457376</v>
      </c>
      <c r="H257" s="20">
        <v>9.2495070308420591</v>
      </c>
      <c r="I257" s="20">
        <v>237.37031159531267</v>
      </c>
      <c r="J257" s="20">
        <v>273.83296201207378</v>
      </c>
      <c r="K257" s="20">
        <v>82.033042970760249</v>
      </c>
      <c r="L257" s="20">
        <v>93.909659139794712</v>
      </c>
      <c r="M257" s="20">
        <v>417.29361446759174</v>
      </c>
    </row>
    <row r="258" spans="2:13" x14ac:dyDescent="0.2">
      <c r="B258" s="11" t="s">
        <v>270</v>
      </c>
      <c r="C258" s="17">
        <v>1</v>
      </c>
      <c r="D258" s="20">
        <v>89.823337547925831</v>
      </c>
      <c r="E258" s="20">
        <v>193.89660155107617</v>
      </c>
      <c r="F258" s="20">
        <v>-104.07326400315034</v>
      </c>
      <c r="G258" s="20">
        <v>-1.2768171818878971</v>
      </c>
      <c r="H258" s="20">
        <v>10.869852524050492</v>
      </c>
      <c r="I258" s="20">
        <v>172.47147957729899</v>
      </c>
      <c r="J258" s="20">
        <v>215.32172352485335</v>
      </c>
      <c r="K258" s="20">
        <v>82.231505231411191</v>
      </c>
      <c r="L258" s="20">
        <v>31.813443037922355</v>
      </c>
      <c r="M258" s="20">
        <v>355.97976006422999</v>
      </c>
    </row>
    <row r="259" spans="2:13" x14ac:dyDescent="0.2">
      <c r="B259" s="11" t="s">
        <v>271</v>
      </c>
      <c r="C259" s="17">
        <v>1</v>
      </c>
      <c r="D259" s="20">
        <v>171.57186238849636</v>
      </c>
      <c r="E259" s="20">
        <v>193.89660155107617</v>
      </c>
      <c r="F259" s="20">
        <v>-22.324739162579817</v>
      </c>
      <c r="G259" s="20">
        <v>-0.27388984881923845</v>
      </c>
      <c r="H259" s="20">
        <v>10.869852524050492</v>
      </c>
      <c r="I259" s="20">
        <v>172.47147957729899</v>
      </c>
      <c r="J259" s="20">
        <v>215.32172352485335</v>
      </c>
      <c r="K259" s="20">
        <v>82.231505231411191</v>
      </c>
      <c r="L259" s="20">
        <v>31.813443037922355</v>
      </c>
      <c r="M259" s="20">
        <v>355.97976006422999</v>
      </c>
    </row>
    <row r="260" spans="2:13" x14ac:dyDescent="0.2">
      <c r="B260" s="11" t="s">
        <v>272</v>
      </c>
      <c r="C260" s="17">
        <v>1</v>
      </c>
      <c r="D260" s="20">
        <v>197.55094390304976</v>
      </c>
      <c r="E260" s="20">
        <v>222.93426520948029</v>
      </c>
      <c r="F260" s="20">
        <v>-25.383321306430531</v>
      </c>
      <c r="G260" s="20">
        <v>-0.31141389758325044</v>
      </c>
      <c r="H260" s="20">
        <v>8.3460610161313635</v>
      </c>
      <c r="I260" s="20">
        <v>206.48368550975053</v>
      </c>
      <c r="J260" s="20">
        <v>239.38484490921005</v>
      </c>
      <c r="K260" s="20">
        <v>81.93609395873095</v>
      </c>
      <c r="L260" s="20">
        <v>61.433379780123971</v>
      </c>
      <c r="M260" s="20">
        <v>384.4351506388366</v>
      </c>
    </row>
    <row r="261" spans="2:13" x14ac:dyDescent="0.2">
      <c r="B261" s="11" t="s">
        <v>273</v>
      </c>
      <c r="C261" s="17">
        <v>1</v>
      </c>
      <c r="D261" s="20">
        <v>268.89447791817884</v>
      </c>
      <c r="E261" s="20">
        <v>222.93426520948029</v>
      </c>
      <c r="F261" s="20">
        <v>45.960212708698549</v>
      </c>
      <c r="G261" s="20">
        <v>0.56386037116999077</v>
      </c>
      <c r="H261" s="20">
        <v>8.3460610161313635</v>
      </c>
      <c r="I261" s="20">
        <v>206.48368550975053</v>
      </c>
      <c r="J261" s="20">
        <v>239.38484490921005</v>
      </c>
      <c r="K261" s="20">
        <v>81.93609395873095</v>
      </c>
      <c r="L261" s="20">
        <v>61.433379780123971</v>
      </c>
      <c r="M261" s="20">
        <v>384.4351506388366</v>
      </c>
    </row>
    <row r="262" spans="2:13" x14ac:dyDescent="0.2">
      <c r="B262" s="11" t="s">
        <v>274</v>
      </c>
      <c r="C262" s="17">
        <v>1</v>
      </c>
      <c r="D262" s="20">
        <v>173.2082566698104</v>
      </c>
      <c r="E262" s="20">
        <v>234.68305674774987</v>
      </c>
      <c r="F262" s="20">
        <v>-61.474800077939477</v>
      </c>
      <c r="G262" s="20">
        <v>-0.75420024291983934</v>
      </c>
      <c r="H262" s="20">
        <v>8.1721281006836417</v>
      </c>
      <c r="I262" s="20">
        <v>218.57530910765266</v>
      </c>
      <c r="J262" s="20">
        <v>250.79080438784709</v>
      </c>
      <c r="K262" s="20">
        <v>81.918559779960631</v>
      </c>
      <c r="L262" s="20">
        <v>73.216732221407938</v>
      </c>
      <c r="M262" s="20">
        <v>396.14938127409181</v>
      </c>
    </row>
    <row r="263" spans="2:13" x14ac:dyDescent="0.2">
      <c r="B263" s="11" t="s">
        <v>275</v>
      </c>
      <c r="C263" s="17">
        <v>1</v>
      </c>
      <c r="D263" s="20">
        <v>299.9339069101668</v>
      </c>
      <c r="E263" s="20">
        <v>206.31402352119653</v>
      </c>
      <c r="F263" s="20">
        <v>93.619883388970266</v>
      </c>
      <c r="G263" s="20">
        <v>1.1485704500798608</v>
      </c>
      <c r="H263" s="20">
        <v>9.4974360904032959</v>
      </c>
      <c r="I263" s="20">
        <v>187.59401547832579</v>
      </c>
      <c r="J263" s="20">
        <v>225.03403156406728</v>
      </c>
      <c r="K263" s="20">
        <v>82.061367591701128</v>
      </c>
      <c r="L263" s="20">
        <v>44.56621635481153</v>
      </c>
      <c r="M263" s="20">
        <v>368.06183068758151</v>
      </c>
    </row>
    <row r="264" spans="2:13" x14ac:dyDescent="0.2">
      <c r="B264" s="11" t="s">
        <v>276</v>
      </c>
      <c r="C264" s="17">
        <v>1</v>
      </c>
      <c r="D264" s="20">
        <v>244.48261981110159</v>
      </c>
      <c r="E264" s="20">
        <v>232.10405372715405</v>
      </c>
      <c r="F264" s="20">
        <v>12.378566083947533</v>
      </c>
      <c r="G264" s="20">
        <v>0.15186576508872213</v>
      </c>
      <c r="H264" s="20">
        <v>8.1601319787065094</v>
      </c>
      <c r="I264" s="20">
        <v>216.01995115271009</v>
      </c>
      <c r="J264" s="20">
        <v>248.18815630159801</v>
      </c>
      <c r="K264" s="20">
        <v>81.917363926330708</v>
      </c>
      <c r="L264" s="20">
        <v>70.640086299018094</v>
      </c>
      <c r="M264" s="20">
        <v>393.56802115529001</v>
      </c>
    </row>
    <row r="265" spans="2:13" x14ac:dyDescent="0.2">
      <c r="B265" s="11" t="s">
        <v>277</v>
      </c>
      <c r="C265" s="17">
        <v>1</v>
      </c>
      <c r="D265" s="20">
        <v>440.97002195203333</v>
      </c>
      <c r="E265" s="20">
        <v>358.10062249253383</v>
      </c>
      <c r="F265" s="20">
        <v>82.869399459499505</v>
      </c>
      <c r="G265" s="20">
        <v>1.016678722399037</v>
      </c>
      <c r="H265" s="20">
        <v>19.269676516018517</v>
      </c>
      <c r="I265" s="20">
        <v>320.118950815071</v>
      </c>
      <c r="J265" s="20">
        <v>396.08229416999666</v>
      </c>
      <c r="K265" s="20">
        <v>83.756714308531684</v>
      </c>
      <c r="L265" s="20">
        <v>193.01118671476064</v>
      </c>
      <c r="M265" s="20">
        <v>523.19005827030696</v>
      </c>
    </row>
    <row r="266" spans="2:13" x14ac:dyDescent="0.2">
      <c r="B266" s="11" t="s">
        <v>278</v>
      </c>
      <c r="C266" s="17">
        <v>1</v>
      </c>
      <c r="D266" s="20">
        <v>269.93480159233297</v>
      </c>
      <c r="E266" s="20">
        <v>325.69483336265284</v>
      </c>
      <c r="F266" s="20">
        <v>-55.76003177031987</v>
      </c>
      <c r="G266" s="20">
        <v>-0.68408891859877008</v>
      </c>
      <c r="H266" s="20">
        <v>13.25412175581582</v>
      </c>
      <c r="I266" s="20">
        <v>299.57017576998203</v>
      </c>
      <c r="J266" s="20">
        <v>351.81949095532366</v>
      </c>
      <c r="K266" s="20">
        <v>82.580497105836017</v>
      </c>
      <c r="L266" s="20">
        <v>162.92379123186348</v>
      </c>
      <c r="M266" s="20">
        <v>488.46587549344224</v>
      </c>
    </row>
    <row r="267" spans="2:13" x14ac:dyDescent="0.2">
      <c r="B267" s="11" t="s">
        <v>279</v>
      </c>
      <c r="C267" s="17">
        <v>1</v>
      </c>
      <c r="D267" s="20">
        <v>334.96321778716339</v>
      </c>
      <c r="E267" s="20">
        <v>311.99746176437753</v>
      </c>
      <c r="F267" s="20">
        <v>22.965756022785854</v>
      </c>
      <c r="G267" s="20">
        <v>0.28175412932230909</v>
      </c>
      <c r="H267" s="20">
        <v>13.218350331129439</v>
      </c>
      <c r="I267" s="20">
        <v>285.94331176464652</v>
      </c>
      <c r="J267" s="20">
        <v>338.05161176410854</v>
      </c>
      <c r="K267" s="20">
        <v>82.574763361486362</v>
      </c>
      <c r="L267" s="20">
        <v>149.23772118269252</v>
      </c>
      <c r="M267" s="20">
        <v>474.75720234606251</v>
      </c>
    </row>
    <row r="268" spans="2:13" x14ac:dyDescent="0.2">
      <c r="B268" s="11" t="s">
        <v>280</v>
      </c>
      <c r="C268" s="17">
        <v>1</v>
      </c>
      <c r="D268" s="20">
        <v>357.7484603303962</v>
      </c>
      <c r="E268" s="20">
        <v>311.99746176437753</v>
      </c>
      <c r="F268" s="20">
        <v>45.750998566018666</v>
      </c>
      <c r="G268" s="20">
        <v>0.56129363883362882</v>
      </c>
      <c r="H268" s="20">
        <v>13.218350331129439</v>
      </c>
      <c r="I268" s="20">
        <v>285.94331176464652</v>
      </c>
      <c r="J268" s="20">
        <v>338.05161176410854</v>
      </c>
      <c r="K268" s="20">
        <v>82.574763361486362</v>
      </c>
      <c r="L268" s="20">
        <v>149.23772118269252</v>
      </c>
      <c r="M268" s="20">
        <v>474.75720234606251</v>
      </c>
    </row>
    <row r="269" spans="2:13" x14ac:dyDescent="0.2">
      <c r="B269" s="11" t="s">
        <v>281</v>
      </c>
      <c r="C269" s="17">
        <v>1</v>
      </c>
      <c r="D269" s="20">
        <v>230.50294470959292</v>
      </c>
      <c r="E269" s="20">
        <v>248.32474274478002</v>
      </c>
      <c r="F269" s="20">
        <v>-17.821798035187101</v>
      </c>
      <c r="G269" s="20">
        <v>-0.21864576038255173</v>
      </c>
      <c r="H269" s="20">
        <v>18.507102525905996</v>
      </c>
      <c r="I269" s="20">
        <v>211.84614948683034</v>
      </c>
      <c r="J269" s="20">
        <v>284.80333600272974</v>
      </c>
      <c r="K269" s="20">
        <v>83.58456557662663</v>
      </c>
      <c r="L269" s="20">
        <v>83.574622295392032</v>
      </c>
      <c r="M269" s="20">
        <v>413.07486319416802</v>
      </c>
    </row>
    <row r="270" spans="2:13" x14ac:dyDescent="0.2">
      <c r="B270" s="11" t="s">
        <v>282</v>
      </c>
      <c r="C270" s="17">
        <v>1</v>
      </c>
      <c r="D270" s="20">
        <v>363.78535420602554</v>
      </c>
      <c r="E270" s="20">
        <v>220.64181808006185</v>
      </c>
      <c r="F270" s="20">
        <v>143.14353612596369</v>
      </c>
      <c r="G270" s="20">
        <v>1.7561486915245483</v>
      </c>
      <c r="H270" s="20">
        <v>8.4464441205133909</v>
      </c>
      <c r="I270" s="20">
        <v>203.99337734673182</v>
      </c>
      <c r="J270" s="20">
        <v>237.29025881339189</v>
      </c>
      <c r="K270" s="20">
        <v>81.946379889595832</v>
      </c>
      <c r="L270" s="20">
        <v>59.120658472844696</v>
      </c>
      <c r="M270" s="20">
        <v>382.16297768727901</v>
      </c>
    </row>
    <row r="271" spans="2:13" x14ac:dyDescent="0.2">
      <c r="B271" s="11" t="s">
        <v>283</v>
      </c>
      <c r="C271" s="17">
        <v>1</v>
      </c>
      <c r="D271" s="20">
        <v>268.40864887242094</v>
      </c>
      <c r="E271" s="20">
        <v>197.71734678587728</v>
      </c>
      <c r="F271" s="20">
        <v>70.691302086543658</v>
      </c>
      <c r="G271" s="20">
        <v>0.86727239679342127</v>
      </c>
      <c r="H271" s="20">
        <v>10.411767697609395</v>
      </c>
      <c r="I271" s="20">
        <v>177.19513708796785</v>
      </c>
      <c r="J271" s="20">
        <v>218.23955648378671</v>
      </c>
      <c r="K271" s="20">
        <v>82.172207377665003</v>
      </c>
      <c r="L271" s="20">
        <v>35.751067848272839</v>
      </c>
      <c r="M271" s="20">
        <v>359.68362572348173</v>
      </c>
    </row>
    <row r="272" spans="2:13" x14ac:dyDescent="0.2">
      <c r="B272" s="11" t="s">
        <v>284</v>
      </c>
      <c r="C272" s="17">
        <v>1</v>
      </c>
      <c r="D272" s="20">
        <v>211.23872621363978</v>
      </c>
      <c r="E272" s="20">
        <v>220.64181808006185</v>
      </c>
      <c r="F272" s="20">
        <v>-9.4030918664220735</v>
      </c>
      <c r="G272" s="20">
        <v>-0.11536132140099509</v>
      </c>
      <c r="H272" s="20">
        <v>8.4464441205133909</v>
      </c>
      <c r="I272" s="20">
        <v>203.99337734673182</v>
      </c>
      <c r="J272" s="20">
        <v>237.29025881339189</v>
      </c>
      <c r="K272" s="20">
        <v>81.946379889595832</v>
      </c>
      <c r="L272" s="20">
        <v>59.120658472844696</v>
      </c>
      <c r="M272" s="20">
        <v>382.16297768727901</v>
      </c>
    </row>
    <row r="273" spans="2:13" x14ac:dyDescent="0.2">
      <c r="B273" s="11" t="s">
        <v>285</v>
      </c>
      <c r="C273" s="17">
        <v>1</v>
      </c>
      <c r="D273" s="20">
        <v>223.0831529572697</v>
      </c>
      <c r="E273" s="20">
        <v>197.71734678587728</v>
      </c>
      <c r="F273" s="20">
        <v>25.365806171392421</v>
      </c>
      <c r="G273" s="20">
        <v>0.31119901410117701</v>
      </c>
      <c r="H273" s="20">
        <v>10.411767697609395</v>
      </c>
      <c r="I273" s="20">
        <v>177.19513708796785</v>
      </c>
      <c r="J273" s="20">
        <v>218.23955648378671</v>
      </c>
      <c r="K273" s="20">
        <v>82.172207377665003</v>
      </c>
      <c r="L273" s="20">
        <v>35.751067848272839</v>
      </c>
      <c r="M273" s="20">
        <v>359.68362572348173</v>
      </c>
    </row>
    <row r="274" spans="2:13" x14ac:dyDescent="0.2">
      <c r="B274" s="11" t="s">
        <v>286</v>
      </c>
      <c r="C274" s="17">
        <v>1</v>
      </c>
      <c r="D274" s="20">
        <v>351.97074735656679</v>
      </c>
      <c r="E274" s="20">
        <v>169.06175766814664</v>
      </c>
      <c r="F274" s="20">
        <v>182.90898968842015</v>
      </c>
      <c r="G274" s="20">
        <v>2.2440089968626493</v>
      </c>
      <c r="H274" s="20">
        <v>14.366460634413146</v>
      </c>
      <c r="I274" s="20">
        <v>140.74461438191264</v>
      </c>
      <c r="J274" s="20">
        <v>197.37890095438064</v>
      </c>
      <c r="K274" s="20">
        <v>82.766309268259278</v>
      </c>
      <c r="L274" s="20">
        <v>5.9244687796095263</v>
      </c>
      <c r="M274" s="20">
        <v>332.19904655668375</v>
      </c>
    </row>
    <row r="275" spans="2:13" x14ac:dyDescent="0.2">
      <c r="B275" s="11" t="s">
        <v>287</v>
      </c>
      <c r="C275" s="17">
        <v>1</v>
      </c>
      <c r="D275" s="20">
        <v>168.5650474293837</v>
      </c>
      <c r="E275" s="20">
        <v>138.11372142099754</v>
      </c>
      <c r="F275" s="20">
        <v>30.451326008386161</v>
      </c>
      <c r="G275" s="20">
        <v>0.37359043776699757</v>
      </c>
      <c r="H275" s="20">
        <v>19.408737513843622</v>
      </c>
      <c r="I275" s="20">
        <v>99.857952295238533</v>
      </c>
      <c r="J275" s="20">
        <v>176.36949054675654</v>
      </c>
      <c r="K275" s="20">
        <v>83.788816978223778</v>
      </c>
      <c r="L275" s="20">
        <v>-27.038990616717115</v>
      </c>
      <c r="M275" s="20">
        <v>303.26643345871219</v>
      </c>
    </row>
    <row r="276" spans="2:13" x14ac:dyDescent="0.2">
      <c r="B276" s="11" t="s">
        <v>288</v>
      </c>
      <c r="C276" s="17">
        <v>1</v>
      </c>
      <c r="D276" s="20">
        <v>241.95493277686541</v>
      </c>
      <c r="E276" s="20">
        <v>117.48169725623143</v>
      </c>
      <c r="F276" s="20">
        <v>124.47323552063398</v>
      </c>
      <c r="G276" s="20">
        <v>1.5270931234857159</v>
      </c>
      <c r="H276" s="20">
        <v>22.965883198984184</v>
      </c>
      <c r="I276" s="20">
        <v>72.214583679017778</v>
      </c>
      <c r="J276" s="20">
        <v>162.74881083344508</v>
      </c>
      <c r="K276" s="20">
        <v>84.683519942420816</v>
      </c>
      <c r="L276" s="20">
        <v>-49.434527220663796</v>
      </c>
      <c r="M276" s="20">
        <v>284.39792173312662</v>
      </c>
    </row>
    <row r="277" spans="2:13" x14ac:dyDescent="0.2">
      <c r="B277" s="11" t="s">
        <v>289</v>
      </c>
      <c r="C277" s="17">
        <v>1</v>
      </c>
      <c r="D277" s="20">
        <v>184.85808826771864</v>
      </c>
      <c r="E277" s="20">
        <v>151.86840419750826</v>
      </c>
      <c r="F277" s="20">
        <v>32.989684070210387</v>
      </c>
      <c r="G277" s="20">
        <v>0.40473214566060917</v>
      </c>
      <c r="H277" s="20">
        <v>17.109720087388116</v>
      </c>
      <c r="I277" s="20">
        <v>118.1441343421086</v>
      </c>
      <c r="J277" s="20">
        <v>185.59267405290791</v>
      </c>
      <c r="K277" s="20">
        <v>83.286309080170994</v>
      </c>
      <c r="L277" s="20">
        <v>-12.293835063805233</v>
      </c>
      <c r="M277" s="20">
        <v>316.03064345882171</v>
      </c>
    </row>
    <row r="278" spans="2:13" x14ac:dyDescent="0.2">
      <c r="B278" s="11" t="s">
        <v>290</v>
      </c>
      <c r="C278" s="17">
        <v>1</v>
      </c>
      <c r="D278" s="20">
        <v>200.07702230282163</v>
      </c>
      <c r="E278" s="20">
        <v>207.3169691403171</v>
      </c>
      <c r="F278" s="20">
        <v>-7.2399468374954665</v>
      </c>
      <c r="G278" s="20">
        <v>-8.8822894204503205E-2</v>
      </c>
      <c r="H278" s="20">
        <v>9.4028750365143647</v>
      </c>
      <c r="I278" s="20">
        <v>188.78334652531271</v>
      </c>
      <c r="J278" s="20">
        <v>225.85059175532149</v>
      </c>
      <c r="K278" s="20">
        <v>82.050477254439571</v>
      </c>
      <c r="L278" s="20">
        <v>45.590627472534607</v>
      </c>
      <c r="M278" s="20">
        <v>369.04331080809959</v>
      </c>
    </row>
    <row r="279" spans="2:13" x14ac:dyDescent="0.2">
      <c r="B279" s="11" t="s">
        <v>291</v>
      </c>
      <c r="C279" s="17">
        <v>1</v>
      </c>
      <c r="D279" s="20">
        <v>181.75129023351653</v>
      </c>
      <c r="E279" s="20">
        <v>207.3169691403171</v>
      </c>
      <c r="F279" s="20">
        <v>-25.565678906800571</v>
      </c>
      <c r="G279" s="20">
        <v>-0.31365114189023469</v>
      </c>
      <c r="H279" s="20">
        <v>9.4028750365143647</v>
      </c>
      <c r="I279" s="20">
        <v>188.78334652531271</v>
      </c>
      <c r="J279" s="20">
        <v>225.85059175532149</v>
      </c>
      <c r="K279" s="20">
        <v>82.050477254439571</v>
      </c>
      <c r="L279" s="20">
        <v>45.590627472534607</v>
      </c>
      <c r="M279" s="20">
        <v>369.04331080809959</v>
      </c>
    </row>
    <row r="280" spans="2:13" x14ac:dyDescent="0.2">
      <c r="B280" s="11" t="s">
        <v>292</v>
      </c>
      <c r="C280" s="17">
        <v>1</v>
      </c>
      <c r="D280" s="20">
        <v>154.70125058617577</v>
      </c>
      <c r="E280" s="20">
        <v>200.99227124828775</v>
      </c>
      <c r="F280" s="20">
        <v>-46.291020662111976</v>
      </c>
      <c r="G280" s="20">
        <v>-0.56791887056336676</v>
      </c>
      <c r="H280" s="20">
        <v>10.042959120919368</v>
      </c>
      <c r="I280" s="20">
        <v>181.19700505978432</v>
      </c>
      <c r="J280" s="20">
        <v>220.78753743679118</v>
      </c>
      <c r="K280" s="20">
        <v>82.126291689284614</v>
      </c>
      <c r="L280" s="20">
        <v>39.116494847114524</v>
      </c>
      <c r="M280" s="20">
        <v>362.868047649461</v>
      </c>
    </row>
    <row r="281" spans="2:13" x14ac:dyDescent="0.2">
      <c r="B281" s="11" t="s">
        <v>293</v>
      </c>
      <c r="C281" s="17">
        <v>1</v>
      </c>
      <c r="D281" s="20">
        <v>120.08165652683778</v>
      </c>
      <c r="E281" s="20">
        <v>241.27384224482788</v>
      </c>
      <c r="F281" s="20">
        <v>-121.1921857179901</v>
      </c>
      <c r="G281" s="20">
        <v>-1.4868397423433815</v>
      </c>
      <c r="H281" s="20">
        <v>8.3304730183162743</v>
      </c>
      <c r="I281" s="20">
        <v>224.85398741038736</v>
      </c>
      <c r="J281" s="20">
        <v>257.69369707926842</v>
      </c>
      <c r="K281" s="20">
        <v>81.93450762308818</v>
      </c>
      <c r="L281" s="20">
        <v>79.776083576811004</v>
      </c>
      <c r="M281" s="20">
        <v>402.77160091284475</v>
      </c>
    </row>
    <row r="282" spans="2:13" x14ac:dyDescent="0.2">
      <c r="B282" s="11" t="s">
        <v>294</v>
      </c>
      <c r="C282" s="17">
        <v>1</v>
      </c>
      <c r="D282" s="20">
        <v>284.8292030196755</v>
      </c>
      <c r="E282" s="20">
        <v>262.11427071492699</v>
      </c>
      <c r="F282" s="20">
        <v>22.714932304748515</v>
      </c>
      <c r="G282" s="20">
        <v>0.27867691217261553</v>
      </c>
      <c r="H282" s="20">
        <v>9.8813607651438584</v>
      </c>
      <c r="I282" s="20">
        <v>242.63752443969668</v>
      </c>
      <c r="J282" s="20">
        <v>281.5910169901573</v>
      </c>
      <c r="K282" s="20">
        <v>82.106686995030586</v>
      </c>
      <c r="L282" s="20">
        <v>100.27713632519982</v>
      </c>
      <c r="M282" s="20">
        <v>423.95140510465416</v>
      </c>
    </row>
    <row r="283" spans="2:13" x14ac:dyDescent="0.2">
      <c r="B283" s="11" t="s">
        <v>295</v>
      </c>
      <c r="C283" s="17">
        <v>1</v>
      </c>
      <c r="D283" s="20">
        <v>248.17471444662888</v>
      </c>
      <c r="E283" s="20">
        <v>262.11427071492699</v>
      </c>
      <c r="F283" s="20">
        <v>-13.939556268298105</v>
      </c>
      <c r="G283" s="20">
        <v>-0.17101668830831901</v>
      </c>
      <c r="H283" s="20">
        <v>9.8813607651438584</v>
      </c>
      <c r="I283" s="20">
        <v>242.63752443969668</v>
      </c>
      <c r="J283" s="20">
        <v>281.5910169901573</v>
      </c>
      <c r="K283" s="20">
        <v>82.106686995030586</v>
      </c>
      <c r="L283" s="20">
        <v>100.27713632519982</v>
      </c>
      <c r="M283" s="20">
        <v>423.95140510465416</v>
      </c>
    </row>
    <row r="284" spans="2:13" x14ac:dyDescent="0.2">
      <c r="B284" s="11" t="s">
        <v>296</v>
      </c>
      <c r="C284" s="17">
        <v>1</v>
      </c>
      <c r="D284" s="20">
        <v>278.14696766500168</v>
      </c>
      <c r="E284" s="20">
        <v>254.79928030839676</v>
      </c>
      <c r="F284" s="20">
        <v>23.347687356604922</v>
      </c>
      <c r="G284" s="20">
        <v>0.28643983312906951</v>
      </c>
      <c r="H284" s="20">
        <v>9.179830911970857</v>
      </c>
      <c r="I284" s="20">
        <v>236.70529084971216</v>
      </c>
      <c r="J284" s="20">
        <v>272.89326976708134</v>
      </c>
      <c r="K284" s="20">
        <v>82.025215966197706</v>
      </c>
      <c r="L284" s="20">
        <v>93.122730133240253</v>
      </c>
      <c r="M284" s="20">
        <v>416.4758304835533</v>
      </c>
    </row>
    <row r="285" spans="2:13" x14ac:dyDescent="0.2">
      <c r="B285" s="11" t="s">
        <v>297</v>
      </c>
      <c r="C285" s="17">
        <v>1</v>
      </c>
      <c r="D285" s="20">
        <v>275.66126852782827</v>
      </c>
      <c r="E285" s="20">
        <v>241.27384224482788</v>
      </c>
      <c r="F285" s="20">
        <v>34.387426283000394</v>
      </c>
      <c r="G285" s="20">
        <v>0.42188027001545086</v>
      </c>
      <c r="H285" s="20">
        <v>8.3304730183162743</v>
      </c>
      <c r="I285" s="20">
        <v>224.85398741038736</v>
      </c>
      <c r="J285" s="20">
        <v>257.69369707926842</v>
      </c>
      <c r="K285" s="20">
        <v>81.93450762308818</v>
      </c>
      <c r="L285" s="20">
        <v>79.776083576811004</v>
      </c>
      <c r="M285" s="20">
        <v>402.77160091284475</v>
      </c>
    </row>
    <row r="286" spans="2:13" x14ac:dyDescent="0.2">
      <c r="B286" s="11" t="s">
        <v>298</v>
      </c>
      <c r="C286" s="17">
        <v>1</v>
      </c>
      <c r="D286" s="20">
        <v>325.03973275525487</v>
      </c>
      <c r="E286" s="20">
        <v>390.19488230439219</v>
      </c>
      <c r="F286" s="20">
        <v>-65.15514954913732</v>
      </c>
      <c r="G286" s="20">
        <v>-0.79935241033946791</v>
      </c>
      <c r="H286" s="20">
        <v>19.740126583140793</v>
      </c>
      <c r="I286" s="20">
        <v>351.28592573061962</v>
      </c>
      <c r="J286" s="20">
        <v>429.10383887816477</v>
      </c>
      <c r="K286" s="20">
        <v>83.866199128417776</v>
      </c>
      <c r="L286" s="20">
        <v>224.88964547364736</v>
      </c>
      <c r="M286" s="20">
        <v>555.50011913513708</v>
      </c>
    </row>
    <row r="287" spans="2:13" x14ac:dyDescent="0.2">
      <c r="B287" s="11" t="s">
        <v>299</v>
      </c>
      <c r="C287" s="17">
        <v>1</v>
      </c>
      <c r="D287" s="20">
        <v>336.94447229060336</v>
      </c>
      <c r="E287" s="20">
        <v>320.53682732146126</v>
      </c>
      <c r="F287" s="20">
        <v>16.407644969142098</v>
      </c>
      <c r="G287" s="20">
        <v>0.20129630036666279</v>
      </c>
      <c r="H287" s="20">
        <v>13.182397947598414</v>
      </c>
      <c r="I287" s="20">
        <v>294.55354159525155</v>
      </c>
      <c r="J287" s="20">
        <v>346.52011304767097</v>
      </c>
      <c r="K287" s="20">
        <v>82.569015825416301</v>
      </c>
      <c r="L287" s="20">
        <v>157.78841547317694</v>
      </c>
      <c r="M287" s="20">
        <v>483.28523916974558</v>
      </c>
    </row>
    <row r="288" spans="2:13" x14ac:dyDescent="0.2">
      <c r="B288" s="11" t="s">
        <v>300</v>
      </c>
      <c r="C288" s="17">
        <v>1</v>
      </c>
      <c r="D288" s="20">
        <v>304.84372440863598</v>
      </c>
      <c r="E288" s="20">
        <v>310.09345707795745</v>
      </c>
      <c r="F288" s="20">
        <v>-5.2497326693214745</v>
      </c>
      <c r="G288" s="20">
        <v>-6.4406059872446894E-2</v>
      </c>
      <c r="H288" s="20">
        <v>13.252600820693136</v>
      </c>
      <c r="I288" s="20">
        <v>283.9717973383344</v>
      </c>
      <c r="J288" s="20">
        <v>336.21511681758051</v>
      </c>
      <c r="K288" s="20">
        <v>82.580253010278653</v>
      </c>
      <c r="L288" s="20">
        <v>147.3228960739431</v>
      </c>
      <c r="M288" s="20">
        <v>472.86401808197184</v>
      </c>
    </row>
    <row r="289" spans="2:13" x14ac:dyDescent="0.2">
      <c r="B289" s="11" t="s">
        <v>301</v>
      </c>
      <c r="C289" s="17">
        <v>1</v>
      </c>
      <c r="D289" s="20">
        <v>257.52693757002027</v>
      </c>
      <c r="E289" s="20">
        <v>321.10993910381592</v>
      </c>
      <c r="F289" s="20">
        <v>-63.583001533795652</v>
      </c>
      <c r="G289" s="20">
        <v>-0.78006459787690852</v>
      </c>
      <c r="H289" s="20">
        <v>13.186904589704755</v>
      </c>
      <c r="I289" s="20">
        <v>295.11777051957228</v>
      </c>
      <c r="J289" s="20">
        <v>347.10210768805956</v>
      </c>
      <c r="K289" s="20">
        <v>82.569735444574221</v>
      </c>
      <c r="L289" s="20">
        <v>158.36010884362591</v>
      </c>
      <c r="M289" s="20">
        <v>483.85976936400596</v>
      </c>
    </row>
    <row r="290" spans="2:13" x14ac:dyDescent="0.2">
      <c r="B290" s="11" t="s">
        <v>302</v>
      </c>
      <c r="C290" s="17">
        <v>1</v>
      </c>
      <c r="D290" s="20">
        <v>280.49607322898152</v>
      </c>
      <c r="E290" s="20">
        <v>242.06187094556546</v>
      </c>
      <c r="F290" s="20">
        <v>38.434202283416056</v>
      </c>
      <c r="G290" s="20">
        <v>0.47152792138944732</v>
      </c>
      <c r="H290" s="20">
        <v>8.3613669556626871</v>
      </c>
      <c r="I290" s="20">
        <v>225.58112233409966</v>
      </c>
      <c r="J290" s="20">
        <v>258.54261955703123</v>
      </c>
      <c r="K290" s="20">
        <v>81.937654445903249</v>
      </c>
      <c r="L290" s="20">
        <v>80.55790970373323</v>
      </c>
      <c r="M290" s="20">
        <v>403.56583218739769</v>
      </c>
    </row>
    <row r="291" spans="2:13" x14ac:dyDescent="0.2">
      <c r="B291" s="11" t="s">
        <v>303</v>
      </c>
      <c r="C291" s="17">
        <v>1</v>
      </c>
      <c r="D291" s="20">
        <v>234.36817392164625</v>
      </c>
      <c r="E291" s="20">
        <v>231.28532262587925</v>
      </c>
      <c r="F291" s="20">
        <v>3.082851295767</v>
      </c>
      <c r="G291" s="20">
        <v>3.7821793534999745E-2</v>
      </c>
      <c r="H291" s="20">
        <v>8.1622783918145796</v>
      </c>
      <c r="I291" s="20">
        <v>215.19698934429874</v>
      </c>
      <c r="J291" s="20">
        <v>247.37365590745975</v>
      </c>
      <c r="K291" s="20">
        <v>81.917577767378376</v>
      </c>
      <c r="L291" s="20">
        <v>69.8209337043956</v>
      </c>
      <c r="M291" s="20">
        <v>392.74971154736289</v>
      </c>
    </row>
    <row r="292" spans="2:13" x14ac:dyDescent="0.2">
      <c r="B292" s="11" t="s">
        <v>304</v>
      </c>
      <c r="C292" s="17">
        <v>1</v>
      </c>
      <c r="D292" s="20">
        <v>240.35825174778387</v>
      </c>
      <c r="E292" s="20">
        <v>232.58164686001254</v>
      </c>
      <c r="F292" s="20">
        <v>7.7766048877713274</v>
      </c>
      <c r="G292" s="20">
        <v>9.5406854321002835E-2</v>
      </c>
      <c r="H292" s="20">
        <v>8.160205685992274</v>
      </c>
      <c r="I292" s="20">
        <v>216.49739900415062</v>
      </c>
      <c r="J292" s="20">
        <v>248.66589471587446</v>
      </c>
      <c r="K292" s="20">
        <v>81.917371268655231</v>
      </c>
      <c r="L292" s="20">
        <v>71.117664959720855</v>
      </c>
      <c r="M292" s="20">
        <v>394.04562876030423</v>
      </c>
    </row>
    <row r="293" spans="2:13" x14ac:dyDescent="0.2">
      <c r="B293" s="11" t="s">
        <v>305</v>
      </c>
      <c r="C293" s="17">
        <v>1</v>
      </c>
      <c r="D293" s="20">
        <v>212.82588288712984</v>
      </c>
      <c r="E293" s="20">
        <v>247.33245253180843</v>
      </c>
      <c r="F293" s="20">
        <v>-34.506569644678592</v>
      </c>
      <c r="G293" s="20">
        <v>-0.42334197387143835</v>
      </c>
      <c r="H293" s="20">
        <v>8.6300399274343977</v>
      </c>
      <c r="I293" s="20">
        <v>230.32213360846126</v>
      </c>
      <c r="J293" s="20">
        <v>264.34277145515563</v>
      </c>
      <c r="K293" s="20">
        <v>81.965507061678764</v>
      </c>
      <c r="L293" s="20">
        <v>85.773592137576571</v>
      </c>
      <c r="M293" s="20">
        <v>408.89131292604031</v>
      </c>
    </row>
    <row r="294" spans="2:13" x14ac:dyDescent="0.2">
      <c r="B294" s="11" t="s">
        <v>306</v>
      </c>
      <c r="C294" s="17">
        <v>1</v>
      </c>
      <c r="D294" s="20">
        <v>213.59333551683733</v>
      </c>
      <c r="E294" s="20">
        <v>249.62489966122689</v>
      </c>
      <c r="F294" s="20">
        <v>-36.031564144389563</v>
      </c>
      <c r="G294" s="20">
        <v>-0.44205128599079846</v>
      </c>
      <c r="H294" s="20">
        <v>8.7789068433703825</v>
      </c>
      <c r="I294" s="20">
        <v>232.32115524524019</v>
      </c>
      <c r="J294" s="20">
        <v>266.92864407721356</v>
      </c>
      <c r="K294" s="20">
        <v>81.981314725329796</v>
      </c>
      <c r="L294" s="20">
        <v>88.034881427356055</v>
      </c>
      <c r="M294" s="20">
        <v>411.21491789509776</v>
      </c>
    </row>
    <row r="295" spans="2:13" x14ac:dyDescent="0.2">
      <c r="B295" s="11" t="s">
        <v>307</v>
      </c>
      <c r="C295" s="17">
        <v>1</v>
      </c>
      <c r="D295" s="20">
        <v>202.78247809055952</v>
      </c>
      <c r="E295" s="20">
        <v>273.71196912609901</v>
      </c>
      <c r="F295" s="20">
        <v>-70.929491035539485</v>
      </c>
      <c r="G295" s="20">
        <v>-0.87019460496596879</v>
      </c>
      <c r="H295" s="20">
        <v>11.247615532241719</v>
      </c>
      <c r="I295" s="20">
        <v>251.54225392902185</v>
      </c>
      <c r="J295" s="20">
        <v>295.88168432317616</v>
      </c>
      <c r="K295" s="20">
        <v>82.282292225545859</v>
      </c>
      <c r="L295" s="20">
        <v>111.52870644487032</v>
      </c>
      <c r="M295" s="20">
        <v>435.89523180732772</v>
      </c>
    </row>
    <row r="296" spans="2:13" x14ac:dyDescent="0.2">
      <c r="B296" s="11" t="s">
        <v>308</v>
      </c>
      <c r="C296" s="17">
        <v>1</v>
      </c>
      <c r="D296" s="20">
        <v>172.89299098579787</v>
      </c>
      <c r="E296" s="20">
        <v>262.47897819194861</v>
      </c>
      <c r="F296" s="20">
        <v>-89.585987206150747</v>
      </c>
      <c r="G296" s="20">
        <v>-1.0990808140478818</v>
      </c>
      <c r="H296" s="20">
        <v>9.9199739235318063</v>
      </c>
      <c r="I296" s="20">
        <v>242.92612309864333</v>
      </c>
      <c r="J296" s="20">
        <v>282.03183328525387</v>
      </c>
      <c r="K296" s="20">
        <v>82.111342951948799</v>
      </c>
      <c r="L296" s="20">
        <v>100.63266663586552</v>
      </c>
      <c r="M296" s="20">
        <v>424.32528974803171</v>
      </c>
    </row>
    <row r="297" spans="2:13" x14ac:dyDescent="0.2">
      <c r="B297" s="11" t="s">
        <v>309</v>
      </c>
      <c r="C297" s="17">
        <v>1</v>
      </c>
      <c r="D297" s="20">
        <v>270.36572840572046</v>
      </c>
      <c r="E297" s="20">
        <v>264.58038807968592</v>
      </c>
      <c r="F297" s="20">
        <v>5.7853403260345431</v>
      </c>
      <c r="G297" s="20">
        <v>7.0977133292621924E-2</v>
      </c>
      <c r="H297" s="20">
        <v>10.148523348399351</v>
      </c>
      <c r="I297" s="20">
        <v>244.57704855763706</v>
      </c>
      <c r="J297" s="20">
        <v>284.58372760173478</v>
      </c>
      <c r="K297" s="20">
        <v>82.139267618368791</v>
      </c>
      <c r="L297" s="20">
        <v>102.67903535512318</v>
      </c>
      <c r="M297" s="20">
        <v>426.48174080424866</v>
      </c>
    </row>
    <row r="298" spans="2:13" x14ac:dyDescent="0.2">
      <c r="B298" s="11" t="s">
        <v>310</v>
      </c>
      <c r="C298" s="17">
        <v>1</v>
      </c>
      <c r="D298" s="20">
        <v>280.23676981467042</v>
      </c>
      <c r="E298" s="20">
        <v>245.2856247213102</v>
      </c>
      <c r="F298" s="20">
        <v>34.951145093360225</v>
      </c>
      <c r="G298" s="20">
        <v>0.42879622359598862</v>
      </c>
      <c r="H298" s="20">
        <v>8.5131714255617013</v>
      </c>
      <c r="I298" s="20">
        <v>228.50566052466931</v>
      </c>
      <c r="J298" s="20">
        <v>262.06558891795112</v>
      </c>
      <c r="K298" s="20">
        <v>81.953284537289903</v>
      </c>
      <c r="L298" s="20">
        <v>83.750855645270519</v>
      </c>
      <c r="M298" s="20">
        <v>406.82039379734988</v>
      </c>
    </row>
    <row r="299" spans="2:13" x14ac:dyDescent="0.2">
      <c r="B299" s="11" t="s">
        <v>311</v>
      </c>
      <c r="C299" s="17">
        <v>1</v>
      </c>
      <c r="D299" s="20">
        <v>350.55099080856598</v>
      </c>
      <c r="E299" s="20">
        <v>390.2521934826276</v>
      </c>
      <c r="F299" s="20">
        <v>-39.701202674061619</v>
      </c>
      <c r="G299" s="20">
        <v>-0.48707204680657618</v>
      </c>
      <c r="H299" s="20">
        <v>19.742587843319942</v>
      </c>
      <c r="I299" s="20">
        <v>351.338385619527</v>
      </c>
      <c r="J299" s="20">
        <v>429.1660013457282</v>
      </c>
      <c r="K299" s="20">
        <v>83.866778485167799</v>
      </c>
      <c r="L299" s="20">
        <v>224.94581470547567</v>
      </c>
      <c r="M299" s="20">
        <v>555.55857225977957</v>
      </c>
    </row>
    <row r="300" spans="2:13" x14ac:dyDescent="0.2">
      <c r="B300" s="11" t="s">
        <v>312</v>
      </c>
      <c r="C300" s="17">
        <v>1</v>
      </c>
      <c r="D300" s="20">
        <v>351.30307609863956</v>
      </c>
      <c r="E300" s="20">
        <v>379.28078501280913</v>
      </c>
      <c r="F300" s="20">
        <v>-27.977708914169568</v>
      </c>
      <c r="G300" s="20">
        <v>-0.34324300091509147</v>
      </c>
      <c r="H300" s="20">
        <v>17.475596861971688</v>
      </c>
      <c r="I300" s="20">
        <v>344.83535040328968</v>
      </c>
      <c r="J300" s="20">
        <v>413.72621962232859</v>
      </c>
      <c r="K300" s="20">
        <v>83.362241119173106</v>
      </c>
      <c r="L300" s="20">
        <v>214.96887921335832</v>
      </c>
      <c r="M300" s="20">
        <v>543.59269081225989</v>
      </c>
    </row>
    <row r="301" spans="2:13" x14ac:dyDescent="0.2">
      <c r="B301" s="11" t="s">
        <v>313</v>
      </c>
      <c r="C301" s="17">
        <v>1</v>
      </c>
      <c r="D301" s="20">
        <v>313.2871856579099</v>
      </c>
      <c r="E301" s="20">
        <v>371.42915359455094</v>
      </c>
      <c r="F301" s="20">
        <v>-58.141967936641038</v>
      </c>
      <c r="G301" s="20">
        <v>-0.71331157297066528</v>
      </c>
      <c r="H301" s="20">
        <v>16.548037231812064</v>
      </c>
      <c r="I301" s="20">
        <v>338.81199385538054</v>
      </c>
      <c r="J301" s="20">
        <v>404.04631333372134</v>
      </c>
      <c r="K301" s="20">
        <v>83.172737690630569</v>
      </c>
      <c r="L301" s="20">
        <v>207.49077025660449</v>
      </c>
      <c r="M301" s="20">
        <v>535.36753693249739</v>
      </c>
    </row>
    <row r="302" spans="2:13" x14ac:dyDescent="0.2">
      <c r="B302" s="11" t="s">
        <v>314</v>
      </c>
      <c r="C302" s="17">
        <v>1</v>
      </c>
      <c r="D302" s="20">
        <v>206.85485160026474</v>
      </c>
      <c r="E302" s="20">
        <v>200.99227124828775</v>
      </c>
      <c r="F302" s="20">
        <v>5.8625803519769875</v>
      </c>
      <c r="G302" s="20">
        <v>7.1924748352045778E-2</v>
      </c>
      <c r="H302" s="20">
        <v>10.042959120919368</v>
      </c>
      <c r="I302" s="20">
        <v>181.19700505978432</v>
      </c>
      <c r="J302" s="20">
        <v>220.78753743679118</v>
      </c>
      <c r="K302" s="20">
        <v>82.126291689284614</v>
      </c>
      <c r="L302" s="20">
        <v>39.116494847114524</v>
      </c>
      <c r="M302" s="20">
        <v>362.868047649461</v>
      </c>
    </row>
    <row r="303" spans="2:13" x14ac:dyDescent="0.2">
      <c r="B303" s="11" t="s">
        <v>315</v>
      </c>
      <c r="C303" s="17">
        <v>1</v>
      </c>
      <c r="D303" s="20">
        <v>142.74466259605006</v>
      </c>
      <c r="E303" s="20">
        <v>233.74151598701491</v>
      </c>
      <c r="F303" s="20">
        <v>-90.996853390964844</v>
      </c>
      <c r="G303" s="20">
        <v>-1.1163899491400679</v>
      </c>
      <c r="H303" s="20">
        <v>8.1644511134312303</v>
      </c>
      <c r="I303" s="20">
        <v>217.64890014267206</v>
      </c>
      <c r="J303" s="20">
        <v>249.83413183135775</v>
      </c>
      <c r="K303" s="20">
        <v>81.917794286178193</v>
      </c>
      <c r="L303" s="20">
        <v>72.276700294175782</v>
      </c>
      <c r="M303" s="20">
        <v>395.20633167985403</v>
      </c>
    </row>
    <row r="304" spans="2:13" x14ac:dyDescent="0.2">
      <c r="B304" s="11" t="s">
        <v>316</v>
      </c>
      <c r="C304" s="17">
        <v>1</v>
      </c>
      <c r="D304" s="20">
        <v>227.90986270015858</v>
      </c>
      <c r="E304" s="20">
        <v>249.78864589294409</v>
      </c>
      <c r="F304" s="20">
        <v>-21.878783192785505</v>
      </c>
      <c r="G304" s="20">
        <v>-0.26841866224646388</v>
      </c>
      <c r="H304" s="20">
        <v>8.7902433727977609</v>
      </c>
      <c r="I304" s="20">
        <v>232.46255650721622</v>
      </c>
      <c r="J304" s="20">
        <v>267.11473527867196</v>
      </c>
      <c r="K304" s="20">
        <v>81.982529463795004</v>
      </c>
      <c r="L304" s="20">
        <v>88.196233337740409</v>
      </c>
      <c r="M304" s="20">
        <v>411.38105844814777</v>
      </c>
    </row>
    <row r="305" spans="2:13" x14ac:dyDescent="0.2">
      <c r="B305" s="11" t="s">
        <v>317</v>
      </c>
      <c r="C305" s="17">
        <v>1</v>
      </c>
      <c r="D305" s="20">
        <v>223.9126389906113</v>
      </c>
      <c r="E305" s="20">
        <v>234.68305674774987</v>
      </c>
      <c r="F305" s="20">
        <v>-10.770417757138574</v>
      </c>
      <c r="G305" s="20">
        <v>-0.13213628476194197</v>
      </c>
      <c r="H305" s="20">
        <v>8.1721281006836417</v>
      </c>
      <c r="I305" s="20">
        <v>218.57530910765266</v>
      </c>
      <c r="J305" s="20">
        <v>250.79080438784709</v>
      </c>
      <c r="K305" s="20">
        <v>81.918559779960631</v>
      </c>
      <c r="L305" s="20">
        <v>73.216732221407938</v>
      </c>
      <c r="M305" s="20">
        <v>396.14938127409181</v>
      </c>
    </row>
    <row r="306" spans="2:13" x14ac:dyDescent="0.2">
      <c r="B306" s="11" t="s">
        <v>318</v>
      </c>
      <c r="C306" s="17">
        <v>1</v>
      </c>
      <c r="D306" s="20">
        <v>220.86505026355866</v>
      </c>
      <c r="E306" s="20">
        <v>249.78864589294409</v>
      </c>
      <c r="F306" s="20">
        <v>-28.923595629385431</v>
      </c>
      <c r="G306" s="20">
        <v>-0.35484756066129641</v>
      </c>
      <c r="H306" s="20">
        <v>8.7902433727977609</v>
      </c>
      <c r="I306" s="20">
        <v>232.46255650721622</v>
      </c>
      <c r="J306" s="20">
        <v>267.11473527867196</v>
      </c>
      <c r="K306" s="20">
        <v>81.982529463795004</v>
      </c>
      <c r="L306" s="20">
        <v>88.196233337740409</v>
      </c>
      <c r="M306" s="20">
        <v>411.38105844814777</v>
      </c>
    </row>
    <row r="307" spans="2:13" x14ac:dyDescent="0.2">
      <c r="B307" s="11" t="s">
        <v>319</v>
      </c>
      <c r="C307" s="17">
        <v>1</v>
      </c>
      <c r="D307" s="20">
        <v>229.21950133471654</v>
      </c>
      <c r="E307" s="20">
        <v>232.10405372715405</v>
      </c>
      <c r="F307" s="20">
        <v>-2.8845523924375129</v>
      </c>
      <c r="G307" s="20">
        <v>-3.5388974219243946E-2</v>
      </c>
      <c r="H307" s="20">
        <v>8.1601319787065094</v>
      </c>
      <c r="I307" s="20">
        <v>216.01995115271009</v>
      </c>
      <c r="J307" s="20">
        <v>248.18815630159801</v>
      </c>
      <c r="K307" s="20">
        <v>81.917363926330708</v>
      </c>
      <c r="L307" s="20">
        <v>70.640086299018094</v>
      </c>
      <c r="M307" s="20">
        <v>393.56802115529001</v>
      </c>
    </row>
    <row r="308" spans="2:13" x14ac:dyDescent="0.2">
      <c r="B308" s="11" t="s">
        <v>320</v>
      </c>
      <c r="C308" s="17">
        <v>1</v>
      </c>
      <c r="D308" s="20">
        <v>224.88853710671569</v>
      </c>
      <c r="E308" s="20">
        <v>233.74151598701491</v>
      </c>
      <c r="F308" s="20">
        <v>-8.8529788802992186</v>
      </c>
      <c r="G308" s="20">
        <v>-0.10861229013548142</v>
      </c>
      <c r="H308" s="20">
        <v>8.1644511134312303</v>
      </c>
      <c r="I308" s="20">
        <v>217.64890014267206</v>
      </c>
      <c r="J308" s="20">
        <v>249.83413183135775</v>
      </c>
      <c r="K308" s="20">
        <v>81.917794286178193</v>
      </c>
      <c r="L308" s="20">
        <v>72.276700294175782</v>
      </c>
      <c r="M308" s="20">
        <v>395.20633167985403</v>
      </c>
    </row>
    <row r="309" spans="2:13" x14ac:dyDescent="0.2">
      <c r="B309" s="11" t="s">
        <v>321</v>
      </c>
      <c r="C309" s="17">
        <v>1</v>
      </c>
      <c r="D309" s="20">
        <v>241.56974188162042</v>
      </c>
      <c r="E309" s="20">
        <v>233.74151598701491</v>
      </c>
      <c r="F309" s="20">
        <v>7.8282258946055094</v>
      </c>
      <c r="G309" s="20">
        <v>9.6040163837174453E-2</v>
      </c>
      <c r="H309" s="20">
        <v>8.1644511134312303</v>
      </c>
      <c r="I309" s="20">
        <v>217.64890014267206</v>
      </c>
      <c r="J309" s="20">
        <v>249.83413183135775</v>
      </c>
      <c r="K309" s="20">
        <v>81.917794286178193</v>
      </c>
      <c r="L309" s="20">
        <v>72.276700294175782</v>
      </c>
      <c r="M309" s="20">
        <v>395.20633167985403</v>
      </c>
    </row>
    <row r="310" spans="2:13" x14ac:dyDescent="0.2">
      <c r="B310" s="11" t="s">
        <v>322</v>
      </c>
      <c r="C310" s="17">
        <v>1</v>
      </c>
      <c r="D310" s="20">
        <v>230.10048123327263</v>
      </c>
      <c r="E310" s="20">
        <v>233.74151598701491</v>
      </c>
      <c r="F310" s="20">
        <v>-3.6410347537422751</v>
      </c>
      <c r="G310" s="20">
        <v>-4.4669836945715281E-2</v>
      </c>
      <c r="H310" s="20">
        <v>8.1644511134312303</v>
      </c>
      <c r="I310" s="20">
        <v>217.64890014267206</v>
      </c>
      <c r="J310" s="20">
        <v>249.83413183135775</v>
      </c>
      <c r="K310" s="20">
        <v>81.917794286178193</v>
      </c>
      <c r="L310" s="20">
        <v>72.276700294175782</v>
      </c>
      <c r="M310" s="20">
        <v>395.20633167985403</v>
      </c>
    </row>
    <row r="311" spans="2:13" x14ac:dyDescent="0.2">
      <c r="B311" s="11" t="s">
        <v>323</v>
      </c>
      <c r="C311" s="17">
        <v>1</v>
      </c>
      <c r="D311" s="20">
        <v>308.24658556892086</v>
      </c>
      <c r="E311" s="20">
        <v>257.60752804193436</v>
      </c>
      <c r="F311" s="20">
        <v>50.639057526986505</v>
      </c>
      <c r="G311" s="20">
        <v>0.62126252447611163</v>
      </c>
      <c r="H311" s="20">
        <v>9.4318864736972934</v>
      </c>
      <c r="I311" s="20">
        <v>239.01672216902435</v>
      </c>
      <c r="J311" s="20">
        <v>276.1983339148444</v>
      </c>
      <c r="K311" s="20">
        <v>82.05380698774259</v>
      </c>
      <c r="L311" s="20">
        <v>95.874623272950686</v>
      </c>
      <c r="M311" s="20">
        <v>419.34043281091806</v>
      </c>
    </row>
    <row r="312" spans="2:13" x14ac:dyDescent="0.2">
      <c r="B312" s="11" t="s">
        <v>324</v>
      </c>
      <c r="C312" s="17">
        <v>1</v>
      </c>
      <c r="D312" s="20">
        <v>326.65294605776489</v>
      </c>
      <c r="E312" s="20">
        <v>257.60752804193436</v>
      </c>
      <c r="F312" s="20">
        <v>69.045418015830535</v>
      </c>
      <c r="G312" s="20">
        <v>0.84707995754390863</v>
      </c>
      <c r="H312" s="20">
        <v>9.4318864736972934</v>
      </c>
      <c r="I312" s="20">
        <v>239.01672216902435</v>
      </c>
      <c r="J312" s="20">
        <v>276.1983339148444</v>
      </c>
      <c r="K312" s="20">
        <v>82.05380698774259</v>
      </c>
      <c r="L312" s="20">
        <v>95.874623272950686</v>
      </c>
      <c r="M312" s="20">
        <v>419.34043281091806</v>
      </c>
    </row>
    <row r="313" spans="2:13" x14ac:dyDescent="0.2">
      <c r="B313" s="11" t="s">
        <v>325</v>
      </c>
      <c r="C313" s="17">
        <v>1</v>
      </c>
      <c r="D313" s="20">
        <v>120.51899294525484</v>
      </c>
      <c r="E313" s="20">
        <v>233.74151598701491</v>
      </c>
      <c r="F313" s="20">
        <v>-113.22252304176007</v>
      </c>
      <c r="G313" s="20">
        <v>-1.3890643690395024</v>
      </c>
      <c r="H313" s="20">
        <v>8.1644511134312303</v>
      </c>
      <c r="I313" s="20">
        <v>217.64890014267206</v>
      </c>
      <c r="J313" s="20">
        <v>249.83413183135775</v>
      </c>
      <c r="K313" s="20">
        <v>81.917794286178193</v>
      </c>
      <c r="L313" s="20">
        <v>72.276700294175782</v>
      </c>
      <c r="M313" s="20">
        <v>395.20633167985403</v>
      </c>
    </row>
    <row r="314" spans="2:13" x14ac:dyDescent="0.2">
      <c r="B314" s="11" t="s">
        <v>326</v>
      </c>
      <c r="C314" s="17">
        <v>1</v>
      </c>
      <c r="D314" s="20">
        <v>199.31599103370235</v>
      </c>
      <c r="E314" s="20">
        <v>235.62459750848478</v>
      </c>
      <c r="F314" s="20">
        <v>-36.308606474782437</v>
      </c>
      <c r="G314" s="20">
        <v>-0.44545016476090388</v>
      </c>
      <c r="H314" s="20">
        <v>8.1835850689407881</v>
      </c>
      <c r="I314" s="20">
        <v>219.49426750659234</v>
      </c>
      <c r="J314" s="20">
        <v>251.75492751037723</v>
      </c>
      <c r="K314" s="20">
        <v>81.919703510874541</v>
      </c>
      <c r="L314" s="20">
        <v>74.1560186208917</v>
      </c>
      <c r="M314" s="20">
        <v>397.09317639607787</v>
      </c>
    </row>
    <row r="315" spans="2:13" x14ac:dyDescent="0.2">
      <c r="B315" s="11" t="s">
        <v>327</v>
      </c>
      <c r="C315" s="17">
        <v>1</v>
      </c>
      <c r="D315" s="20">
        <v>265.2078074172141</v>
      </c>
      <c r="E315" s="20">
        <v>249.78864589294409</v>
      </c>
      <c r="F315" s="20">
        <v>15.41916152427001</v>
      </c>
      <c r="G315" s="20">
        <v>0.18916914495827458</v>
      </c>
      <c r="H315" s="20">
        <v>8.7902433727977609</v>
      </c>
      <c r="I315" s="20">
        <v>232.46255650721622</v>
      </c>
      <c r="J315" s="20">
        <v>267.11473527867196</v>
      </c>
      <c r="K315" s="20">
        <v>81.982529463795004</v>
      </c>
      <c r="L315" s="20">
        <v>88.196233337740409</v>
      </c>
      <c r="M315" s="20">
        <v>411.38105844814777</v>
      </c>
    </row>
    <row r="316" spans="2:13" x14ac:dyDescent="0.2">
      <c r="B316" s="11" t="s">
        <v>328</v>
      </c>
      <c r="C316" s="17">
        <v>1</v>
      </c>
      <c r="D316" s="20">
        <v>292.62008799438132</v>
      </c>
      <c r="E316" s="20">
        <v>249.78864589294409</v>
      </c>
      <c r="F316" s="20">
        <v>42.831442101437233</v>
      </c>
      <c r="G316" s="20">
        <v>0.52547521905814631</v>
      </c>
      <c r="H316" s="20">
        <v>8.7902433727977609</v>
      </c>
      <c r="I316" s="20">
        <v>232.46255650721622</v>
      </c>
      <c r="J316" s="20">
        <v>267.11473527867196</v>
      </c>
      <c r="K316" s="20">
        <v>81.982529463795004</v>
      </c>
      <c r="L316" s="20">
        <v>88.196233337740409</v>
      </c>
      <c r="M316" s="20">
        <v>411.38105844814777</v>
      </c>
    </row>
    <row r="317" spans="2:13" x14ac:dyDescent="0.2">
      <c r="B317" s="11" t="s">
        <v>329</v>
      </c>
      <c r="C317" s="17">
        <v>1</v>
      </c>
      <c r="D317" s="20">
        <v>296.42927521325447</v>
      </c>
      <c r="E317" s="20">
        <v>249.78864589294409</v>
      </c>
      <c r="F317" s="20">
        <v>46.640629320310381</v>
      </c>
      <c r="G317" s="20">
        <v>0.5722080253813705</v>
      </c>
      <c r="H317" s="20">
        <v>8.7902433727977609</v>
      </c>
      <c r="I317" s="20">
        <v>232.46255650721622</v>
      </c>
      <c r="J317" s="20">
        <v>267.11473527867196</v>
      </c>
      <c r="K317" s="20">
        <v>81.982529463795004</v>
      </c>
      <c r="L317" s="20">
        <v>88.196233337740409</v>
      </c>
      <c r="M317" s="20">
        <v>411.38105844814777</v>
      </c>
    </row>
    <row r="318" spans="2:13" x14ac:dyDescent="0.2">
      <c r="B318" s="11" t="s">
        <v>330</v>
      </c>
      <c r="C318" s="17">
        <v>1</v>
      </c>
      <c r="D318" s="20">
        <v>349.29649762786892</v>
      </c>
      <c r="E318" s="20">
        <v>361.7849125055817</v>
      </c>
      <c r="F318" s="20">
        <v>-12.488414877712785</v>
      </c>
      <c r="G318" s="20">
        <v>-0.15321343904353235</v>
      </c>
      <c r="H318" s="20">
        <v>19.229369756094076</v>
      </c>
      <c r="I318" s="20">
        <v>323.88268783495158</v>
      </c>
      <c r="J318" s="20">
        <v>399.68713717621182</v>
      </c>
      <c r="K318" s="20">
        <v>83.747450229517952</v>
      </c>
      <c r="L318" s="20">
        <v>196.71373677525668</v>
      </c>
      <c r="M318" s="20">
        <v>526.85608823590678</v>
      </c>
    </row>
    <row r="319" spans="2:13" x14ac:dyDescent="0.2">
      <c r="B319" s="11" t="s">
        <v>331</v>
      </c>
      <c r="C319" s="17">
        <v>1</v>
      </c>
      <c r="D319" s="20">
        <v>284.12361474754738</v>
      </c>
      <c r="E319" s="20">
        <v>313.00450106364826</v>
      </c>
      <c r="F319" s="20">
        <v>-28.880886316100884</v>
      </c>
      <c r="G319" s="20">
        <v>-0.35432358377298923</v>
      </c>
      <c r="H319" s="20">
        <v>13.204079744501474</v>
      </c>
      <c r="I319" s="20">
        <v>286.97847923386848</v>
      </c>
      <c r="J319" s="20">
        <v>339.03052289342804</v>
      </c>
      <c r="K319" s="20">
        <v>82.572480165174611</v>
      </c>
      <c r="L319" s="20">
        <v>150.24926079688115</v>
      </c>
      <c r="M319" s="20">
        <v>475.75974133041541</v>
      </c>
    </row>
    <row r="320" spans="2:13" x14ac:dyDescent="0.2">
      <c r="B320" s="11" t="s">
        <v>332</v>
      </c>
      <c r="C320" s="17">
        <v>1</v>
      </c>
      <c r="D320" s="20">
        <v>302.02682443031557</v>
      </c>
      <c r="E320" s="20">
        <v>313.00450106364826</v>
      </c>
      <c r="F320" s="20">
        <v>-10.977676633332692</v>
      </c>
      <c r="G320" s="20">
        <v>-0.13467902901771373</v>
      </c>
      <c r="H320" s="20">
        <v>13.204079744501474</v>
      </c>
      <c r="I320" s="20">
        <v>286.97847923386848</v>
      </c>
      <c r="J320" s="20">
        <v>339.03052289342804</v>
      </c>
      <c r="K320" s="20">
        <v>82.572480165174611</v>
      </c>
      <c r="L320" s="20">
        <v>150.24926079688115</v>
      </c>
      <c r="M320" s="20">
        <v>475.75974133041541</v>
      </c>
    </row>
    <row r="321" spans="2:13" x14ac:dyDescent="0.2">
      <c r="B321" s="11" t="s">
        <v>333</v>
      </c>
      <c r="C321" s="17">
        <v>1</v>
      </c>
      <c r="D321" s="20">
        <v>262.65703595214245</v>
      </c>
      <c r="E321" s="20">
        <v>313.00450106364826</v>
      </c>
      <c r="F321" s="20">
        <v>-50.347465111505812</v>
      </c>
      <c r="G321" s="20">
        <v>-0.61768513877806464</v>
      </c>
      <c r="H321" s="20">
        <v>13.204079744501474</v>
      </c>
      <c r="I321" s="20">
        <v>286.97847923386848</v>
      </c>
      <c r="J321" s="20">
        <v>339.03052289342804</v>
      </c>
      <c r="K321" s="20">
        <v>82.572480165174611</v>
      </c>
      <c r="L321" s="20">
        <v>150.24926079688115</v>
      </c>
      <c r="M321" s="20">
        <v>475.75974133041541</v>
      </c>
    </row>
    <row r="322" spans="2:13" x14ac:dyDescent="0.2">
      <c r="B322" s="11" t="s">
        <v>334</v>
      </c>
      <c r="C322" s="17">
        <v>1</v>
      </c>
      <c r="D322" s="20">
        <v>377.139476472588</v>
      </c>
      <c r="E322" s="20">
        <v>252.92711513360129</v>
      </c>
      <c r="F322" s="20">
        <v>124.21236133898671</v>
      </c>
      <c r="G322" s="20">
        <v>1.5238926027695778</v>
      </c>
      <c r="H322" s="20">
        <v>9.0248607414705244</v>
      </c>
      <c r="I322" s="20">
        <v>235.13858104313999</v>
      </c>
      <c r="J322" s="20">
        <v>270.71564922406259</v>
      </c>
      <c r="K322" s="20">
        <v>82.008017108889646</v>
      </c>
      <c r="L322" s="20">
        <v>91.28446492303209</v>
      </c>
      <c r="M322" s="20">
        <v>414.56976534417049</v>
      </c>
    </row>
    <row r="323" spans="2:13" ht="16" thickBot="1" x14ac:dyDescent="0.25">
      <c r="B323" s="15" t="s">
        <v>335</v>
      </c>
      <c r="C323" s="18">
        <v>1</v>
      </c>
      <c r="D323" s="21">
        <v>327.86669151320319</v>
      </c>
      <c r="E323" s="21">
        <v>270.58441623211615</v>
      </c>
      <c r="F323" s="21">
        <v>57.282275281087038</v>
      </c>
      <c r="G323" s="21">
        <v>0.70276448035981998</v>
      </c>
      <c r="H323" s="21">
        <v>10.853488265691613</v>
      </c>
      <c r="I323" s="21">
        <v>249.19154917905419</v>
      </c>
      <c r="J323" s="21">
        <v>291.97728328517809</v>
      </c>
      <c r="K323" s="21">
        <v>82.229343705653548</v>
      </c>
      <c r="L323" s="21">
        <v>108.50551821402468</v>
      </c>
      <c r="M323" s="21">
        <v>432.66331425020763</v>
      </c>
    </row>
    <row r="342" spans="6:6" x14ac:dyDescent="0.2">
      <c r="F342" t="s">
        <v>83</v>
      </c>
    </row>
    <row r="361" spans="6:6" x14ac:dyDescent="0.2">
      <c r="F361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3" name="DD100045">
              <controlPr defaultSize="0" autoFill="0" autoPict="0" macro="[0]!GoToResultsNew111620221702573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A03A-3712-D04C-B738-9F77E3E25B7E}">
  <sheetPr codeName="XLSTAT_20221116_170503_1">
    <tabColor rgb="FF007800"/>
  </sheetPr>
  <dimension ref="B1:M365"/>
  <sheetViews>
    <sheetView topLeftCell="A48" zoomScaleNormal="100" workbookViewId="0">
      <selection activeCell="B63" sqref="B63:C68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362</v>
      </c>
    </row>
    <row r="2" spans="2:9" x14ac:dyDescent="0.2">
      <c r="B2" t="s">
        <v>343</v>
      </c>
    </row>
    <row r="3" spans="2:9" x14ac:dyDescent="0.2">
      <c r="B3" t="s">
        <v>360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2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2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2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9" x14ac:dyDescent="0.2">
      <c r="B17" s="11" t="s">
        <v>222</v>
      </c>
      <c r="C17" s="17">
        <v>220</v>
      </c>
      <c r="D17" s="17">
        <v>0</v>
      </c>
      <c r="E17" s="17">
        <v>220</v>
      </c>
      <c r="F17" s="20">
        <v>0</v>
      </c>
      <c r="G17" s="20">
        <v>1</v>
      </c>
      <c r="H17" s="20">
        <v>0.49999999999999989</v>
      </c>
      <c r="I17" s="20">
        <v>0.50114025233602566</v>
      </c>
    </row>
    <row r="18" spans="2:9" ht="16" thickBot="1" x14ac:dyDescent="0.25">
      <c r="B18" s="15" t="s">
        <v>340</v>
      </c>
      <c r="C18" s="18">
        <v>220</v>
      </c>
      <c r="D18" s="18">
        <v>0</v>
      </c>
      <c r="E18" s="18">
        <v>220</v>
      </c>
      <c r="F18" s="21">
        <v>0</v>
      </c>
      <c r="G18" s="21">
        <v>6.2515384620000001</v>
      </c>
      <c r="H18" s="21">
        <v>2.2018442630545469</v>
      </c>
      <c r="I18" s="21">
        <v>2.2386702338433788</v>
      </c>
    </row>
    <row r="21" spans="2:9" x14ac:dyDescent="0.2">
      <c r="B21" s="9" t="s">
        <v>47</v>
      </c>
    </row>
    <row r="22" spans="2:9" ht="16" thickBot="1" x14ac:dyDescent="0.25"/>
    <row r="23" spans="2:9" ht="32" x14ac:dyDescent="0.2">
      <c r="B23" s="12"/>
      <c r="C23" s="13" t="s">
        <v>4</v>
      </c>
      <c r="D23" s="13" t="s">
        <v>5</v>
      </c>
      <c r="E23" s="13" t="s">
        <v>6</v>
      </c>
      <c r="F23" s="13" t="s">
        <v>222</v>
      </c>
      <c r="G23" s="13" t="s">
        <v>340</v>
      </c>
      <c r="H23" s="22" t="s">
        <v>3</v>
      </c>
    </row>
    <row r="24" spans="2:9" x14ac:dyDescent="0.2">
      <c r="B24" s="23" t="s">
        <v>4</v>
      </c>
      <c r="C24" s="29">
        <v>1</v>
      </c>
      <c r="D24" s="25">
        <v>-3.4677285995991354E-2</v>
      </c>
      <c r="E24" s="25">
        <v>-4.0070634528918347E-2</v>
      </c>
      <c r="F24" s="25">
        <v>0.22946197938733823</v>
      </c>
      <c r="G24" s="25">
        <v>0.344978419834441</v>
      </c>
      <c r="H24" s="26">
        <v>-0.27838467187404453</v>
      </c>
    </row>
    <row r="25" spans="2:9" x14ac:dyDescent="0.2">
      <c r="B25" s="11" t="s">
        <v>5</v>
      </c>
      <c r="C25" s="20">
        <v>-3.4677285995991354E-2</v>
      </c>
      <c r="D25" s="30">
        <v>1</v>
      </c>
      <c r="E25" s="20">
        <v>-2.0869596778242006E-2</v>
      </c>
      <c r="F25" s="20">
        <v>0.15151515151515099</v>
      </c>
      <c r="G25" s="20">
        <v>0.1362668377538995</v>
      </c>
      <c r="H25" s="27">
        <v>0.39620374657492829</v>
      </c>
    </row>
    <row r="26" spans="2:9" x14ac:dyDescent="0.2">
      <c r="B26" s="11" t="s">
        <v>6</v>
      </c>
      <c r="C26" s="20">
        <v>-4.0070634528918347E-2</v>
      </c>
      <c r="D26" s="20">
        <v>-2.0869596778242006E-2</v>
      </c>
      <c r="E26" s="30">
        <v>1</v>
      </c>
      <c r="F26" s="20">
        <v>0.18782637100417801</v>
      </c>
      <c r="G26" s="20">
        <v>0.17766719363070133</v>
      </c>
      <c r="H26" s="27">
        <v>0.37208725522289637</v>
      </c>
    </row>
    <row r="27" spans="2:9" x14ac:dyDescent="0.2">
      <c r="B27" s="11" t="s">
        <v>222</v>
      </c>
      <c r="C27" s="20">
        <v>0.22946197938733823</v>
      </c>
      <c r="D27" s="20">
        <v>0.15151515151515099</v>
      </c>
      <c r="E27" s="20">
        <v>0.18782637100417801</v>
      </c>
      <c r="F27" s="30">
        <v>1</v>
      </c>
      <c r="G27" s="20">
        <v>0.98579305956768837</v>
      </c>
      <c r="H27" s="27">
        <v>0.23213025083976896</v>
      </c>
    </row>
    <row r="28" spans="2:9" x14ac:dyDescent="0.2">
      <c r="B28" s="11" t="s">
        <v>340</v>
      </c>
      <c r="C28" s="20">
        <v>0.344978419834441</v>
      </c>
      <c r="D28" s="20">
        <v>0.1362668377538995</v>
      </c>
      <c r="E28" s="20">
        <v>0.17766719363070133</v>
      </c>
      <c r="F28" s="20">
        <v>0.98579305956768837</v>
      </c>
      <c r="G28" s="30">
        <v>1</v>
      </c>
      <c r="H28" s="27">
        <v>0.17414075339580046</v>
      </c>
    </row>
    <row r="29" spans="2:9" ht="16" thickBot="1" x14ac:dyDescent="0.25">
      <c r="B29" s="24" t="s">
        <v>3</v>
      </c>
      <c r="C29" s="28">
        <v>-0.27838467187404453</v>
      </c>
      <c r="D29" s="28">
        <v>0.39620374657492829</v>
      </c>
      <c r="E29" s="28">
        <v>0.37208725522289637</v>
      </c>
      <c r="F29" s="28">
        <v>0.23213025083976896</v>
      </c>
      <c r="G29" s="28">
        <v>0.17414075339580046</v>
      </c>
      <c r="H29" s="31">
        <v>1</v>
      </c>
    </row>
    <row r="32" spans="2:9" x14ac:dyDescent="0.2">
      <c r="B32" s="8" t="s">
        <v>48</v>
      </c>
    </row>
    <row r="34" spans="2:3" x14ac:dyDescent="0.2">
      <c r="B34" s="9" t="s">
        <v>49</v>
      </c>
    </row>
    <row r="35" spans="2:3" ht="16" thickBot="1" x14ac:dyDescent="0.25"/>
    <row r="36" spans="2:3" x14ac:dyDescent="0.2">
      <c r="B36" s="32" t="s">
        <v>40</v>
      </c>
      <c r="C36" s="33">
        <v>220</v>
      </c>
    </row>
    <row r="37" spans="2:3" x14ac:dyDescent="0.2">
      <c r="B37" s="11" t="s">
        <v>50</v>
      </c>
      <c r="C37" s="17">
        <v>220</v>
      </c>
    </row>
    <row r="38" spans="2:3" x14ac:dyDescent="0.2">
      <c r="B38" s="11" t="s">
        <v>51</v>
      </c>
      <c r="C38" s="17">
        <v>214</v>
      </c>
    </row>
    <row r="39" spans="2:3" x14ac:dyDescent="0.2">
      <c r="B39" s="49" t="s">
        <v>52</v>
      </c>
      <c r="C39" s="50">
        <v>0.40472428167797458</v>
      </c>
    </row>
    <row r="40" spans="2:3" x14ac:dyDescent="0.2">
      <c r="B40" s="49" t="s">
        <v>53</v>
      </c>
      <c r="C40" s="50">
        <v>0.39081597050222633</v>
      </c>
    </row>
    <row r="41" spans="2:3" x14ac:dyDescent="0.2">
      <c r="B41" s="11" t="s">
        <v>54</v>
      </c>
      <c r="C41" s="20">
        <v>6545.9335018919919</v>
      </c>
    </row>
    <row r="42" spans="2:3" x14ac:dyDescent="0.2">
      <c r="B42" s="11" t="s">
        <v>55</v>
      </c>
      <c r="C42" s="20">
        <v>80.906943471447448</v>
      </c>
    </row>
    <row r="43" spans="2:3" x14ac:dyDescent="0.2">
      <c r="B43" s="11" t="s">
        <v>56</v>
      </c>
      <c r="C43" s="20">
        <v>19.940203903728957</v>
      </c>
    </row>
    <row r="44" spans="2:3" x14ac:dyDescent="0.2">
      <c r="B44" s="11" t="s">
        <v>57</v>
      </c>
      <c r="C44" s="20">
        <v>1.4135776601255161</v>
      </c>
    </row>
    <row r="45" spans="2:3" x14ac:dyDescent="0.2">
      <c r="B45" s="11" t="s">
        <v>58</v>
      </c>
      <c r="C45" s="20">
        <v>6</v>
      </c>
    </row>
    <row r="46" spans="2:3" x14ac:dyDescent="0.2">
      <c r="B46" s="11" t="s">
        <v>59</v>
      </c>
      <c r="C46" s="20">
        <v>1938.9685083203274</v>
      </c>
    </row>
    <row r="47" spans="2:3" x14ac:dyDescent="0.2">
      <c r="B47" s="11" t="s">
        <v>60</v>
      </c>
      <c r="C47" s="20">
        <v>1959.3302735984416</v>
      </c>
    </row>
    <row r="48" spans="2:3" ht="16" thickBot="1" x14ac:dyDescent="0.25">
      <c r="B48" s="15" t="s">
        <v>61</v>
      </c>
      <c r="C48" s="21">
        <v>0.62865566514382121</v>
      </c>
    </row>
    <row r="51" spans="2:8" x14ac:dyDescent="0.2">
      <c r="B51" s="9" t="s">
        <v>62</v>
      </c>
    </row>
    <row r="52" spans="2:8" ht="16" thickBot="1" x14ac:dyDescent="0.25"/>
    <row r="53" spans="2:8" ht="32" x14ac:dyDescent="0.2">
      <c r="B53" s="12" t="s">
        <v>63</v>
      </c>
      <c r="C53" s="13" t="s">
        <v>51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2:8" x14ac:dyDescent="0.2">
      <c r="B54" s="23" t="s">
        <v>68</v>
      </c>
      <c r="C54" s="34">
        <v>5</v>
      </c>
      <c r="D54" s="25">
        <v>952415.50213679858</v>
      </c>
      <c r="E54" s="25">
        <v>190483.10042735972</v>
      </c>
      <c r="F54" s="25">
        <v>29.099455466864089</v>
      </c>
      <c r="G54" s="37">
        <v>1.7475364880577078E-22</v>
      </c>
    </row>
    <row r="55" spans="2:8" x14ac:dyDescent="0.2">
      <c r="B55" s="11" t="s">
        <v>69</v>
      </c>
      <c r="C55" s="17">
        <v>214</v>
      </c>
      <c r="D55" s="20">
        <v>1400829.7694048863</v>
      </c>
      <c r="E55" s="20">
        <v>6545.9335018919919</v>
      </c>
      <c r="F55" s="20"/>
      <c r="G55" s="38"/>
    </row>
    <row r="56" spans="2:8" ht="16" thickBot="1" x14ac:dyDescent="0.25">
      <c r="B56" s="15" t="s">
        <v>70</v>
      </c>
      <c r="C56" s="18">
        <v>219</v>
      </c>
      <c r="D56" s="21">
        <v>2353245.2715416849</v>
      </c>
      <c r="E56" s="21"/>
      <c r="F56" s="21"/>
      <c r="G56" s="39"/>
    </row>
    <row r="57" spans="2:8" x14ac:dyDescent="0.2">
      <c r="B57" s="40" t="s">
        <v>71</v>
      </c>
    </row>
    <row r="60" spans="2:8" x14ac:dyDescent="0.2">
      <c r="B60" s="9" t="s">
        <v>72</v>
      </c>
    </row>
    <row r="61" spans="2:8" ht="16" thickBot="1" x14ac:dyDescent="0.25"/>
    <row r="62" spans="2:8" ht="32" x14ac:dyDescent="0.2">
      <c r="B62" s="12" t="s">
        <v>63</v>
      </c>
      <c r="C62" s="13" t="s">
        <v>73</v>
      </c>
      <c r="D62" s="13" t="s">
        <v>74</v>
      </c>
      <c r="E62" s="13" t="s">
        <v>75</v>
      </c>
      <c r="F62" s="13" t="s">
        <v>76</v>
      </c>
      <c r="G62" s="13" t="s">
        <v>77</v>
      </c>
      <c r="H62" s="13" t="s">
        <v>78</v>
      </c>
    </row>
    <row r="63" spans="2:8" x14ac:dyDescent="0.2">
      <c r="B63" s="23" t="s">
        <v>79</v>
      </c>
      <c r="C63" s="25">
        <v>376.74432485042075</v>
      </c>
      <c r="D63" s="25">
        <v>64.890029514812753</v>
      </c>
      <c r="E63" s="25">
        <v>5.8058892508966968</v>
      </c>
      <c r="F63" s="37">
        <v>2.2908925002177384E-8</v>
      </c>
      <c r="G63" s="25">
        <v>248.83885716373467</v>
      </c>
      <c r="H63" s="25">
        <v>504.6497925371068</v>
      </c>
    </row>
    <row r="64" spans="2:8" x14ac:dyDescent="0.2">
      <c r="B64" s="11" t="s">
        <v>4</v>
      </c>
      <c r="C64" s="20">
        <v>-34.364777001509609</v>
      </c>
      <c r="D64" s="20">
        <v>15.426763989959744</v>
      </c>
      <c r="E64" s="20">
        <v>-2.2276076190622582</v>
      </c>
      <c r="F64" s="38">
        <v>2.694781460336193E-2</v>
      </c>
      <c r="G64" s="20">
        <v>-64.772645171418588</v>
      </c>
      <c r="H64" s="20">
        <v>-3.9569088316006358</v>
      </c>
    </row>
    <row r="65" spans="2:8" x14ac:dyDescent="0.2">
      <c r="B65" s="11" t="s">
        <v>5</v>
      </c>
      <c r="C65" s="20">
        <v>124.58623018478522</v>
      </c>
      <c r="D65" s="20">
        <v>18.486240982221972</v>
      </c>
      <c r="E65" s="20">
        <v>6.7394031217378654</v>
      </c>
      <c r="F65" s="38">
        <v>1.4507084422632488E-10</v>
      </c>
      <c r="G65" s="20">
        <v>88.147792472869384</v>
      </c>
      <c r="H65" s="20">
        <v>161.02466789670106</v>
      </c>
    </row>
    <row r="66" spans="2:8" x14ac:dyDescent="0.2">
      <c r="B66" s="11" t="s">
        <v>6</v>
      </c>
      <c r="C66" s="20">
        <v>79.890891531566069</v>
      </c>
      <c r="D66" s="20">
        <v>12.822466666946655</v>
      </c>
      <c r="E66" s="20">
        <v>6.2305400050293178</v>
      </c>
      <c r="F66" s="38">
        <v>2.4331372472374824E-9</v>
      </c>
      <c r="G66" s="20">
        <v>54.616383133347981</v>
      </c>
      <c r="H66" s="20">
        <v>105.16539992978416</v>
      </c>
    </row>
    <row r="67" spans="2:8" x14ac:dyDescent="0.2">
      <c r="B67" s="11" t="s">
        <v>222</v>
      </c>
      <c r="C67" s="20">
        <v>223.52566016026705</v>
      </c>
      <c r="D67" s="20">
        <v>91.312818697328424</v>
      </c>
      <c r="E67" s="20">
        <v>2.4479110747986015</v>
      </c>
      <c r="F67" s="38">
        <v>1.5174045595319097E-2</v>
      </c>
      <c r="G67" s="20">
        <v>43.537935257086787</v>
      </c>
      <c r="H67" s="20">
        <v>403.51338506344734</v>
      </c>
    </row>
    <row r="68" spans="2:8" ht="16" thickBot="1" x14ac:dyDescent="0.25">
      <c r="B68" s="15" t="s">
        <v>340</v>
      </c>
      <c r="C68" s="21">
        <v>-43.495844870320859</v>
      </c>
      <c r="D68" s="21">
        <v>21.181980543432253</v>
      </c>
      <c r="E68" s="21">
        <v>-2.0534361638721883</v>
      </c>
      <c r="F68" s="39">
        <v>4.1246282454290295E-2</v>
      </c>
      <c r="G68" s="21">
        <v>-85.2478851790639</v>
      </c>
      <c r="H68" s="21">
        <v>-1.7438045615778179</v>
      </c>
    </row>
    <row r="71" spans="2:8" x14ac:dyDescent="0.2">
      <c r="B71" s="9" t="s">
        <v>80</v>
      </c>
    </row>
    <row r="73" spans="2:8" x14ac:dyDescent="0.2">
      <c r="B73" t="s">
        <v>361</v>
      </c>
    </row>
    <row r="76" spans="2:8" x14ac:dyDescent="0.2">
      <c r="B76" s="9" t="s">
        <v>82</v>
      </c>
    </row>
    <row r="77" spans="2:8" ht="16" thickBot="1" x14ac:dyDescent="0.25"/>
    <row r="78" spans="2:8" ht="32" x14ac:dyDescent="0.2">
      <c r="B78" s="12" t="s">
        <v>63</v>
      </c>
      <c r="C78" s="13" t="s">
        <v>73</v>
      </c>
      <c r="D78" s="13" t="s">
        <v>74</v>
      </c>
      <c r="E78" s="13" t="s">
        <v>75</v>
      </c>
      <c r="F78" s="13" t="s">
        <v>76</v>
      </c>
      <c r="G78" s="13" t="s">
        <v>77</v>
      </c>
      <c r="H78" s="13" t="s">
        <v>78</v>
      </c>
    </row>
    <row r="79" spans="2:8" x14ac:dyDescent="0.2">
      <c r="B79" s="23" t="s">
        <v>4</v>
      </c>
      <c r="C79" s="25">
        <v>-0.17627735685099791</v>
      </c>
      <c r="D79" s="25">
        <v>7.9133037318845342E-2</v>
      </c>
      <c r="E79" s="25">
        <v>-2.2276076190622582</v>
      </c>
      <c r="F79" s="37">
        <v>2.694781460336193E-2</v>
      </c>
      <c r="G79" s="25">
        <v>-0.33225737756318457</v>
      </c>
      <c r="H79" s="25">
        <v>-2.0297336138811239E-2</v>
      </c>
    </row>
    <row r="80" spans="2:8" x14ac:dyDescent="0.2">
      <c r="B80" s="11" t="s">
        <v>5</v>
      </c>
      <c r="C80" s="20">
        <v>0.36138410154038797</v>
      </c>
      <c r="D80" s="20">
        <v>5.3622567905865108E-2</v>
      </c>
      <c r="E80" s="20">
        <v>6.7394031217378654</v>
      </c>
      <c r="F80" s="38">
        <v>1.4507084422632488E-10</v>
      </c>
      <c r="G80" s="20">
        <v>0.25568805427637631</v>
      </c>
      <c r="H80" s="20">
        <v>0.46708014880439963</v>
      </c>
    </row>
    <row r="81" spans="2:8" x14ac:dyDescent="0.2">
      <c r="B81" s="11" t="s">
        <v>6</v>
      </c>
      <c r="C81" s="20">
        <v>0.3364869823735025</v>
      </c>
      <c r="D81" s="20">
        <v>5.4006070437215524E-2</v>
      </c>
      <c r="E81" s="20">
        <v>6.2305400050293178</v>
      </c>
      <c r="F81" s="38">
        <v>2.4331372472374824E-9</v>
      </c>
      <c r="G81" s="20">
        <v>0.23003500895260404</v>
      </c>
      <c r="H81" s="20">
        <v>0.44293895579440096</v>
      </c>
    </row>
    <row r="82" spans="2:8" x14ac:dyDescent="0.2">
      <c r="B82" s="11" t="s">
        <v>222</v>
      </c>
      <c r="C82" s="20">
        <v>1.0806253059752273</v>
      </c>
      <c r="D82" s="20">
        <v>0.44144794192090264</v>
      </c>
      <c r="E82" s="20">
        <v>2.4479110747986015</v>
      </c>
      <c r="F82" s="38">
        <v>1.5174045595319097E-2</v>
      </c>
      <c r="G82" s="20">
        <v>0.2104822979830846</v>
      </c>
      <c r="H82" s="20">
        <v>1.9507683139673699</v>
      </c>
    </row>
    <row r="83" spans="2:8" ht="16" thickBot="1" x14ac:dyDescent="0.25">
      <c r="B83" s="15" t="s">
        <v>340</v>
      </c>
      <c r="C83" s="21">
        <v>-0.93934765579174562</v>
      </c>
      <c r="D83" s="21">
        <v>0.45745159860261098</v>
      </c>
      <c r="E83" s="21">
        <v>-2.0534361638721883</v>
      </c>
      <c r="F83" s="39">
        <v>4.1246282454290295E-2</v>
      </c>
      <c r="G83" s="21">
        <v>-1.841035651632966</v>
      </c>
      <c r="H83" s="21">
        <v>-3.7659659950525226E-2</v>
      </c>
    </row>
    <row r="102" spans="2:13" x14ac:dyDescent="0.2">
      <c r="F102" t="s">
        <v>83</v>
      </c>
    </row>
    <row r="105" spans="2:13" x14ac:dyDescent="0.2">
      <c r="B105" s="9" t="s">
        <v>84</v>
      </c>
    </row>
    <row r="106" spans="2:13" ht="16" thickBot="1" x14ac:dyDescent="0.25"/>
    <row r="107" spans="2:13" ht="64" x14ac:dyDescent="0.2">
      <c r="B107" s="12" t="s">
        <v>85</v>
      </c>
      <c r="C107" s="13" t="s">
        <v>86</v>
      </c>
      <c r="D107" s="13" t="s">
        <v>3</v>
      </c>
      <c r="E107" s="13" t="s">
        <v>197</v>
      </c>
      <c r="F107" s="13" t="s">
        <v>198</v>
      </c>
      <c r="G107" s="13" t="s">
        <v>199</v>
      </c>
      <c r="H107" s="13" t="s">
        <v>200</v>
      </c>
      <c r="I107" s="13" t="s">
        <v>201</v>
      </c>
      <c r="J107" s="13" t="s">
        <v>202</v>
      </c>
      <c r="K107" s="13" t="s">
        <v>203</v>
      </c>
      <c r="L107" s="13" t="s">
        <v>204</v>
      </c>
      <c r="M107" s="13" t="s">
        <v>205</v>
      </c>
    </row>
    <row r="108" spans="2:13" x14ac:dyDescent="0.2">
      <c r="B108" s="23" t="s">
        <v>87</v>
      </c>
      <c r="C108" s="34">
        <v>1</v>
      </c>
      <c r="D108" s="25">
        <v>270.7488999921228</v>
      </c>
      <c r="E108" s="25">
        <v>266.24791718053507</v>
      </c>
      <c r="F108" s="25">
        <v>4.5009828115877326</v>
      </c>
      <c r="G108" s="25">
        <v>5.5631601176185291E-2</v>
      </c>
      <c r="H108" s="25">
        <v>9.5315592102965798</v>
      </c>
      <c r="I108" s="25">
        <v>247.46015351804473</v>
      </c>
      <c r="J108" s="25">
        <v>285.03568084302537</v>
      </c>
      <c r="K108" s="25">
        <v>81.466460110105317</v>
      </c>
      <c r="L108" s="25">
        <v>105.66846053561008</v>
      </c>
      <c r="M108" s="25">
        <v>426.82737382546009</v>
      </c>
    </row>
    <row r="109" spans="2:13" x14ac:dyDescent="0.2">
      <c r="B109" s="11" t="s">
        <v>88</v>
      </c>
      <c r="C109" s="17">
        <v>1</v>
      </c>
      <c r="D109" s="20">
        <v>314.50582438280878</v>
      </c>
      <c r="E109" s="20">
        <v>390.8341473653204</v>
      </c>
      <c r="F109" s="20">
        <v>-76.328322982511622</v>
      </c>
      <c r="G109" s="20">
        <v>-0.9434088065562426</v>
      </c>
      <c r="H109" s="20">
        <v>17.865105988804878</v>
      </c>
      <c r="I109" s="20">
        <v>355.62003583145702</v>
      </c>
      <c r="J109" s="20">
        <v>426.04825889918379</v>
      </c>
      <c r="K109" s="20">
        <v>82.855871933636806</v>
      </c>
      <c r="L109" s="20">
        <v>227.51600543350341</v>
      </c>
      <c r="M109" s="20">
        <v>554.15228929713737</v>
      </c>
    </row>
    <row r="110" spans="2:13" x14ac:dyDescent="0.2">
      <c r="B110" s="11" t="s">
        <v>89</v>
      </c>
      <c r="C110" s="17">
        <v>1</v>
      </c>
      <c r="D110" s="20">
        <v>390.60697916261392</v>
      </c>
      <c r="E110" s="20">
        <v>362.03535237022015</v>
      </c>
      <c r="F110" s="20">
        <v>28.571626792393772</v>
      </c>
      <c r="G110" s="20">
        <v>0.35314183883954131</v>
      </c>
      <c r="H110" s="20">
        <v>12.497979647879772</v>
      </c>
      <c r="I110" s="20">
        <v>337.40044398825006</v>
      </c>
      <c r="J110" s="20">
        <v>386.67026075219025</v>
      </c>
      <c r="K110" s="20">
        <v>81.86655603584903</v>
      </c>
      <c r="L110" s="20">
        <v>200.66726214191692</v>
      </c>
      <c r="M110" s="20">
        <v>523.40344259852338</v>
      </c>
    </row>
    <row r="111" spans="2:13" x14ac:dyDescent="0.2">
      <c r="B111" s="11" t="s">
        <v>90</v>
      </c>
      <c r="C111" s="17">
        <v>1</v>
      </c>
      <c r="D111" s="20">
        <v>249.86237982712225</v>
      </c>
      <c r="E111" s="20">
        <v>362.03535237022015</v>
      </c>
      <c r="F111" s="20">
        <v>-112.1729725430979</v>
      </c>
      <c r="G111" s="20">
        <v>-1.3864443239372208</v>
      </c>
      <c r="H111" s="20">
        <v>12.497979647879772</v>
      </c>
      <c r="I111" s="20">
        <v>337.40044398825006</v>
      </c>
      <c r="J111" s="20">
        <v>386.67026075219025</v>
      </c>
      <c r="K111" s="20">
        <v>81.86655603584903</v>
      </c>
      <c r="L111" s="20">
        <v>200.66726214191692</v>
      </c>
      <c r="M111" s="20">
        <v>523.40344259852338</v>
      </c>
    </row>
    <row r="112" spans="2:13" x14ac:dyDescent="0.2">
      <c r="B112" s="11" t="s">
        <v>91</v>
      </c>
      <c r="C112" s="17">
        <v>1</v>
      </c>
      <c r="D112" s="20">
        <v>222.03389430781561</v>
      </c>
      <c r="E112" s="20">
        <v>306.96518333283655</v>
      </c>
      <c r="F112" s="20">
        <v>-84.931289025020931</v>
      </c>
      <c r="G112" s="20">
        <v>-1.0497404225262037</v>
      </c>
      <c r="H112" s="20">
        <v>13.086116686602232</v>
      </c>
      <c r="I112" s="20">
        <v>281.17099141279243</v>
      </c>
      <c r="J112" s="20">
        <v>332.75937525288066</v>
      </c>
      <c r="K112" s="20">
        <v>81.958403790138334</v>
      </c>
      <c r="L112" s="20">
        <v>145.41605096206266</v>
      </c>
      <c r="M112" s="20">
        <v>468.51431570361046</v>
      </c>
    </row>
    <row r="113" spans="2:13" x14ac:dyDescent="0.2">
      <c r="B113" s="11" t="s">
        <v>92</v>
      </c>
      <c r="C113" s="17">
        <v>1</v>
      </c>
      <c r="D113" s="20">
        <v>276.35819705736077</v>
      </c>
      <c r="E113" s="20">
        <v>277.37086317334808</v>
      </c>
      <c r="F113" s="20">
        <v>-1.0126661159873152</v>
      </c>
      <c r="G113" s="20">
        <v>-1.2516430265897898E-2</v>
      </c>
      <c r="H113" s="20">
        <v>10.195235100099012</v>
      </c>
      <c r="I113" s="20">
        <v>257.27492049302913</v>
      </c>
      <c r="J113" s="20">
        <v>297.46680585366704</v>
      </c>
      <c r="K113" s="20">
        <v>81.546773821152996</v>
      </c>
      <c r="L113" s="20">
        <v>116.63309926843237</v>
      </c>
      <c r="M113" s="20">
        <v>438.10862707826379</v>
      </c>
    </row>
    <row r="114" spans="2:13" x14ac:dyDescent="0.2">
      <c r="B114" s="11" t="s">
        <v>93</v>
      </c>
      <c r="C114" s="17">
        <v>1</v>
      </c>
      <c r="D114" s="20">
        <v>294.86318135451683</v>
      </c>
      <c r="E114" s="20">
        <v>277.37086317334808</v>
      </c>
      <c r="F114" s="20">
        <v>17.492318181168741</v>
      </c>
      <c r="G114" s="20">
        <v>0.21620292932388291</v>
      </c>
      <c r="H114" s="20">
        <v>10.195235100099012</v>
      </c>
      <c r="I114" s="20">
        <v>257.27492049302913</v>
      </c>
      <c r="J114" s="20">
        <v>297.46680585366704</v>
      </c>
      <c r="K114" s="20">
        <v>81.546773821152996</v>
      </c>
      <c r="L114" s="20">
        <v>116.63309926843237</v>
      </c>
      <c r="M114" s="20">
        <v>438.10862707826379</v>
      </c>
    </row>
    <row r="115" spans="2:13" x14ac:dyDescent="0.2">
      <c r="B115" s="11" t="s">
        <v>94</v>
      </c>
      <c r="C115" s="17">
        <v>1</v>
      </c>
      <c r="D115" s="20">
        <v>383.45580710381228</v>
      </c>
      <c r="E115" s="20">
        <v>409.52069661455971</v>
      </c>
      <c r="F115" s="20">
        <v>-26.064889510747435</v>
      </c>
      <c r="G115" s="20">
        <v>-0.32215887033164087</v>
      </c>
      <c r="H115" s="20">
        <v>18.318536671466486</v>
      </c>
      <c r="I115" s="20">
        <v>373.41282275753252</v>
      </c>
      <c r="J115" s="20">
        <v>445.6285704715869</v>
      </c>
      <c r="K115" s="20">
        <v>82.954820762122395</v>
      </c>
      <c r="L115" s="20">
        <v>246.00751553298227</v>
      </c>
      <c r="M115" s="20">
        <v>573.0338776961371</v>
      </c>
    </row>
    <row r="116" spans="2:13" x14ac:dyDescent="0.2">
      <c r="B116" s="11" t="s">
        <v>95</v>
      </c>
      <c r="C116" s="17">
        <v>1</v>
      </c>
      <c r="D116" s="20">
        <v>300.2942445751741</v>
      </c>
      <c r="E116" s="20">
        <v>364.8253579613405</v>
      </c>
      <c r="F116" s="20">
        <v>-64.531113386166396</v>
      </c>
      <c r="G116" s="20">
        <v>-0.79759672801061654</v>
      </c>
      <c r="H116" s="20">
        <v>12.693147257249517</v>
      </c>
      <c r="I116" s="20">
        <v>339.80575250741066</v>
      </c>
      <c r="J116" s="20">
        <v>389.84496341527034</v>
      </c>
      <c r="K116" s="20">
        <v>81.896578006570053</v>
      </c>
      <c r="L116" s="20">
        <v>203.39809108857185</v>
      </c>
      <c r="M116" s="20">
        <v>526.25262483410916</v>
      </c>
    </row>
    <row r="117" spans="2:13" x14ac:dyDescent="0.2">
      <c r="B117" s="11" t="s">
        <v>96</v>
      </c>
      <c r="C117" s="17">
        <v>1</v>
      </c>
      <c r="D117" s="20">
        <v>296.74312209515341</v>
      </c>
      <c r="E117" s="20">
        <v>323.45541423272817</v>
      </c>
      <c r="F117" s="20">
        <v>-26.712292137574764</v>
      </c>
      <c r="G117" s="20">
        <v>-0.33016068821091599</v>
      </c>
      <c r="H117" s="20">
        <v>12.015021449487767</v>
      </c>
      <c r="I117" s="20">
        <v>299.77247019258886</v>
      </c>
      <c r="J117" s="20">
        <v>347.13835827286749</v>
      </c>
      <c r="K117" s="20">
        <v>81.794218880820921</v>
      </c>
      <c r="L117" s="20">
        <v>162.22990858504812</v>
      </c>
      <c r="M117" s="20">
        <v>484.68091988040823</v>
      </c>
    </row>
    <row r="118" spans="2:13" x14ac:dyDescent="0.2">
      <c r="B118" s="11" t="s">
        <v>97</v>
      </c>
      <c r="C118" s="17">
        <v>1</v>
      </c>
      <c r="D118" s="20">
        <v>429.79776568141511</v>
      </c>
      <c r="E118" s="20">
        <v>403.21663381676922</v>
      </c>
      <c r="F118" s="20">
        <v>26.581131864645897</v>
      </c>
      <c r="G118" s="20">
        <v>0.32853956315908212</v>
      </c>
      <c r="H118" s="20">
        <v>16.863718665230273</v>
      </c>
      <c r="I118" s="20">
        <v>369.97636810968402</v>
      </c>
      <c r="J118" s="20">
        <v>436.45689952385442</v>
      </c>
      <c r="K118" s="20">
        <v>82.645741022221031</v>
      </c>
      <c r="L118" s="20">
        <v>240.31268329002668</v>
      </c>
      <c r="M118" s="20">
        <v>566.12058434351172</v>
      </c>
    </row>
    <row r="119" spans="2:13" x14ac:dyDescent="0.2">
      <c r="B119" s="11" t="s">
        <v>98</v>
      </c>
      <c r="C119" s="17">
        <v>1</v>
      </c>
      <c r="D119" s="20">
        <v>297.21708504560701</v>
      </c>
      <c r="E119" s="20">
        <v>266.24791718053507</v>
      </c>
      <c r="F119" s="20">
        <v>30.969167865071938</v>
      </c>
      <c r="G119" s="20">
        <v>0.38277515545994079</v>
      </c>
      <c r="H119" s="20">
        <v>9.5315592102965798</v>
      </c>
      <c r="I119" s="20">
        <v>247.46015351804473</v>
      </c>
      <c r="J119" s="20">
        <v>285.03568084302537</v>
      </c>
      <c r="K119" s="20">
        <v>81.466460110105317</v>
      </c>
      <c r="L119" s="20">
        <v>105.66846053561008</v>
      </c>
      <c r="M119" s="20">
        <v>426.82737382546009</v>
      </c>
    </row>
    <row r="120" spans="2:13" x14ac:dyDescent="0.2">
      <c r="B120" s="11" t="s">
        <v>99</v>
      </c>
      <c r="C120" s="17">
        <v>1</v>
      </c>
      <c r="D120" s="20">
        <v>268.40556671680145</v>
      </c>
      <c r="E120" s="20">
        <v>266.24791718053507</v>
      </c>
      <c r="F120" s="20">
        <v>2.1576495362663763</v>
      </c>
      <c r="G120" s="20">
        <v>2.6668286350822582E-2</v>
      </c>
      <c r="H120" s="20">
        <v>9.5315592102965798</v>
      </c>
      <c r="I120" s="20">
        <v>247.46015351804473</v>
      </c>
      <c r="J120" s="20">
        <v>285.03568084302537</v>
      </c>
      <c r="K120" s="20">
        <v>81.466460110105317</v>
      </c>
      <c r="L120" s="20">
        <v>105.66846053561008</v>
      </c>
      <c r="M120" s="20">
        <v>426.82737382546009</v>
      </c>
    </row>
    <row r="121" spans="2:13" x14ac:dyDescent="0.2">
      <c r="B121" s="11" t="s">
        <v>100</v>
      </c>
      <c r="C121" s="17">
        <v>1</v>
      </c>
      <c r="D121" s="20">
        <v>206.02798850125583</v>
      </c>
      <c r="E121" s="20">
        <v>282.14446083865403</v>
      </c>
      <c r="F121" s="20">
        <v>-76.116472337398193</v>
      </c>
      <c r="G121" s="20">
        <v>-0.94079035829922508</v>
      </c>
      <c r="H121" s="20">
        <v>10.593913345005308</v>
      </c>
      <c r="I121" s="20">
        <v>261.26267898161524</v>
      </c>
      <c r="J121" s="20">
        <v>303.02624269569282</v>
      </c>
      <c r="K121" s="20">
        <v>81.597576568507677</v>
      </c>
      <c r="L121" s="20">
        <v>121.30655906650733</v>
      </c>
      <c r="M121" s="20">
        <v>442.98236261080069</v>
      </c>
    </row>
    <row r="122" spans="2:13" x14ac:dyDescent="0.2">
      <c r="B122" s="11" t="s">
        <v>101</v>
      </c>
      <c r="C122" s="17">
        <v>1</v>
      </c>
      <c r="D122" s="20">
        <v>201.96734153603134</v>
      </c>
      <c r="E122" s="20">
        <v>282.14446083865403</v>
      </c>
      <c r="F122" s="20">
        <v>-80.177119302622685</v>
      </c>
      <c r="G122" s="20">
        <v>-0.99097946186680108</v>
      </c>
      <c r="H122" s="20">
        <v>10.593913345005308</v>
      </c>
      <c r="I122" s="20">
        <v>261.26267898161524</v>
      </c>
      <c r="J122" s="20">
        <v>303.02624269569282</v>
      </c>
      <c r="K122" s="20">
        <v>81.597576568507677</v>
      </c>
      <c r="L122" s="20">
        <v>121.30655906650733</v>
      </c>
      <c r="M122" s="20">
        <v>442.98236261080069</v>
      </c>
    </row>
    <row r="123" spans="2:13" x14ac:dyDescent="0.2">
      <c r="B123" s="11" t="s">
        <v>102</v>
      </c>
      <c r="C123" s="17">
        <v>1</v>
      </c>
      <c r="D123" s="20">
        <v>239.72697458725526</v>
      </c>
      <c r="E123" s="20">
        <v>301.28519702285882</v>
      </c>
      <c r="F123" s="20">
        <v>-61.558222435603568</v>
      </c>
      <c r="G123" s="20">
        <v>-0.76085215674137829</v>
      </c>
      <c r="H123" s="20">
        <v>12.710883326621643</v>
      </c>
      <c r="I123" s="20">
        <v>276.23063180292291</v>
      </c>
      <c r="J123" s="20">
        <v>326.33976224279473</v>
      </c>
      <c r="K123" s="20">
        <v>81.899328793555938</v>
      </c>
      <c r="L123" s="20">
        <v>139.85250804289487</v>
      </c>
      <c r="M123" s="20">
        <v>462.71788600282275</v>
      </c>
    </row>
    <row r="124" spans="2:13" x14ac:dyDescent="0.2">
      <c r="B124" s="11" t="s">
        <v>103</v>
      </c>
      <c r="C124" s="17">
        <v>1</v>
      </c>
      <c r="D124" s="20">
        <v>171.39281859155261</v>
      </c>
      <c r="E124" s="20">
        <v>268.64362864071308</v>
      </c>
      <c r="F124" s="20">
        <v>-97.250810049160464</v>
      </c>
      <c r="G124" s="20">
        <v>-1.2020082069158979</v>
      </c>
      <c r="H124" s="20">
        <v>9.6402788872162155</v>
      </c>
      <c r="I124" s="20">
        <v>249.64156639911704</v>
      </c>
      <c r="J124" s="20">
        <v>287.64569088230911</v>
      </c>
      <c r="K124" s="20">
        <v>81.479251830851382</v>
      </c>
      <c r="L124" s="20">
        <v>108.03895809102065</v>
      </c>
      <c r="M124" s="20">
        <v>429.24829919040553</v>
      </c>
    </row>
    <row r="125" spans="2:13" x14ac:dyDescent="0.2">
      <c r="B125" s="11" t="s">
        <v>104</v>
      </c>
      <c r="C125" s="17">
        <v>1</v>
      </c>
      <c r="D125" s="20">
        <v>172.74559451311936</v>
      </c>
      <c r="E125" s="20">
        <v>211.7454818702538</v>
      </c>
      <c r="F125" s="20">
        <v>-38.99988735713444</v>
      </c>
      <c r="G125" s="20">
        <v>-0.48203387353148175</v>
      </c>
      <c r="H125" s="20">
        <v>12.349978290994228</v>
      </c>
      <c r="I125" s="20">
        <v>187.4023006289901</v>
      </c>
      <c r="J125" s="20">
        <v>236.08866311151749</v>
      </c>
      <c r="K125" s="20">
        <v>81.844092429936694</v>
      </c>
      <c r="L125" s="20">
        <v>50.42166990845206</v>
      </c>
      <c r="M125" s="20">
        <v>373.06929383205556</v>
      </c>
    </row>
    <row r="126" spans="2:13" x14ac:dyDescent="0.2">
      <c r="B126" s="11" t="s">
        <v>105</v>
      </c>
      <c r="C126" s="17">
        <v>1</v>
      </c>
      <c r="D126" s="20">
        <v>379.20412736310453</v>
      </c>
      <c r="E126" s="20">
        <v>431.43290016512026</v>
      </c>
      <c r="F126" s="20">
        <v>-52.228772802015726</v>
      </c>
      <c r="G126" s="20">
        <v>-0.64554129177364827</v>
      </c>
      <c r="H126" s="20">
        <v>19.649489214564721</v>
      </c>
      <c r="I126" s="20">
        <v>392.70157076697785</v>
      </c>
      <c r="J126" s="20">
        <v>470.16422956326267</v>
      </c>
      <c r="K126" s="20">
        <v>83.258848948837183</v>
      </c>
      <c r="L126" s="20">
        <v>267.32044570206267</v>
      </c>
      <c r="M126" s="20">
        <v>595.54535462817785</v>
      </c>
    </row>
    <row r="127" spans="2:13" x14ac:dyDescent="0.2">
      <c r="B127" s="11" t="s">
        <v>106</v>
      </c>
      <c r="C127" s="17">
        <v>1</v>
      </c>
      <c r="D127" s="20">
        <v>346.14938028154523</v>
      </c>
      <c r="E127" s="20">
        <v>314.0213021899711</v>
      </c>
      <c r="F127" s="20">
        <v>32.128078091574139</v>
      </c>
      <c r="G127" s="20">
        <v>0.39709914517920619</v>
      </c>
      <c r="H127" s="20">
        <v>12.545931330717989</v>
      </c>
      <c r="I127" s="20">
        <v>289.29187570613476</v>
      </c>
      <c r="J127" s="20">
        <v>338.75072867380743</v>
      </c>
      <c r="K127" s="20">
        <v>81.873890190017732</v>
      </c>
      <c r="L127" s="20">
        <v>152.63875552782051</v>
      </c>
      <c r="M127" s="20">
        <v>475.40384885212165</v>
      </c>
    </row>
    <row r="128" spans="2:13" x14ac:dyDescent="0.2">
      <c r="B128" s="11" t="s">
        <v>107</v>
      </c>
      <c r="C128" s="17">
        <v>1</v>
      </c>
      <c r="D128" s="20">
        <v>371.4853015379951</v>
      </c>
      <c r="E128" s="20">
        <v>400.80808820098491</v>
      </c>
      <c r="F128" s="20">
        <v>-29.322786662989813</v>
      </c>
      <c r="G128" s="20">
        <v>-0.36242608365668888</v>
      </c>
      <c r="H128" s="20">
        <v>16.540941781043308</v>
      </c>
      <c r="I128" s="20">
        <v>368.20405164403383</v>
      </c>
      <c r="J128" s="20">
        <v>433.412124757936</v>
      </c>
      <c r="K128" s="20">
        <v>82.58048351091108</v>
      </c>
      <c r="L128" s="20">
        <v>238.03276748943244</v>
      </c>
      <c r="M128" s="20">
        <v>563.58340891253738</v>
      </c>
    </row>
    <row r="129" spans="2:13" x14ac:dyDescent="0.2">
      <c r="B129" s="11" t="s">
        <v>108</v>
      </c>
      <c r="C129" s="17">
        <v>1</v>
      </c>
      <c r="D129" s="20">
        <v>302.60708516818738</v>
      </c>
      <c r="E129" s="20">
        <v>380.78678544506568</v>
      </c>
      <c r="F129" s="20">
        <v>-78.179700276878293</v>
      </c>
      <c r="G129" s="20">
        <v>-0.96629160517562229</v>
      </c>
      <c r="H129" s="20">
        <v>14.134061523462512</v>
      </c>
      <c r="I129" s="20">
        <v>352.92697765967722</v>
      </c>
      <c r="J129" s="20">
        <v>408.64659323045413</v>
      </c>
      <c r="K129" s="20">
        <v>82.132242128417602</v>
      </c>
      <c r="L129" s="20">
        <v>218.89499836869624</v>
      </c>
      <c r="M129" s="20">
        <v>542.67857252143517</v>
      </c>
    </row>
    <row r="130" spans="2:13" x14ac:dyDescent="0.2">
      <c r="B130" s="11" t="s">
        <v>109</v>
      </c>
      <c r="C130" s="17">
        <v>1</v>
      </c>
      <c r="D130" s="20">
        <v>145.78336079215677</v>
      </c>
      <c r="E130" s="20">
        <v>180.60123312152163</v>
      </c>
      <c r="F130" s="20">
        <v>-34.81787232936486</v>
      </c>
      <c r="G130" s="20">
        <v>-0.43034467544373739</v>
      </c>
      <c r="H130" s="20">
        <v>16.780849685407812</v>
      </c>
      <c r="I130" s="20">
        <v>147.5243113934755</v>
      </c>
      <c r="J130" s="20">
        <v>213.67815484956776</v>
      </c>
      <c r="K130" s="20">
        <v>82.628871576805665</v>
      </c>
      <c r="L130" s="20">
        <v>17.730534148547861</v>
      </c>
      <c r="M130" s="20">
        <v>343.4719320944954</v>
      </c>
    </row>
    <row r="131" spans="2:13" x14ac:dyDescent="0.2">
      <c r="B131" s="11" t="s">
        <v>110</v>
      </c>
      <c r="C131" s="17">
        <v>1</v>
      </c>
      <c r="D131" s="20">
        <v>309.05276246954139</v>
      </c>
      <c r="E131" s="20">
        <v>209.52089264054692</v>
      </c>
      <c r="F131" s="20">
        <v>99.531869828994473</v>
      </c>
      <c r="G131" s="20">
        <v>1.2302018288964269</v>
      </c>
      <c r="H131" s="20">
        <v>12.628477389917066</v>
      </c>
      <c r="I131" s="20">
        <v>184.62875869014761</v>
      </c>
      <c r="J131" s="20">
        <v>234.41302659094623</v>
      </c>
      <c r="K131" s="20">
        <v>81.886579749551373</v>
      </c>
      <c r="L131" s="20">
        <v>48.113333444744796</v>
      </c>
      <c r="M131" s="20">
        <v>370.92845183634904</v>
      </c>
    </row>
    <row r="132" spans="2:13" x14ac:dyDescent="0.2">
      <c r="B132" s="11" t="s">
        <v>111</v>
      </c>
      <c r="C132" s="17">
        <v>1</v>
      </c>
      <c r="D132" s="20">
        <v>154.59788084785293</v>
      </c>
      <c r="E132" s="20">
        <v>194.22684194909192</v>
      </c>
      <c r="F132" s="20">
        <v>-39.628961101238986</v>
      </c>
      <c r="G132" s="20">
        <v>-0.48980914864524933</v>
      </c>
      <c r="H132" s="20">
        <v>14.721736692204816</v>
      </c>
      <c r="I132" s="20">
        <v>165.20866102274692</v>
      </c>
      <c r="J132" s="20">
        <v>223.24502287543692</v>
      </c>
      <c r="K132" s="20">
        <v>82.235412281611389</v>
      </c>
      <c r="L132" s="20">
        <v>32.131695022307468</v>
      </c>
      <c r="M132" s="20">
        <v>356.3219888758764</v>
      </c>
    </row>
    <row r="133" spans="2:13" x14ac:dyDescent="0.2">
      <c r="B133" s="11" t="s">
        <v>112</v>
      </c>
      <c r="C133" s="17">
        <v>1</v>
      </c>
      <c r="D133" s="20">
        <v>247.72564561350089</v>
      </c>
      <c r="E133" s="20">
        <v>220.18038254708185</v>
      </c>
      <c r="F133" s="20">
        <v>27.545263066419039</v>
      </c>
      <c r="G133" s="20">
        <v>0.34045610777695401</v>
      </c>
      <c r="H133" s="20">
        <v>11.371378415578439</v>
      </c>
      <c r="I133" s="20">
        <v>197.76613053699714</v>
      </c>
      <c r="J133" s="20">
        <v>242.59463455716656</v>
      </c>
      <c r="K133" s="20">
        <v>81.702152658068158</v>
      </c>
      <c r="L133" s="20">
        <v>59.136349667520193</v>
      </c>
      <c r="M133" s="20">
        <v>381.22441542664353</v>
      </c>
    </row>
    <row r="134" spans="2:13" x14ac:dyDescent="0.2">
      <c r="B134" s="11" t="s">
        <v>113</v>
      </c>
      <c r="C134" s="17">
        <v>1</v>
      </c>
      <c r="D134" s="20">
        <v>227.99236329472669</v>
      </c>
      <c r="E134" s="20">
        <v>291.42285155980676</v>
      </c>
      <c r="F134" s="20">
        <v>-63.430488265080072</v>
      </c>
      <c r="G134" s="20">
        <v>-0.78399313511905289</v>
      </c>
      <c r="H134" s="20">
        <v>11.529404462048131</v>
      </c>
      <c r="I134" s="20">
        <v>268.69711263052176</v>
      </c>
      <c r="J134" s="20">
        <v>314.14859048909176</v>
      </c>
      <c r="K134" s="20">
        <v>81.724296687958642</v>
      </c>
      <c r="L134" s="20">
        <v>130.33517033363796</v>
      </c>
      <c r="M134" s="20">
        <v>452.51053278597556</v>
      </c>
    </row>
    <row r="135" spans="2:13" x14ac:dyDescent="0.2">
      <c r="B135" s="11" t="s">
        <v>114</v>
      </c>
      <c r="C135" s="17">
        <v>1</v>
      </c>
      <c r="D135" s="20">
        <v>226.5964968466343</v>
      </c>
      <c r="E135" s="20">
        <v>289.00717585757457</v>
      </c>
      <c r="F135" s="20">
        <v>-62.410679010940271</v>
      </c>
      <c r="G135" s="20">
        <v>-0.77138841653269696</v>
      </c>
      <c r="H135" s="20">
        <v>11.267458885465123</v>
      </c>
      <c r="I135" s="20">
        <v>266.7977608031872</v>
      </c>
      <c r="J135" s="20">
        <v>311.21659091196193</v>
      </c>
      <c r="K135" s="20">
        <v>81.687753865727259</v>
      </c>
      <c r="L135" s="20">
        <v>127.99152459969281</v>
      </c>
      <c r="M135" s="20">
        <v>450.02282711545632</v>
      </c>
    </row>
    <row r="136" spans="2:13" x14ac:dyDescent="0.2">
      <c r="B136" s="11" t="s">
        <v>115</v>
      </c>
      <c r="C136" s="17">
        <v>1</v>
      </c>
      <c r="D136" s="20">
        <v>233.31521082097063</v>
      </c>
      <c r="E136" s="20">
        <v>219.07354039478722</v>
      </c>
      <c r="F136" s="20">
        <v>14.241670426183418</v>
      </c>
      <c r="G136" s="20">
        <v>0.17602531766892654</v>
      </c>
      <c r="H136" s="20">
        <v>11.492130391604563</v>
      </c>
      <c r="I136" s="20">
        <v>196.42127280537244</v>
      </c>
      <c r="J136" s="20">
        <v>241.72580798420199</v>
      </c>
      <c r="K136" s="20">
        <v>81.719046511995188</v>
      </c>
      <c r="L136" s="20">
        <v>57.996207849564712</v>
      </c>
      <c r="M136" s="20">
        <v>380.15087294000972</v>
      </c>
    </row>
    <row r="137" spans="2:13" x14ac:dyDescent="0.2">
      <c r="B137" s="11" t="s">
        <v>116</v>
      </c>
      <c r="C137" s="17">
        <v>1</v>
      </c>
      <c r="D137" s="20">
        <v>215.20722620508221</v>
      </c>
      <c r="E137" s="20">
        <v>216.61177073724312</v>
      </c>
      <c r="F137" s="20">
        <v>-1.4045445321609122</v>
      </c>
      <c r="G137" s="20">
        <v>-1.7359999919618573E-2</v>
      </c>
      <c r="H137" s="20">
        <v>11.769389756199894</v>
      </c>
      <c r="I137" s="20">
        <v>193.41299409298219</v>
      </c>
      <c r="J137" s="20">
        <v>239.81054738150405</v>
      </c>
      <c r="K137" s="20">
        <v>81.758498256299532</v>
      </c>
      <c r="L137" s="20">
        <v>55.45667441468791</v>
      </c>
      <c r="M137" s="20">
        <v>377.7668670597983</v>
      </c>
    </row>
    <row r="138" spans="2:13" x14ac:dyDescent="0.2">
      <c r="B138" s="11" t="s">
        <v>117</v>
      </c>
      <c r="C138" s="17">
        <v>1</v>
      </c>
      <c r="D138" s="20">
        <v>233.41454117517861</v>
      </c>
      <c r="E138" s="20">
        <v>264.17163390466612</v>
      </c>
      <c r="F138" s="20">
        <v>-30.75709272948751</v>
      </c>
      <c r="G138" s="20">
        <v>-0.38015393252795265</v>
      </c>
      <c r="H138" s="20">
        <v>9.4536137240934579</v>
      </c>
      <c r="I138" s="20">
        <v>245.53750946751472</v>
      </c>
      <c r="J138" s="20">
        <v>282.80575834181752</v>
      </c>
      <c r="K138" s="20">
        <v>81.457377286138794</v>
      </c>
      <c r="L138" s="20">
        <v>103.61008051631293</v>
      </c>
      <c r="M138" s="20">
        <v>424.73318729301934</v>
      </c>
    </row>
    <row r="139" spans="2:13" x14ac:dyDescent="0.2">
      <c r="B139" s="11" t="s">
        <v>118</v>
      </c>
      <c r="C139" s="17">
        <v>1</v>
      </c>
      <c r="D139" s="20">
        <v>297.11769231578774</v>
      </c>
      <c r="E139" s="20">
        <v>279.38040876220407</v>
      </c>
      <c r="F139" s="20">
        <v>17.737283553583666</v>
      </c>
      <c r="G139" s="20">
        <v>0.21923067159054477</v>
      </c>
      <c r="H139" s="20">
        <v>10.355506031064618</v>
      </c>
      <c r="I139" s="20">
        <v>258.96855424558282</v>
      </c>
      <c r="J139" s="20">
        <v>299.79226327882532</v>
      </c>
      <c r="K139" s="20">
        <v>81.566966396031972</v>
      </c>
      <c r="L139" s="20">
        <v>118.60284304562325</v>
      </c>
      <c r="M139" s="20">
        <v>440.15797447878492</v>
      </c>
    </row>
    <row r="140" spans="2:13" x14ac:dyDescent="0.2">
      <c r="B140" s="11" t="s">
        <v>119</v>
      </c>
      <c r="C140" s="17">
        <v>1</v>
      </c>
      <c r="D140" s="20">
        <v>258.46230884332823</v>
      </c>
      <c r="E140" s="20">
        <v>235.83036754331977</v>
      </c>
      <c r="F140" s="20">
        <v>22.631941300008464</v>
      </c>
      <c r="G140" s="20">
        <v>0.2797280471730515</v>
      </c>
      <c r="H140" s="20">
        <v>9.9748432291475453</v>
      </c>
      <c r="I140" s="20">
        <v>216.16884176093052</v>
      </c>
      <c r="J140" s="20">
        <v>255.49189332570901</v>
      </c>
      <c r="K140" s="20">
        <v>81.519512997429416</v>
      </c>
      <c r="L140" s="20">
        <v>75.14633775493877</v>
      </c>
      <c r="M140" s="20">
        <v>396.51439733170076</v>
      </c>
    </row>
    <row r="141" spans="2:13" x14ac:dyDescent="0.2">
      <c r="B141" s="11" t="s">
        <v>120</v>
      </c>
      <c r="C141" s="17">
        <v>1</v>
      </c>
      <c r="D141" s="20">
        <v>336.22133222738205</v>
      </c>
      <c r="E141" s="20">
        <v>264.12444569617446</v>
      </c>
      <c r="F141" s="20">
        <v>72.096886531207588</v>
      </c>
      <c r="G141" s="20">
        <v>0.8911087656728871</v>
      </c>
      <c r="H141" s="20">
        <v>9.4520212342812879</v>
      </c>
      <c r="I141" s="20">
        <v>245.49346023361954</v>
      </c>
      <c r="J141" s="20">
        <v>282.75543115872938</v>
      </c>
      <c r="K141" s="20">
        <v>81.457192483569528</v>
      </c>
      <c r="L141" s="20">
        <v>103.563256574246</v>
      </c>
      <c r="M141" s="20">
        <v>424.68563481810293</v>
      </c>
    </row>
    <row r="142" spans="2:13" x14ac:dyDescent="0.2">
      <c r="B142" s="11" t="s">
        <v>121</v>
      </c>
      <c r="C142" s="17">
        <v>1</v>
      </c>
      <c r="D142" s="20">
        <v>364.17453904151307</v>
      </c>
      <c r="E142" s="20">
        <v>248.08043876972818</v>
      </c>
      <c r="F142" s="20">
        <v>116.0941002717849</v>
      </c>
      <c r="G142" s="20">
        <v>1.4349089866774563</v>
      </c>
      <c r="H142" s="20">
        <v>9.3907477862349182</v>
      </c>
      <c r="I142" s="20">
        <v>229.57023009041325</v>
      </c>
      <c r="J142" s="20">
        <v>266.5906474490431</v>
      </c>
      <c r="K142" s="20">
        <v>81.450105253932406</v>
      </c>
      <c r="L142" s="20">
        <v>87.53321936592306</v>
      </c>
      <c r="M142" s="20">
        <v>408.62765817353329</v>
      </c>
    </row>
    <row r="143" spans="2:13" x14ac:dyDescent="0.2">
      <c r="B143" s="11" t="s">
        <v>122</v>
      </c>
      <c r="C143" s="17">
        <v>1</v>
      </c>
      <c r="D143" s="20">
        <v>291.1947988284852</v>
      </c>
      <c r="E143" s="20">
        <v>339.68570806814398</v>
      </c>
      <c r="F143" s="20">
        <v>-48.490909239658777</v>
      </c>
      <c r="G143" s="20">
        <v>-0.59934175188278516</v>
      </c>
      <c r="H143" s="20">
        <v>19.997706131759841</v>
      </c>
      <c r="I143" s="20">
        <v>300.26800438440983</v>
      </c>
      <c r="J143" s="20">
        <v>379.10341175187813</v>
      </c>
      <c r="K143" s="20">
        <v>83.341716759520963</v>
      </c>
      <c r="L143" s="20">
        <v>175.40991193054975</v>
      </c>
      <c r="M143" s="20">
        <v>503.96150420573821</v>
      </c>
    </row>
    <row r="144" spans="2:13" x14ac:dyDescent="0.2">
      <c r="B144" s="11" t="s">
        <v>123</v>
      </c>
      <c r="C144" s="17">
        <v>1</v>
      </c>
      <c r="D144" s="20">
        <v>279.62964251219836</v>
      </c>
      <c r="E144" s="20">
        <v>314.69509602111418</v>
      </c>
      <c r="F144" s="20">
        <v>-35.065453508915823</v>
      </c>
      <c r="G144" s="20">
        <v>-0.43340474876906743</v>
      </c>
      <c r="H144" s="20">
        <v>12.500457738731891</v>
      </c>
      <c r="I144" s="20">
        <v>290.05530304636795</v>
      </c>
      <c r="J144" s="20">
        <v>339.33488899586041</v>
      </c>
      <c r="K144" s="20">
        <v>81.866934384828497</v>
      </c>
      <c r="L144" s="20">
        <v>153.3262600248782</v>
      </c>
      <c r="M144" s="20">
        <v>476.06393201735017</v>
      </c>
    </row>
    <row r="145" spans="2:13" x14ac:dyDescent="0.2">
      <c r="B145" s="11" t="s">
        <v>124</v>
      </c>
      <c r="C145" s="17">
        <v>1</v>
      </c>
      <c r="D145" s="20">
        <v>328.56464507221398</v>
      </c>
      <c r="E145" s="20">
        <v>303.03739299968339</v>
      </c>
      <c r="F145" s="20">
        <v>25.527252072530587</v>
      </c>
      <c r="G145" s="20">
        <v>0.31551373685917711</v>
      </c>
      <c r="H145" s="20">
        <v>13.43396936757332</v>
      </c>
      <c r="I145" s="20">
        <v>276.55754474416921</v>
      </c>
      <c r="J145" s="20">
        <v>329.51724125519758</v>
      </c>
      <c r="K145" s="20">
        <v>82.01466353561959</v>
      </c>
      <c r="L145" s="20">
        <v>141.3773664112382</v>
      </c>
      <c r="M145" s="20">
        <v>464.69741958812858</v>
      </c>
    </row>
    <row r="146" spans="2:13" x14ac:dyDescent="0.2">
      <c r="B146" s="11" t="s">
        <v>125</v>
      </c>
      <c r="C146" s="17">
        <v>1</v>
      </c>
      <c r="D146" s="20">
        <v>329.40232818821283</v>
      </c>
      <c r="E146" s="20">
        <v>314.0213021899711</v>
      </c>
      <c r="F146" s="20">
        <v>15.381025998241739</v>
      </c>
      <c r="G146" s="20">
        <v>0.19010761423300829</v>
      </c>
      <c r="H146" s="20">
        <v>12.545931330717989</v>
      </c>
      <c r="I146" s="20">
        <v>289.29187570613476</v>
      </c>
      <c r="J146" s="20">
        <v>338.75072867380743</v>
      </c>
      <c r="K146" s="20">
        <v>81.873890190017732</v>
      </c>
      <c r="L146" s="20">
        <v>152.63875552782051</v>
      </c>
      <c r="M146" s="20">
        <v>475.40384885212165</v>
      </c>
    </row>
    <row r="147" spans="2:13" x14ac:dyDescent="0.2">
      <c r="B147" s="11" t="s">
        <v>126</v>
      </c>
      <c r="C147" s="17">
        <v>1</v>
      </c>
      <c r="D147" s="20">
        <v>211.37293465463586</v>
      </c>
      <c r="E147" s="20">
        <v>219.07354039478722</v>
      </c>
      <c r="F147" s="20">
        <v>-7.7006057401513601</v>
      </c>
      <c r="G147" s="20">
        <v>-9.5178552170481517E-2</v>
      </c>
      <c r="H147" s="20">
        <v>11.492130391604563</v>
      </c>
      <c r="I147" s="20">
        <v>196.42127280537244</v>
      </c>
      <c r="J147" s="20">
        <v>241.72580798420199</v>
      </c>
      <c r="K147" s="20">
        <v>81.719046511995188</v>
      </c>
      <c r="L147" s="20">
        <v>57.996207849564712</v>
      </c>
      <c r="M147" s="20">
        <v>380.15087294000972</v>
      </c>
    </row>
    <row r="148" spans="2:13" x14ac:dyDescent="0.2">
      <c r="B148" s="11" t="s">
        <v>127</v>
      </c>
      <c r="C148" s="17">
        <v>1</v>
      </c>
      <c r="D148" s="20">
        <v>428.35016052755583</v>
      </c>
      <c r="E148" s="20">
        <v>411.41159740920102</v>
      </c>
      <c r="F148" s="20">
        <v>16.938563118354807</v>
      </c>
      <c r="G148" s="20">
        <v>0.20935858396792023</v>
      </c>
      <c r="H148" s="20">
        <v>18.401026408452477</v>
      </c>
      <c r="I148" s="20">
        <v>375.1411271029591</v>
      </c>
      <c r="J148" s="20">
        <v>447.68206771544294</v>
      </c>
      <c r="K148" s="20">
        <v>82.973075601526048</v>
      </c>
      <c r="L148" s="20">
        <v>247.86243400816824</v>
      </c>
      <c r="M148" s="20">
        <v>574.96076081023375</v>
      </c>
    </row>
    <row r="149" spans="2:13" x14ac:dyDescent="0.2">
      <c r="B149" s="11" t="s">
        <v>128</v>
      </c>
      <c r="C149" s="17">
        <v>1</v>
      </c>
      <c r="D149" s="20">
        <v>412.79178442906306</v>
      </c>
      <c r="E149" s="20">
        <v>428.16123224766545</v>
      </c>
      <c r="F149" s="20">
        <v>-15.369447818602396</v>
      </c>
      <c r="G149" s="20">
        <v>-0.1899645093381431</v>
      </c>
      <c r="H149" s="20">
        <v>21.407977141182862</v>
      </c>
      <c r="I149" s="20">
        <v>385.96372750090279</v>
      </c>
      <c r="J149" s="20">
        <v>470.35873699442811</v>
      </c>
      <c r="K149" s="20">
        <v>83.691307715732336</v>
      </c>
      <c r="L149" s="20">
        <v>263.19635344070605</v>
      </c>
      <c r="M149" s="20">
        <v>593.12611105462486</v>
      </c>
    </row>
    <row r="150" spans="2:13" x14ac:dyDescent="0.2">
      <c r="B150" s="11" t="s">
        <v>129</v>
      </c>
      <c r="C150" s="17">
        <v>1</v>
      </c>
      <c r="D150" s="20">
        <v>328.22108302748148</v>
      </c>
      <c r="E150" s="20">
        <v>349.46086193791939</v>
      </c>
      <c r="F150" s="20">
        <v>-21.239778910437906</v>
      </c>
      <c r="G150" s="20">
        <v>-0.26252108903277938</v>
      </c>
      <c r="H150" s="20">
        <v>11.86749418972232</v>
      </c>
      <c r="I150" s="20">
        <v>326.06871054031581</v>
      </c>
      <c r="J150" s="20">
        <v>372.85301333552297</v>
      </c>
      <c r="K150" s="20">
        <v>81.772678323723042</v>
      </c>
      <c r="L150" s="20">
        <v>188.27781512483128</v>
      </c>
      <c r="M150" s="20">
        <v>510.64390875100753</v>
      </c>
    </row>
    <row r="151" spans="2:13" x14ac:dyDescent="0.2">
      <c r="B151" s="11" t="s">
        <v>130</v>
      </c>
      <c r="C151" s="17">
        <v>1</v>
      </c>
      <c r="D151" s="20">
        <v>269.83398933575558</v>
      </c>
      <c r="E151" s="20">
        <v>326.33301302345433</v>
      </c>
      <c r="F151" s="20">
        <v>-56.499023687698752</v>
      </c>
      <c r="G151" s="20">
        <v>-0.69832107435423763</v>
      </c>
      <c r="H151" s="20">
        <v>11.90082660003516</v>
      </c>
      <c r="I151" s="20">
        <v>302.87515973663812</v>
      </c>
      <c r="J151" s="20">
        <v>349.79086631027053</v>
      </c>
      <c r="K151" s="20">
        <v>81.777522435300625</v>
      </c>
      <c r="L151" s="20">
        <v>165.14041792750226</v>
      </c>
      <c r="M151" s="20">
        <v>487.5256081194064</v>
      </c>
    </row>
    <row r="152" spans="2:13" x14ac:dyDescent="0.2">
      <c r="B152" s="11" t="s">
        <v>131</v>
      </c>
      <c r="C152" s="17">
        <v>1</v>
      </c>
      <c r="D152" s="20">
        <v>286.13829190952799</v>
      </c>
      <c r="E152" s="20">
        <v>283.9435130392618</v>
      </c>
      <c r="F152" s="20">
        <v>2.194778870266191</v>
      </c>
      <c r="G152" s="20">
        <v>2.712720041192437E-2</v>
      </c>
      <c r="H152" s="20">
        <v>10.759673688240809</v>
      </c>
      <c r="I152" s="20">
        <v>262.73499910359754</v>
      </c>
      <c r="J152" s="20">
        <v>305.15202697492606</v>
      </c>
      <c r="K152" s="20">
        <v>81.61926292101279</v>
      </c>
      <c r="L152" s="20">
        <v>123.06286505355465</v>
      </c>
      <c r="M152" s="20">
        <v>444.82416102496893</v>
      </c>
    </row>
    <row r="153" spans="2:13" x14ac:dyDescent="0.2">
      <c r="B153" s="11" t="s">
        <v>132</v>
      </c>
      <c r="C153" s="17">
        <v>1</v>
      </c>
      <c r="D153" s="20">
        <v>100.09976082913568</v>
      </c>
      <c r="E153" s="20">
        <v>232.50831439536213</v>
      </c>
      <c r="F153" s="20">
        <v>-132.40855356622646</v>
      </c>
      <c r="G153" s="20">
        <v>-1.6365536489826025</v>
      </c>
      <c r="H153" s="20">
        <v>10.216887859775559</v>
      </c>
      <c r="I153" s="20">
        <v>212.36969171668528</v>
      </c>
      <c r="J153" s="20">
        <v>252.64693707403899</v>
      </c>
      <c r="K153" s="20">
        <v>81.549483747177831</v>
      </c>
      <c r="L153" s="20">
        <v>71.765208924751448</v>
      </c>
      <c r="M153" s="20">
        <v>393.25141986597282</v>
      </c>
    </row>
    <row r="154" spans="2:13" x14ac:dyDescent="0.2">
      <c r="B154" s="11" t="s">
        <v>133</v>
      </c>
      <c r="C154" s="17">
        <v>1</v>
      </c>
      <c r="D154" s="20">
        <v>202.21177781488618</v>
      </c>
      <c r="E154" s="20">
        <v>281.46612960191084</v>
      </c>
      <c r="F154" s="20">
        <v>-79.25435178702466</v>
      </c>
      <c r="G154" s="20">
        <v>-0.97957416738890901</v>
      </c>
      <c r="H154" s="20">
        <v>10.533542671799871</v>
      </c>
      <c r="I154" s="20">
        <v>260.70334505845994</v>
      </c>
      <c r="J154" s="20">
        <v>302.22891414536173</v>
      </c>
      <c r="K154" s="20">
        <v>81.589760528577486</v>
      </c>
      <c r="L154" s="20">
        <v>120.64363411406089</v>
      </c>
      <c r="M154" s="20">
        <v>442.28862508976079</v>
      </c>
    </row>
    <row r="155" spans="2:13" x14ac:dyDescent="0.2">
      <c r="B155" s="11" t="s">
        <v>134</v>
      </c>
      <c r="C155" s="17">
        <v>1</v>
      </c>
      <c r="D155" s="20">
        <v>277.05184352904394</v>
      </c>
      <c r="E155" s="20">
        <v>408.8836551770375</v>
      </c>
      <c r="F155" s="20">
        <v>-131.83181164799356</v>
      </c>
      <c r="G155" s="20">
        <v>-1.6294251888840394</v>
      </c>
      <c r="H155" s="20">
        <v>18.292210798299024</v>
      </c>
      <c r="I155" s="20">
        <v>372.82767254497844</v>
      </c>
      <c r="J155" s="20">
        <v>444.93963780909655</v>
      </c>
      <c r="K155" s="20">
        <v>82.949011312862552</v>
      </c>
      <c r="L155" s="20">
        <v>245.38192516629695</v>
      </c>
      <c r="M155" s="20">
        <v>572.38538518777807</v>
      </c>
    </row>
    <row r="156" spans="2:13" x14ac:dyDescent="0.2">
      <c r="B156" s="11" t="s">
        <v>135</v>
      </c>
      <c r="C156" s="17">
        <v>1</v>
      </c>
      <c r="D156" s="20">
        <v>432.8902525837712</v>
      </c>
      <c r="E156" s="20">
        <v>505.76231873921017</v>
      </c>
      <c r="F156" s="20">
        <v>-72.872066155438972</v>
      </c>
      <c r="G156" s="20">
        <v>-0.90068989172920577</v>
      </c>
      <c r="H156" s="20">
        <v>20.886392145740317</v>
      </c>
      <c r="I156" s="20">
        <v>464.59291604879206</v>
      </c>
      <c r="J156" s="20">
        <v>546.93172142962828</v>
      </c>
      <c r="K156" s="20">
        <v>83.559409277218052</v>
      </c>
      <c r="L156" s="20">
        <v>341.05742642927436</v>
      </c>
      <c r="M156" s="20">
        <v>670.46721104914604</v>
      </c>
    </row>
    <row r="157" spans="2:13" x14ac:dyDescent="0.2">
      <c r="B157" s="11" t="s">
        <v>136</v>
      </c>
      <c r="C157" s="17">
        <v>1</v>
      </c>
      <c r="D157" s="20">
        <v>427.7926261350546</v>
      </c>
      <c r="E157" s="20">
        <v>402.44726278790733</v>
      </c>
      <c r="F157" s="20">
        <v>25.34536334714727</v>
      </c>
      <c r="G157" s="20">
        <v>0.31326561429294142</v>
      </c>
      <c r="H157" s="20">
        <v>23.644596877249032</v>
      </c>
      <c r="I157" s="20">
        <v>355.84113170027501</v>
      </c>
      <c r="J157" s="20">
        <v>449.05339387553965</v>
      </c>
      <c r="K157" s="20">
        <v>84.291164800230433</v>
      </c>
      <c r="L157" s="20">
        <v>236.29999892870526</v>
      </c>
      <c r="M157" s="20">
        <v>568.59452664710943</v>
      </c>
    </row>
    <row r="158" spans="2:13" x14ac:dyDescent="0.2">
      <c r="B158" s="11" t="s">
        <v>137</v>
      </c>
      <c r="C158" s="17">
        <v>1</v>
      </c>
      <c r="D158" s="20">
        <v>241.04674393023117</v>
      </c>
      <c r="E158" s="20">
        <v>364.8253579613405</v>
      </c>
      <c r="F158" s="20">
        <v>-123.77861403110933</v>
      </c>
      <c r="G158" s="20">
        <v>-1.5298886439183252</v>
      </c>
      <c r="H158" s="20">
        <v>12.693147257249517</v>
      </c>
      <c r="I158" s="20">
        <v>339.80575250741066</v>
      </c>
      <c r="J158" s="20">
        <v>389.84496341527034</v>
      </c>
      <c r="K158" s="20">
        <v>81.896578006570053</v>
      </c>
      <c r="L158" s="20">
        <v>203.39809108857185</v>
      </c>
      <c r="M158" s="20">
        <v>526.25262483410916</v>
      </c>
    </row>
    <row r="159" spans="2:13" x14ac:dyDescent="0.2">
      <c r="B159" s="11" t="s">
        <v>138</v>
      </c>
      <c r="C159" s="17">
        <v>1</v>
      </c>
      <c r="D159" s="20">
        <v>556.55004166698996</v>
      </c>
      <c r="E159" s="20">
        <v>504.86392691244561</v>
      </c>
      <c r="F159" s="20">
        <v>51.686114754544349</v>
      </c>
      <c r="G159" s="20">
        <v>0.63883410418025111</v>
      </c>
      <c r="H159" s="20">
        <v>20.834410861632129</v>
      </c>
      <c r="I159" s="20">
        <v>463.79698511632091</v>
      </c>
      <c r="J159" s="20">
        <v>545.9308687085703</v>
      </c>
      <c r="K159" s="20">
        <v>83.546431269344396</v>
      </c>
      <c r="L159" s="20">
        <v>340.18461569993156</v>
      </c>
      <c r="M159" s="20">
        <v>669.54323812495966</v>
      </c>
    </row>
    <row r="160" spans="2:13" x14ac:dyDescent="0.2">
      <c r="B160" s="11" t="s">
        <v>139</v>
      </c>
      <c r="C160" s="17">
        <v>1</v>
      </c>
      <c r="D160" s="20">
        <v>309.99966629109912</v>
      </c>
      <c r="E160" s="20">
        <v>380.27769672766038</v>
      </c>
      <c r="F160" s="20">
        <v>-70.278030436561266</v>
      </c>
      <c r="G160" s="20">
        <v>-0.86862792513429721</v>
      </c>
      <c r="H160" s="20">
        <v>14.080555428346571</v>
      </c>
      <c r="I160" s="20">
        <v>352.52335540870848</v>
      </c>
      <c r="J160" s="20">
        <v>408.03203804661229</v>
      </c>
      <c r="K160" s="20">
        <v>82.123051228401962</v>
      </c>
      <c r="L160" s="20">
        <v>218.40402593777981</v>
      </c>
      <c r="M160" s="20">
        <v>542.15136751754096</v>
      </c>
    </row>
    <row r="161" spans="2:13" x14ac:dyDescent="0.2">
      <c r="B161" s="11" t="s">
        <v>140</v>
      </c>
      <c r="C161" s="17">
        <v>1</v>
      </c>
      <c r="D161" s="20">
        <v>409.73567792980032</v>
      </c>
      <c r="E161" s="20">
        <v>334.12602707412179</v>
      </c>
      <c r="F161" s="20">
        <v>75.609650855678524</v>
      </c>
      <c r="G161" s="20">
        <v>0.93452610630831245</v>
      </c>
      <c r="H161" s="20">
        <v>11.711480407372541</v>
      </c>
      <c r="I161" s="20">
        <v>311.04139619925837</v>
      </c>
      <c r="J161" s="20">
        <v>357.21065794898522</v>
      </c>
      <c r="K161" s="20">
        <v>81.750182111260543</v>
      </c>
      <c r="L161" s="20">
        <v>172.98732279867326</v>
      </c>
      <c r="M161" s="20">
        <v>495.2647313495703</v>
      </c>
    </row>
    <row r="162" spans="2:13" x14ac:dyDescent="0.2">
      <c r="B162" s="11" t="s">
        <v>141</v>
      </c>
      <c r="C162" s="17">
        <v>1</v>
      </c>
      <c r="D162" s="20">
        <v>347.35825789398893</v>
      </c>
      <c r="E162" s="20">
        <v>344.21824667997589</v>
      </c>
      <c r="F162" s="20">
        <v>3.1400112140130432</v>
      </c>
      <c r="G162" s="20">
        <v>3.8810157438726782E-2</v>
      </c>
      <c r="H162" s="20">
        <v>11.735353245486284</v>
      </c>
      <c r="I162" s="20">
        <v>321.08655978515412</v>
      </c>
      <c r="J162" s="20">
        <v>367.34993357479766</v>
      </c>
      <c r="K162" s="20">
        <v>81.7536055332628</v>
      </c>
      <c r="L162" s="20">
        <v>183.072794458879</v>
      </c>
      <c r="M162" s="20">
        <v>505.36369890107278</v>
      </c>
    </row>
    <row r="163" spans="2:13" x14ac:dyDescent="0.2">
      <c r="B163" s="11" t="s">
        <v>142</v>
      </c>
      <c r="C163" s="17">
        <v>1</v>
      </c>
      <c r="D163" s="20">
        <v>305.04944445264965</v>
      </c>
      <c r="E163" s="20">
        <v>258.46185499335206</v>
      </c>
      <c r="F163" s="20">
        <v>46.58758945929759</v>
      </c>
      <c r="G163" s="20">
        <v>0.57581695044182002</v>
      </c>
      <c r="H163" s="20">
        <v>9.3201524729804195</v>
      </c>
      <c r="I163" s="20">
        <v>240.09079753073127</v>
      </c>
      <c r="J163" s="20">
        <v>276.83291245597286</v>
      </c>
      <c r="K163" s="20">
        <v>81.441996193681277</v>
      </c>
      <c r="L163" s="20">
        <v>97.930619449497016</v>
      </c>
      <c r="M163" s="20">
        <v>418.99309053720708</v>
      </c>
    </row>
    <row r="164" spans="2:13" x14ac:dyDescent="0.2">
      <c r="B164" s="11" t="s">
        <v>143</v>
      </c>
      <c r="C164" s="17">
        <v>1</v>
      </c>
      <c r="D164" s="20">
        <v>219.65535217099114</v>
      </c>
      <c r="E164" s="20">
        <v>262.35488608694357</v>
      </c>
      <c r="F164" s="20">
        <v>-42.699533915952429</v>
      </c>
      <c r="G164" s="20">
        <v>-0.52776105589777167</v>
      </c>
      <c r="H164" s="20">
        <v>9.3981265564347023</v>
      </c>
      <c r="I164" s="20">
        <v>243.83013303062015</v>
      </c>
      <c r="J164" s="20">
        <v>280.87963914326701</v>
      </c>
      <c r="K164" s="20">
        <v>81.450956315213105</v>
      </c>
      <c r="L164" s="20">
        <v>101.80598914666712</v>
      </c>
      <c r="M164" s="20">
        <v>422.90378302722002</v>
      </c>
    </row>
    <row r="165" spans="2:13" x14ac:dyDescent="0.2">
      <c r="B165" s="11" t="s">
        <v>144</v>
      </c>
      <c r="C165" s="17">
        <v>1</v>
      </c>
      <c r="D165" s="20">
        <v>239.05316731393944</v>
      </c>
      <c r="E165" s="20">
        <v>281.43073844554209</v>
      </c>
      <c r="F165" s="20">
        <v>-42.37757113160265</v>
      </c>
      <c r="G165" s="20">
        <v>-0.52378163496632346</v>
      </c>
      <c r="H165" s="20">
        <v>10.530425592283384</v>
      </c>
      <c r="I165" s="20">
        <v>260.67409801261715</v>
      </c>
      <c r="J165" s="20">
        <v>302.18737887846703</v>
      </c>
      <c r="K165" s="20">
        <v>81.589358160526118</v>
      </c>
      <c r="L165" s="20">
        <v>120.60903606988794</v>
      </c>
      <c r="M165" s="20">
        <v>442.25244082119627</v>
      </c>
    </row>
    <row r="166" spans="2:13" x14ac:dyDescent="0.2">
      <c r="B166" s="11" t="s">
        <v>145</v>
      </c>
      <c r="C166" s="17">
        <v>1</v>
      </c>
      <c r="D166" s="20">
        <v>249.14047552741056</v>
      </c>
      <c r="E166" s="20">
        <v>303.3095731915264</v>
      </c>
      <c r="F166" s="20">
        <v>-54.169097664115839</v>
      </c>
      <c r="G166" s="20">
        <v>-0.66952347153285352</v>
      </c>
      <c r="H166" s="20">
        <v>12.972727707584252</v>
      </c>
      <c r="I166" s="20">
        <v>277.73888356451948</v>
      </c>
      <c r="J166" s="20">
        <v>328.88026281853331</v>
      </c>
      <c r="K166" s="20">
        <v>81.940375676873217</v>
      </c>
      <c r="L166" s="20">
        <v>141.7959762377638</v>
      </c>
      <c r="M166" s="20">
        <v>464.823170145289</v>
      </c>
    </row>
    <row r="167" spans="2:13" x14ac:dyDescent="0.2">
      <c r="B167" s="11" t="s">
        <v>146</v>
      </c>
      <c r="C167" s="17">
        <v>1</v>
      </c>
      <c r="D167" s="20">
        <v>263.47531165786268</v>
      </c>
      <c r="E167" s="20">
        <v>303.3095731915264</v>
      </c>
      <c r="F167" s="20">
        <v>-39.834261533663721</v>
      </c>
      <c r="G167" s="20">
        <v>-0.49234663706856596</v>
      </c>
      <c r="H167" s="20">
        <v>12.972727707584252</v>
      </c>
      <c r="I167" s="20">
        <v>277.73888356451948</v>
      </c>
      <c r="J167" s="20">
        <v>328.88026281853331</v>
      </c>
      <c r="K167" s="20">
        <v>81.940375676873217</v>
      </c>
      <c r="L167" s="20">
        <v>141.7959762377638</v>
      </c>
      <c r="M167" s="20">
        <v>464.823170145289</v>
      </c>
    </row>
    <row r="168" spans="2:13" x14ac:dyDescent="0.2">
      <c r="B168" s="11" t="s">
        <v>147</v>
      </c>
      <c r="C168" s="17">
        <v>1</v>
      </c>
      <c r="D168" s="20">
        <v>666.72935151489276</v>
      </c>
      <c r="E168" s="20">
        <v>341.30555666497969</v>
      </c>
      <c r="F168" s="20">
        <v>325.42379484991307</v>
      </c>
      <c r="G168" s="20">
        <v>4.0221986010972852</v>
      </c>
      <c r="H168" s="20">
        <v>18.65500203935224</v>
      </c>
      <c r="I168" s="20">
        <v>304.53447213349938</v>
      </c>
      <c r="J168" s="20">
        <v>378.07664119646</v>
      </c>
      <c r="K168" s="20">
        <v>83.029769378098521</v>
      </c>
      <c r="L168" s="20">
        <v>177.64464352270551</v>
      </c>
      <c r="M168" s="20">
        <v>504.96646980725387</v>
      </c>
    </row>
    <row r="169" spans="2:13" x14ac:dyDescent="0.2">
      <c r="B169" s="11" t="s">
        <v>148</v>
      </c>
      <c r="C169" s="17">
        <v>1</v>
      </c>
      <c r="D169" s="20">
        <v>711.8649399072799</v>
      </c>
      <c r="E169" s="20">
        <v>351.21980915737254</v>
      </c>
      <c r="F169" s="20">
        <v>360.64513074990737</v>
      </c>
      <c r="G169" s="20">
        <v>4.4575300372974942</v>
      </c>
      <c r="H169" s="20">
        <v>20.288222917768529</v>
      </c>
      <c r="I169" s="20">
        <v>311.22946456619678</v>
      </c>
      <c r="J169" s="20">
        <v>391.21015374854829</v>
      </c>
      <c r="K169" s="20">
        <v>83.411902574231334</v>
      </c>
      <c r="L169" s="20">
        <v>186.8056689702745</v>
      </c>
      <c r="M169" s="20">
        <v>515.63394934447058</v>
      </c>
    </row>
    <row r="170" spans="2:13" x14ac:dyDescent="0.2">
      <c r="B170" s="11" t="s">
        <v>149</v>
      </c>
      <c r="C170" s="17">
        <v>1</v>
      </c>
      <c r="D170" s="20">
        <v>328.15780403353938</v>
      </c>
      <c r="E170" s="20">
        <v>260.27860281107456</v>
      </c>
      <c r="F170" s="20">
        <v>67.879201222464815</v>
      </c>
      <c r="G170" s="20">
        <v>0.83897868724233537</v>
      </c>
      <c r="H170" s="20">
        <v>9.3495275962746209</v>
      </c>
      <c r="I170" s="20">
        <v>241.84964371223336</v>
      </c>
      <c r="J170" s="20">
        <v>278.7075619099158</v>
      </c>
      <c r="K170" s="20">
        <v>81.44536308572448</v>
      </c>
      <c r="L170" s="20">
        <v>99.740730748409817</v>
      </c>
      <c r="M170" s="20">
        <v>420.81647487373931</v>
      </c>
    </row>
    <row r="171" spans="2:13" x14ac:dyDescent="0.2">
      <c r="B171" s="11" t="s">
        <v>150</v>
      </c>
      <c r="C171" s="17">
        <v>1</v>
      </c>
      <c r="D171" s="20">
        <v>144.59522043429578</v>
      </c>
      <c r="E171" s="20">
        <v>290.45549235140061</v>
      </c>
      <c r="F171" s="20">
        <v>-145.86027191710482</v>
      </c>
      <c r="G171" s="20">
        <v>-1.80281525489317</v>
      </c>
      <c r="H171" s="20">
        <v>11.423072020321381</v>
      </c>
      <c r="I171" s="20">
        <v>267.93934649505792</v>
      </c>
      <c r="J171" s="20">
        <v>312.9716382077433</v>
      </c>
      <c r="K171" s="20">
        <v>81.709363455319121</v>
      </c>
      <c r="L171" s="20">
        <v>129.39724618820088</v>
      </c>
      <c r="M171" s="20">
        <v>451.51373851460033</v>
      </c>
    </row>
    <row r="172" spans="2:13" x14ac:dyDescent="0.2">
      <c r="B172" s="11" t="s">
        <v>151</v>
      </c>
      <c r="C172" s="17">
        <v>1</v>
      </c>
      <c r="D172" s="20">
        <v>266.12956722271895</v>
      </c>
      <c r="E172" s="20">
        <v>214.38076446866347</v>
      </c>
      <c r="F172" s="20">
        <v>51.748802754055475</v>
      </c>
      <c r="G172" s="20">
        <v>0.63960892024450211</v>
      </c>
      <c r="H172" s="20">
        <v>12.030450728402906</v>
      </c>
      <c r="I172" s="20">
        <v>190.66740760315693</v>
      </c>
      <c r="J172" s="20">
        <v>238.09412133417001</v>
      </c>
      <c r="K172" s="20">
        <v>81.79648676208852</v>
      </c>
      <c r="L172" s="20">
        <v>53.150788574685805</v>
      </c>
      <c r="M172" s="20">
        <v>375.61074036264114</v>
      </c>
    </row>
    <row r="173" spans="2:13" x14ac:dyDescent="0.2">
      <c r="B173" s="11" t="s">
        <v>152</v>
      </c>
      <c r="C173" s="17">
        <v>1</v>
      </c>
      <c r="D173" s="20">
        <v>277.18746772270498</v>
      </c>
      <c r="E173" s="20">
        <v>303.33788611662141</v>
      </c>
      <c r="F173" s="20">
        <v>-26.150418393916425</v>
      </c>
      <c r="G173" s="20">
        <v>-0.32321599694524444</v>
      </c>
      <c r="H173" s="20">
        <v>12.976431174329942</v>
      </c>
      <c r="I173" s="20">
        <v>277.75989654461966</v>
      </c>
      <c r="J173" s="20">
        <v>328.91587568862315</v>
      </c>
      <c r="K173" s="20">
        <v>81.940962088043079</v>
      </c>
      <c r="L173" s="20">
        <v>141.82313328120028</v>
      </c>
      <c r="M173" s="20">
        <v>464.85263895204253</v>
      </c>
    </row>
    <row r="174" spans="2:13" x14ac:dyDescent="0.2">
      <c r="B174" s="11" t="s">
        <v>153</v>
      </c>
      <c r="C174" s="17">
        <v>1</v>
      </c>
      <c r="D174" s="20">
        <v>153.97779967160201</v>
      </c>
      <c r="E174" s="20">
        <v>209.52089264054692</v>
      </c>
      <c r="F174" s="20">
        <v>-55.543092968944904</v>
      </c>
      <c r="G174" s="20">
        <v>-0.68650588671102619</v>
      </c>
      <c r="H174" s="20">
        <v>12.628477389917066</v>
      </c>
      <c r="I174" s="20">
        <v>184.62875869014761</v>
      </c>
      <c r="J174" s="20">
        <v>234.41302659094623</v>
      </c>
      <c r="K174" s="20">
        <v>81.886579749551373</v>
      </c>
      <c r="L174" s="20">
        <v>48.113333444744796</v>
      </c>
      <c r="M174" s="20">
        <v>370.92845183634904</v>
      </c>
    </row>
    <row r="175" spans="2:13" x14ac:dyDescent="0.2">
      <c r="B175" s="11" t="s">
        <v>154</v>
      </c>
      <c r="C175" s="17">
        <v>1</v>
      </c>
      <c r="D175" s="20">
        <v>232.91486209197791</v>
      </c>
      <c r="E175" s="20">
        <v>209.52089264054692</v>
      </c>
      <c r="F175" s="20">
        <v>23.393969451430991</v>
      </c>
      <c r="G175" s="20">
        <v>0.2891466226219121</v>
      </c>
      <c r="H175" s="20">
        <v>12.628477389917066</v>
      </c>
      <c r="I175" s="20">
        <v>184.62875869014761</v>
      </c>
      <c r="J175" s="20">
        <v>234.41302659094623</v>
      </c>
      <c r="K175" s="20">
        <v>81.886579749551373</v>
      </c>
      <c r="L175" s="20">
        <v>48.113333444744796</v>
      </c>
      <c r="M175" s="20">
        <v>370.92845183634904</v>
      </c>
    </row>
    <row r="176" spans="2:13" x14ac:dyDescent="0.2">
      <c r="B176" s="11" t="s">
        <v>155</v>
      </c>
      <c r="C176" s="17">
        <v>1</v>
      </c>
      <c r="D176" s="20">
        <v>308.27675199977176</v>
      </c>
      <c r="E176" s="20">
        <v>377.32303943394726</v>
      </c>
      <c r="F176" s="20">
        <v>-69.046287434175497</v>
      </c>
      <c r="G176" s="20">
        <v>-0.85340373114629342</v>
      </c>
      <c r="H176" s="20">
        <v>17.961143348497679</v>
      </c>
      <c r="I176" s="20">
        <v>341.91962757923721</v>
      </c>
      <c r="J176" s="20">
        <v>412.7264512886573</v>
      </c>
      <c r="K176" s="20">
        <v>82.876632245025945</v>
      </c>
      <c r="L176" s="20">
        <v>213.96397661863855</v>
      </c>
      <c r="M176" s="20">
        <v>540.68210224925599</v>
      </c>
    </row>
    <row r="177" spans="2:13" x14ac:dyDescent="0.2">
      <c r="B177" s="11" t="s">
        <v>156</v>
      </c>
      <c r="C177" s="17">
        <v>1</v>
      </c>
      <c r="D177" s="20">
        <v>272.20570082094849</v>
      </c>
      <c r="E177" s="20">
        <v>290.0333606214765</v>
      </c>
      <c r="F177" s="20">
        <v>-17.827659800528011</v>
      </c>
      <c r="G177" s="20">
        <v>-0.2203477110319895</v>
      </c>
      <c r="H177" s="20">
        <v>14.790513898515428</v>
      </c>
      <c r="I177" s="20">
        <v>260.87961216950208</v>
      </c>
      <c r="J177" s="20">
        <v>319.18710907345093</v>
      </c>
      <c r="K177" s="20">
        <v>82.247752572785657</v>
      </c>
      <c r="L177" s="20">
        <v>127.91388960783561</v>
      </c>
      <c r="M177" s="20">
        <v>452.15283163511742</v>
      </c>
    </row>
    <row r="178" spans="2:13" x14ac:dyDescent="0.2">
      <c r="B178" s="11" t="s">
        <v>157</v>
      </c>
      <c r="C178" s="17">
        <v>1</v>
      </c>
      <c r="D178" s="20">
        <v>355.87124573559618</v>
      </c>
      <c r="E178" s="20">
        <v>300.071274078648</v>
      </c>
      <c r="F178" s="20">
        <v>55.799971656948173</v>
      </c>
      <c r="G178" s="20">
        <v>0.68968087611220075</v>
      </c>
      <c r="H178" s="20">
        <v>13.717043959824098</v>
      </c>
      <c r="I178" s="20">
        <v>273.03345430759009</v>
      </c>
      <c r="J178" s="20">
        <v>327.10909384970591</v>
      </c>
      <c r="K178" s="20">
        <v>82.061506182178618</v>
      </c>
      <c r="L178" s="20">
        <v>138.31891542223161</v>
      </c>
      <c r="M178" s="20">
        <v>461.82363273506439</v>
      </c>
    </row>
    <row r="179" spans="2:13" x14ac:dyDescent="0.2">
      <c r="B179" s="11" t="s">
        <v>158</v>
      </c>
      <c r="C179" s="17">
        <v>1</v>
      </c>
      <c r="D179" s="20">
        <v>337.17576313998126</v>
      </c>
      <c r="E179" s="20">
        <v>303.86507110891819</v>
      </c>
      <c r="F179" s="20">
        <v>33.31069203106307</v>
      </c>
      <c r="G179" s="20">
        <v>0.41171610991358998</v>
      </c>
      <c r="H179" s="20">
        <v>13.358043528594502</v>
      </c>
      <c r="I179" s="20">
        <v>277.53488112936259</v>
      </c>
      <c r="J179" s="20">
        <v>330.19526108847379</v>
      </c>
      <c r="K179" s="20">
        <v>82.002261120067999</v>
      </c>
      <c r="L179" s="20">
        <v>142.22949106138893</v>
      </c>
      <c r="M179" s="20">
        <v>465.50065115644747</v>
      </c>
    </row>
    <row r="180" spans="2:13" x14ac:dyDescent="0.2">
      <c r="B180" s="11" t="s">
        <v>159</v>
      </c>
      <c r="C180" s="17">
        <v>1</v>
      </c>
      <c r="D180" s="20">
        <v>361.36155202758158</v>
      </c>
      <c r="E180" s="20">
        <v>317.60190687015506</v>
      </c>
      <c r="F180" s="20">
        <v>43.759645157426519</v>
      </c>
      <c r="G180" s="20">
        <v>0.54086390215531455</v>
      </c>
      <c r="H180" s="20">
        <v>22.17347193788849</v>
      </c>
      <c r="I180" s="20">
        <v>273.89552671192405</v>
      </c>
      <c r="J180" s="20">
        <v>361.30828702838608</v>
      </c>
      <c r="K180" s="20">
        <v>83.89038299872233</v>
      </c>
      <c r="L180" s="20">
        <v>152.24462853177178</v>
      </c>
      <c r="M180" s="20">
        <v>482.95918520853832</v>
      </c>
    </row>
    <row r="181" spans="2:13" x14ac:dyDescent="0.2">
      <c r="B181" s="11" t="s">
        <v>160</v>
      </c>
      <c r="C181" s="17">
        <v>1</v>
      </c>
      <c r="D181" s="20">
        <v>1041.2002563709802</v>
      </c>
      <c r="E181" s="20">
        <v>486.80096727680888</v>
      </c>
      <c r="F181" s="20">
        <v>554.39928909417131</v>
      </c>
      <c r="G181" s="20">
        <v>6.8523079145836503</v>
      </c>
      <c r="H181" s="20">
        <v>20.062838129273207</v>
      </c>
      <c r="I181" s="20">
        <v>447.25488117954211</v>
      </c>
      <c r="J181" s="20">
        <v>526.3470533740757</v>
      </c>
      <c r="K181" s="20">
        <v>83.357369054531773</v>
      </c>
      <c r="L181" s="20">
        <v>322.49431872431057</v>
      </c>
      <c r="M181" s="20">
        <v>651.10761582930718</v>
      </c>
    </row>
    <row r="182" spans="2:13" x14ac:dyDescent="0.2">
      <c r="B182" s="11" t="s">
        <v>161</v>
      </c>
      <c r="C182" s="17">
        <v>1</v>
      </c>
      <c r="D182" s="20">
        <v>753.38798724890694</v>
      </c>
      <c r="E182" s="20">
        <v>362.21473709202365</v>
      </c>
      <c r="F182" s="20">
        <v>391.17325015688328</v>
      </c>
      <c r="G182" s="20">
        <v>4.8348538873543125</v>
      </c>
      <c r="H182" s="20">
        <v>12.509961204442812</v>
      </c>
      <c r="I182" s="20">
        <v>337.55621172902784</v>
      </c>
      <c r="J182" s="20">
        <v>386.87326245501947</v>
      </c>
      <c r="K182" s="20">
        <v>81.868386030437023</v>
      </c>
      <c r="L182" s="20">
        <v>200.84303974078657</v>
      </c>
      <c r="M182" s="20">
        <v>523.58643444326071</v>
      </c>
    </row>
    <row r="183" spans="2:13" x14ac:dyDescent="0.2">
      <c r="B183" s="11" t="s">
        <v>162</v>
      </c>
      <c r="C183" s="17">
        <v>1</v>
      </c>
      <c r="D183" s="20">
        <v>192.07759771029299</v>
      </c>
      <c r="E183" s="20">
        <v>310.55192444345369</v>
      </c>
      <c r="F183" s="20">
        <v>-118.47432673316069</v>
      </c>
      <c r="G183" s="20">
        <v>-1.4643282968039819</v>
      </c>
      <c r="H183" s="20">
        <v>12.797285791518693</v>
      </c>
      <c r="I183" s="20">
        <v>285.32705035226945</v>
      </c>
      <c r="J183" s="20">
        <v>335.77679853463792</v>
      </c>
      <c r="K183" s="20">
        <v>81.912783040999145</v>
      </c>
      <c r="L183" s="20">
        <v>149.09271564489106</v>
      </c>
      <c r="M183" s="20">
        <v>472.01113324201629</v>
      </c>
    </row>
    <row r="184" spans="2:13" x14ac:dyDescent="0.2">
      <c r="B184" s="11" t="s">
        <v>163</v>
      </c>
      <c r="C184" s="17">
        <v>1</v>
      </c>
      <c r="D184" s="20">
        <v>390.64287641209955</v>
      </c>
      <c r="E184" s="20">
        <v>357.19501701790119</v>
      </c>
      <c r="F184" s="20">
        <v>33.44785939419836</v>
      </c>
      <c r="G184" s="20">
        <v>0.41341148187117355</v>
      </c>
      <c r="H184" s="20">
        <v>12.205293983744051</v>
      </c>
      <c r="I184" s="20">
        <v>333.1370246434654</v>
      </c>
      <c r="J184" s="20">
        <v>381.25300939233699</v>
      </c>
      <c r="K184" s="20">
        <v>81.822385097976763</v>
      </c>
      <c r="L184" s="20">
        <v>195.91399262249948</v>
      </c>
      <c r="M184" s="20">
        <v>518.47604141330294</v>
      </c>
    </row>
    <row r="185" spans="2:13" x14ac:dyDescent="0.2">
      <c r="B185" s="11" t="s">
        <v>164</v>
      </c>
      <c r="C185" s="17">
        <v>1</v>
      </c>
      <c r="D185" s="20">
        <v>256.29154906337163</v>
      </c>
      <c r="E185" s="20">
        <v>249.96796897804876</v>
      </c>
      <c r="F185" s="20">
        <v>6.3235800853228739</v>
      </c>
      <c r="G185" s="20">
        <v>7.8158682234170718E-2</v>
      </c>
      <c r="H185" s="20">
        <v>9.347833327600954</v>
      </c>
      <c r="I185" s="20">
        <v>231.54234947126372</v>
      </c>
      <c r="J185" s="20">
        <v>268.3935884848338</v>
      </c>
      <c r="K185" s="20">
        <v>81.445168609393889</v>
      </c>
      <c r="L185" s="20">
        <v>89.430480249868594</v>
      </c>
      <c r="M185" s="20">
        <v>410.50545770622892</v>
      </c>
    </row>
    <row r="186" spans="2:13" x14ac:dyDescent="0.2">
      <c r="B186" s="11" t="s">
        <v>165</v>
      </c>
      <c r="C186" s="17">
        <v>1</v>
      </c>
      <c r="D186" s="20">
        <v>184.67931669463792</v>
      </c>
      <c r="E186" s="20">
        <v>173.33424177277092</v>
      </c>
      <c r="F186" s="20">
        <v>11.345074921866996</v>
      </c>
      <c r="G186" s="20">
        <v>0.1402237488537772</v>
      </c>
      <c r="H186" s="20">
        <v>17.931364159816958</v>
      </c>
      <c r="I186" s="20">
        <v>137.98952801211351</v>
      </c>
      <c r="J186" s="20">
        <v>208.67895553342834</v>
      </c>
      <c r="K186" s="20">
        <v>82.870183555510238</v>
      </c>
      <c r="L186" s="20">
        <v>9.9878900419637944</v>
      </c>
      <c r="M186" s="20">
        <v>336.68059350357805</v>
      </c>
    </row>
    <row r="187" spans="2:13" x14ac:dyDescent="0.2">
      <c r="B187" s="11" t="s">
        <v>166</v>
      </c>
      <c r="C187" s="17">
        <v>1</v>
      </c>
      <c r="D187" s="20">
        <v>259.95286757158794</v>
      </c>
      <c r="E187" s="20">
        <v>265.94845323828031</v>
      </c>
      <c r="F187" s="20">
        <v>-5.9955856666923637</v>
      </c>
      <c r="G187" s="20">
        <v>-7.4104711035193685E-2</v>
      </c>
      <c r="H187" s="20">
        <v>9.5193733515077472</v>
      </c>
      <c r="I187" s="20">
        <v>247.18470925923293</v>
      </c>
      <c r="J187" s="20">
        <v>284.71219721732768</v>
      </c>
      <c r="K187" s="20">
        <v>81.465035266041511</v>
      </c>
      <c r="L187" s="20">
        <v>105.37180511952991</v>
      </c>
      <c r="M187" s="20">
        <v>426.52510135703074</v>
      </c>
    </row>
    <row r="188" spans="2:13" x14ac:dyDescent="0.2">
      <c r="B188" s="11" t="s">
        <v>167</v>
      </c>
      <c r="C188" s="17">
        <v>1</v>
      </c>
      <c r="D188" s="20">
        <v>325.84191908072341</v>
      </c>
      <c r="E188" s="20">
        <v>284.29742499225227</v>
      </c>
      <c r="F188" s="20">
        <v>41.54449408847114</v>
      </c>
      <c r="G188" s="20">
        <v>0.51348490384057632</v>
      </c>
      <c r="H188" s="20">
        <v>10.793224387986266</v>
      </c>
      <c r="I188" s="20">
        <v>263.02277889461732</v>
      </c>
      <c r="J188" s="20">
        <v>305.57207108988723</v>
      </c>
      <c r="K188" s="20">
        <v>81.6236926056486</v>
      </c>
      <c r="L188" s="20">
        <v>123.40804560529159</v>
      </c>
      <c r="M188" s="20">
        <v>445.18680437921296</v>
      </c>
    </row>
    <row r="189" spans="2:13" x14ac:dyDescent="0.2">
      <c r="B189" s="11" t="s">
        <v>168</v>
      </c>
      <c r="C189" s="17">
        <v>1</v>
      </c>
      <c r="D189" s="20">
        <v>291.77268941607758</v>
      </c>
      <c r="E189" s="20">
        <v>286.88098197657007</v>
      </c>
      <c r="F189" s="20">
        <v>4.8917074395075133</v>
      </c>
      <c r="G189" s="20">
        <v>6.0460910147147343E-2</v>
      </c>
      <c r="H189" s="20">
        <v>11.047144482036964</v>
      </c>
      <c r="I189" s="20">
        <v>265.10583112300509</v>
      </c>
      <c r="J189" s="20">
        <v>308.65613283013505</v>
      </c>
      <c r="K189" s="20">
        <v>81.65765673284406</v>
      </c>
      <c r="L189" s="20">
        <v>125.92465551613773</v>
      </c>
      <c r="M189" s="20">
        <v>447.83730843700243</v>
      </c>
    </row>
    <row r="190" spans="2:13" x14ac:dyDescent="0.2">
      <c r="B190" s="11" t="s">
        <v>169</v>
      </c>
      <c r="C190" s="17">
        <v>1</v>
      </c>
      <c r="D190" s="20">
        <v>126.71894491627157</v>
      </c>
      <c r="E190" s="20">
        <v>113.52131270370114</v>
      </c>
      <c r="F190" s="20">
        <v>13.197632212570426</v>
      </c>
      <c r="G190" s="20">
        <v>0.16312113208463933</v>
      </c>
      <c r="H190" s="20">
        <v>28.131629383397577</v>
      </c>
      <c r="I190" s="20">
        <v>58.070741329702734</v>
      </c>
      <c r="J190" s="20">
        <v>168.97188407769954</v>
      </c>
      <c r="K190" s="20">
        <v>85.658169917742413</v>
      </c>
      <c r="L190" s="20">
        <v>-55.320470331910769</v>
      </c>
      <c r="M190" s="20">
        <v>282.36309573931305</v>
      </c>
    </row>
    <row r="191" spans="2:13" x14ac:dyDescent="0.2">
      <c r="B191" s="11" t="s">
        <v>170</v>
      </c>
      <c r="C191" s="17">
        <v>1</v>
      </c>
      <c r="D191" s="20">
        <v>206.70153351002702</v>
      </c>
      <c r="E191" s="20">
        <v>158.65869421621292</v>
      </c>
      <c r="F191" s="20">
        <v>48.042839293814097</v>
      </c>
      <c r="G191" s="20">
        <v>0.5938036617434288</v>
      </c>
      <c r="H191" s="20">
        <v>20.335034743386757</v>
      </c>
      <c r="I191" s="20">
        <v>118.57607830856936</v>
      </c>
      <c r="J191" s="20">
        <v>198.74131012385646</v>
      </c>
      <c r="K191" s="20">
        <v>83.423300941084435</v>
      </c>
      <c r="L191" s="20">
        <v>-5.7779134201082343</v>
      </c>
      <c r="M191" s="20">
        <v>323.09530185253408</v>
      </c>
    </row>
    <row r="192" spans="2:13" x14ac:dyDescent="0.2">
      <c r="B192" s="11" t="s">
        <v>171</v>
      </c>
      <c r="C192" s="17">
        <v>1</v>
      </c>
      <c r="D192" s="20">
        <v>201.98489226665259</v>
      </c>
      <c r="E192" s="20">
        <v>159.03983013564081</v>
      </c>
      <c r="F192" s="20">
        <v>42.945062131011781</v>
      </c>
      <c r="G192" s="20">
        <v>0.53079575483119512</v>
      </c>
      <c r="H192" s="20">
        <v>20.271487188770806</v>
      </c>
      <c r="I192" s="20">
        <v>119.08247352829767</v>
      </c>
      <c r="J192" s="20">
        <v>198.99718674298396</v>
      </c>
      <c r="K192" s="20">
        <v>83.407833533406745</v>
      </c>
      <c r="L192" s="20">
        <v>-5.3662895192800022</v>
      </c>
      <c r="M192" s="20">
        <v>323.4459497905616</v>
      </c>
    </row>
    <row r="193" spans="2:13" x14ac:dyDescent="0.2">
      <c r="B193" s="11" t="s">
        <v>172</v>
      </c>
      <c r="C193" s="17">
        <v>1</v>
      </c>
      <c r="D193" s="20">
        <v>303.19777569926305</v>
      </c>
      <c r="E193" s="20">
        <v>300.38680519609431</v>
      </c>
      <c r="F193" s="20">
        <v>2.8109705031687326</v>
      </c>
      <c r="G193" s="20">
        <v>3.4743254194996763E-2</v>
      </c>
      <c r="H193" s="20">
        <v>12.596603085315353</v>
      </c>
      <c r="I193" s="20">
        <v>275.55749904632563</v>
      </c>
      <c r="J193" s="20">
        <v>325.216111345863</v>
      </c>
      <c r="K193" s="20">
        <v>81.88167017825765</v>
      </c>
      <c r="L193" s="20">
        <v>138.98892331153954</v>
      </c>
      <c r="M193" s="20">
        <v>461.78468708064906</v>
      </c>
    </row>
    <row r="194" spans="2:13" x14ac:dyDescent="0.2">
      <c r="B194" s="11" t="s">
        <v>173</v>
      </c>
      <c r="C194" s="17">
        <v>1</v>
      </c>
      <c r="D194" s="20">
        <v>342.45802828352049</v>
      </c>
      <c r="E194" s="20">
        <v>278.07299912731935</v>
      </c>
      <c r="F194" s="20">
        <v>64.385029156201142</v>
      </c>
      <c r="G194" s="20">
        <v>0.79579114466143452</v>
      </c>
      <c r="H194" s="20">
        <v>10.249943471930647</v>
      </c>
      <c r="I194" s="20">
        <v>257.86922015939467</v>
      </c>
      <c r="J194" s="20">
        <v>298.27677809524403</v>
      </c>
      <c r="K194" s="20">
        <v>81.553631697612133</v>
      </c>
      <c r="L194" s="20">
        <v>117.3217175849114</v>
      </c>
      <c r="M194" s="20">
        <v>438.82428066972727</v>
      </c>
    </row>
    <row r="195" spans="2:13" x14ac:dyDescent="0.2">
      <c r="B195" s="11" t="s">
        <v>174</v>
      </c>
      <c r="C195" s="17">
        <v>1</v>
      </c>
      <c r="D195" s="20">
        <v>189.92428664396911</v>
      </c>
      <c r="E195" s="20">
        <v>278.07299912731935</v>
      </c>
      <c r="F195" s="20">
        <v>-88.148712483350238</v>
      </c>
      <c r="G195" s="20">
        <v>-1.0895073859075945</v>
      </c>
      <c r="H195" s="20">
        <v>10.249943471930647</v>
      </c>
      <c r="I195" s="20">
        <v>257.86922015939467</v>
      </c>
      <c r="J195" s="20">
        <v>298.27677809524403</v>
      </c>
      <c r="K195" s="20">
        <v>81.553631697612133</v>
      </c>
      <c r="L195" s="20">
        <v>117.3217175849114</v>
      </c>
      <c r="M195" s="20">
        <v>438.82428066972727</v>
      </c>
    </row>
    <row r="196" spans="2:13" x14ac:dyDescent="0.2">
      <c r="B196" s="11" t="s">
        <v>175</v>
      </c>
      <c r="C196" s="17">
        <v>1</v>
      </c>
      <c r="D196" s="20">
        <v>192.14693620199762</v>
      </c>
      <c r="E196" s="20">
        <v>250.675792806169</v>
      </c>
      <c r="F196" s="20">
        <v>-58.528856604171381</v>
      </c>
      <c r="G196" s="20">
        <v>-0.72340956280008983</v>
      </c>
      <c r="H196" s="20">
        <v>9.3351514979502266</v>
      </c>
      <c r="I196" s="20">
        <v>232.27517059657626</v>
      </c>
      <c r="J196" s="20">
        <v>269.07641501576177</v>
      </c>
      <c r="K196" s="20">
        <v>81.443714032340608</v>
      </c>
      <c r="L196" s="20">
        <v>90.141171211193694</v>
      </c>
      <c r="M196" s="20">
        <v>411.21041440114431</v>
      </c>
    </row>
    <row r="197" spans="2:13" x14ac:dyDescent="0.2">
      <c r="B197" s="11" t="s">
        <v>176</v>
      </c>
      <c r="C197" s="17">
        <v>1</v>
      </c>
      <c r="D197" s="20">
        <v>166.4431242436884</v>
      </c>
      <c r="E197" s="20">
        <v>250.675792806169</v>
      </c>
      <c r="F197" s="20">
        <v>-84.232668562480598</v>
      </c>
      <c r="G197" s="20">
        <v>-1.0411055584148574</v>
      </c>
      <c r="H197" s="20">
        <v>9.3351514979502266</v>
      </c>
      <c r="I197" s="20">
        <v>232.27517059657626</v>
      </c>
      <c r="J197" s="20">
        <v>269.07641501576177</v>
      </c>
      <c r="K197" s="20">
        <v>81.443714032340608</v>
      </c>
      <c r="L197" s="20">
        <v>90.141171211193694</v>
      </c>
      <c r="M197" s="20">
        <v>411.21041440114431</v>
      </c>
    </row>
    <row r="198" spans="2:13" x14ac:dyDescent="0.2">
      <c r="B198" s="11" t="s">
        <v>177</v>
      </c>
      <c r="C198" s="17">
        <v>1</v>
      </c>
      <c r="D198" s="20">
        <v>235.78191117171292</v>
      </c>
      <c r="E198" s="20">
        <v>276.13022688564132</v>
      </c>
      <c r="F198" s="20">
        <v>-40.3483157139284</v>
      </c>
      <c r="G198" s="20">
        <v>-0.49870028433551644</v>
      </c>
      <c r="H198" s="20">
        <v>10.102041326500579</v>
      </c>
      <c r="I198" s="20">
        <v>256.21797950160629</v>
      </c>
      <c r="J198" s="20">
        <v>296.04247426967635</v>
      </c>
      <c r="K198" s="20">
        <v>81.535174868606973</v>
      </c>
      <c r="L198" s="20">
        <v>115.41532580666617</v>
      </c>
      <c r="M198" s="20">
        <v>436.84512796461649</v>
      </c>
    </row>
    <row r="199" spans="2:13" x14ac:dyDescent="0.2">
      <c r="B199" s="11" t="s">
        <v>178</v>
      </c>
      <c r="C199" s="17">
        <v>1</v>
      </c>
      <c r="D199" s="20">
        <v>284.67501459199542</v>
      </c>
      <c r="E199" s="20">
        <v>284.32270438965861</v>
      </c>
      <c r="F199" s="20">
        <v>0.35231020233680965</v>
      </c>
      <c r="G199" s="20">
        <v>4.354511333889928E-3</v>
      </c>
      <c r="H199" s="20">
        <v>10.795632491825664</v>
      </c>
      <c r="I199" s="20">
        <v>263.04331165143617</v>
      </c>
      <c r="J199" s="20">
        <v>305.60209712788105</v>
      </c>
      <c r="K199" s="20">
        <v>81.62401106776457</v>
      </c>
      <c r="L199" s="20">
        <v>123.432697278436</v>
      </c>
      <c r="M199" s="20">
        <v>445.21271150088126</v>
      </c>
    </row>
    <row r="200" spans="2:13" x14ac:dyDescent="0.2">
      <c r="B200" s="11" t="s">
        <v>179</v>
      </c>
      <c r="C200" s="17">
        <v>1</v>
      </c>
      <c r="D200" s="20">
        <v>214.07504868302217</v>
      </c>
      <c r="E200" s="20">
        <v>291.42285155980676</v>
      </c>
      <c r="F200" s="20">
        <v>-77.347802876784584</v>
      </c>
      <c r="G200" s="20">
        <v>-0.95600945429462547</v>
      </c>
      <c r="H200" s="20">
        <v>11.529404462048131</v>
      </c>
      <c r="I200" s="20">
        <v>268.69711263052176</v>
      </c>
      <c r="J200" s="20">
        <v>314.14859048909176</v>
      </c>
      <c r="K200" s="20">
        <v>81.724296687958642</v>
      </c>
      <c r="L200" s="20">
        <v>130.33517033363796</v>
      </c>
      <c r="M200" s="20">
        <v>452.51053278597556</v>
      </c>
    </row>
    <row r="201" spans="2:13" x14ac:dyDescent="0.2">
      <c r="B201" s="11" t="s">
        <v>180</v>
      </c>
      <c r="C201" s="17">
        <v>1</v>
      </c>
      <c r="D201" s="20">
        <v>183.77263114909792</v>
      </c>
      <c r="E201" s="20">
        <v>176.40873808567522</v>
      </c>
      <c r="F201" s="20">
        <v>7.3638930634226938</v>
      </c>
      <c r="G201" s="20">
        <v>9.1016824359722054E-2</v>
      </c>
      <c r="H201" s="20">
        <v>17.440871502570285</v>
      </c>
      <c r="I201" s="20">
        <v>142.03083992351742</v>
      </c>
      <c r="J201" s="20">
        <v>210.78663624783303</v>
      </c>
      <c r="K201" s="20">
        <v>82.765436630644075</v>
      </c>
      <c r="L201" s="20">
        <v>13.268854197677314</v>
      </c>
      <c r="M201" s="20">
        <v>339.54862197367311</v>
      </c>
    </row>
    <row r="202" spans="2:13" x14ac:dyDescent="0.2">
      <c r="B202" s="11" t="s">
        <v>181</v>
      </c>
      <c r="C202" s="17">
        <v>1</v>
      </c>
      <c r="D202" s="20">
        <v>289.28642125223553</v>
      </c>
      <c r="E202" s="20">
        <v>266.24791718053507</v>
      </c>
      <c r="F202" s="20">
        <v>23.038504071700459</v>
      </c>
      <c r="G202" s="20">
        <v>0.28475311367844325</v>
      </c>
      <c r="H202" s="20">
        <v>9.5315592102965798</v>
      </c>
      <c r="I202" s="20">
        <v>247.46015351804473</v>
      </c>
      <c r="J202" s="20">
        <v>285.03568084302537</v>
      </c>
      <c r="K202" s="20">
        <v>81.466460110105317</v>
      </c>
      <c r="L202" s="20">
        <v>105.66846053561008</v>
      </c>
      <c r="M202" s="20">
        <v>426.82737382546009</v>
      </c>
    </row>
    <row r="203" spans="2:13" x14ac:dyDescent="0.2">
      <c r="B203" s="11" t="s">
        <v>182</v>
      </c>
      <c r="C203" s="17">
        <v>1</v>
      </c>
      <c r="D203" s="20">
        <v>397.14858141361776</v>
      </c>
      <c r="E203" s="20">
        <v>390.3475184786214</v>
      </c>
      <c r="F203" s="20">
        <v>6.8010629349963665</v>
      </c>
      <c r="G203" s="20">
        <v>8.4060312294413922E-2</v>
      </c>
      <c r="H203" s="20">
        <v>17.862333889331357</v>
      </c>
      <c r="I203" s="20">
        <v>355.13887106123764</v>
      </c>
      <c r="J203" s="20">
        <v>425.55616589600515</v>
      </c>
      <c r="K203" s="20">
        <v>82.855274267037146</v>
      </c>
      <c r="L203" s="20">
        <v>227.03055461416733</v>
      </c>
      <c r="M203" s="20">
        <v>553.66448234307541</v>
      </c>
    </row>
    <row r="204" spans="2:13" x14ac:dyDescent="0.2">
      <c r="B204" s="11" t="s">
        <v>183</v>
      </c>
      <c r="C204" s="17">
        <v>1</v>
      </c>
      <c r="D204" s="20">
        <v>300.04673067328798</v>
      </c>
      <c r="E204" s="20">
        <v>337.3146049259139</v>
      </c>
      <c r="F204" s="20">
        <v>-37.267874252625916</v>
      </c>
      <c r="G204" s="20">
        <v>-0.46062640180911019</v>
      </c>
      <c r="H204" s="20">
        <v>11.685942483103972</v>
      </c>
      <c r="I204" s="20">
        <v>314.28031214107358</v>
      </c>
      <c r="J204" s="20">
        <v>360.34889771075422</v>
      </c>
      <c r="K204" s="20">
        <v>81.74652747126575</v>
      </c>
      <c r="L204" s="20">
        <v>176.18310435250183</v>
      </c>
      <c r="M204" s="20">
        <v>498.44610549932599</v>
      </c>
    </row>
    <row r="205" spans="2:13" x14ac:dyDescent="0.2">
      <c r="B205" s="11" t="s">
        <v>184</v>
      </c>
      <c r="C205" s="17">
        <v>1</v>
      </c>
      <c r="D205" s="20">
        <v>256.18438620920188</v>
      </c>
      <c r="E205" s="20">
        <v>377.95784954300939</v>
      </c>
      <c r="F205" s="20">
        <v>-121.77346333380751</v>
      </c>
      <c r="G205" s="20">
        <v>-1.5051052247052457</v>
      </c>
      <c r="H205" s="20">
        <v>13.842457126759379</v>
      </c>
      <c r="I205" s="20">
        <v>350.6728264667463</v>
      </c>
      <c r="J205" s="20">
        <v>405.24287261927248</v>
      </c>
      <c r="K205" s="20">
        <v>82.082562832785399</v>
      </c>
      <c r="L205" s="20">
        <v>216.16398588553332</v>
      </c>
      <c r="M205" s="20">
        <v>539.75171320048548</v>
      </c>
    </row>
    <row r="206" spans="2:13" x14ac:dyDescent="0.2">
      <c r="B206" s="11" t="s">
        <v>185</v>
      </c>
      <c r="C206" s="17">
        <v>1</v>
      </c>
      <c r="D206" s="20">
        <v>318.5782889727414</v>
      </c>
      <c r="E206" s="20">
        <v>357.96389065888548</v>
      </c>
      <c r="F206" s="20">
        <v>-39.385601686144071</v>
      </c>
      <c r="G206" s="20">
        <v>-0.48680125581611533</v>
      </c>
      <c r="H206" s="20">
        <v>12.247758574046314</v>
      </c>
      <c r="I206" s="20">
        <v>333.82219585245286</v>
      </c>
      <c r="J206" s="20">
        <v>382.10558546531809</v>
      </c>
      <c r="K206" s="20">
        <v>81.82873023565817</v>
      </c>
      <c r="L206" s="20">
        <v>196.67035929116852</v>
      </c>
      <c r="M206" s="20">
        <v>519.2574220266024</v>
      </c>
    </row>
    <row r="207" spans="2:13" x14ac:dyDescent="0.2">
      <c r="B207" s="11" t="s">
        <v>186</v>
      </c>
      <c r="C207" s="17">
        <v>1</v>
      </c>
      <c r="D207" s="20">
        <v>281.76515409737482</v>
      </c>
      <c r="E207" s="20">
        <v>283.9435130392618</v>
      </c>
      <c r="F207" s="20">
        <v>-2.1783589418869838</v>
      </c>
      <c r="G207" s="20">
        <v>-2.6924252090375158E-2</v>
      </c>
      <c r="H207" s="20">
        <v>10.759673688240809</v>
      </c>
      <c r="I207" s="20">
        <v>262.73499910359754</v>
      </c>
      <c r="J207" s="20">
        <v>305.15202697492606</v>
      </c>
      <c r="K207" s="20">
        <v>81.61926292101279</v>
      </c>
      <c r="L207" s="20">
        <v>123.06286505355465</v>
      </c>
      <c r="M207" s="20">
        <v>444.82416102496893</v>
      </c>
    </row>
    <row r="208" spans="2:13" x14ac:dyDescent="0.2">
      <c r="B208" s="11" t="s">
        <v>187</v>
      </c>
      <c r="C208" s="17">
        <v>1</v>
      </c>
      <c r="D208" s="20">
        <v>348.46674668822629</v>
      </c>
      <c r="E208" s="20">
        <v>424.97303538087959</v>
      </c>
      <c r="F208" s="20">
        <v>-76.5062886926533</v>
      </c>
      <c r="G208" s="20">
        <v>-0.94560844113030706</v>
      </c>
      <c r="H208" s="20">
        <v>19.17533021171506</v>
      </c>
      <c r="I208" s="20">
        <v>387.1763261311761</v>
      </c>
      <c r="J208" s="20">
        <v>462.76974463058309</v>
      </c>
      <c r="K208" s="20">
        <v>83.148221812738143</v>
      </c>
      <c r="L208" s="20">
        <v>261.0786393111897</v>
      </c>
      <c r="M208" s="20">
        <v>588.86743145056948</v>
      </c>
    </row>
    <row r="209" spans="2:13" x14ac:dyDescent="0.2">
      <c r="B209" s="11" t="s">
        <v>188</v>
      </c>
      <c r="C209" s="17">
        <v>1</v>
      </c>
      <c r="D209" s="20">
        <v>378.71914793843308</v>
      </c>
      <c r="E209" s="20">
        <v>400.36317033947137</v>
      </c>
      <c r="F209" s="20">
        <v>-21.644022401038285</v>
      </c>
      <c r="G209" s="20">
        <v>-0.26751748950541671</v>
      </c>
      <c r="H209" s="20">
        <v>16.481980079716241</v>
      </c>
      <c r="I209" s="20">
        <v>367.87535385577695</v>
      </c>
      <c r="J209" s="20">
        <v>432.85098682316578</v>
      </c>
      <c r="K209" s="20">
        <v>82.568693638934093</v>
      </c>
      <c r="L209" s="20">
        <v>237.61108877729916</v>
      </c>
      <c r="M209" s="20">
        <v>563.11525190164355</v>
      </c>
    </row>
    <row r="210" spans="2:13" x14ac:dyDescent="0.2">
      <c r="B210" s="11" t="s">
        <v>189</v>
      </c>
      <c r="C210" s="17">
        <v>1</v>
      </c>
      <c r="D210" s="20">
        <v>360.30415645289946</v>
      </c>
      <c r="E210" s="20">
        <v>318.64427661361094</v>
      </c>
      <c r="F210" s="20">
        <v>41.659879839288521</v>
      </c>
      <c r="G210" s="20">
        <v>0.51491105771398404</v>
      </c>
      <c r="H210" s="20">
        <v>12.256760620410299</v>
      </c>
      <c r="I210" s="20">
        <v>294.48483777224828</v>
      </c>
      <c r="J210" s="20">
        <v>342.8037154549736</v>
      </c>
      <c r="K210" s="20">
        <v>81.830078105779862</v>
      </c>
      <c r="L210" s="20">
        <v>157.34808844392327</v>
      </c>
      <c r="M210" s="20">
        <v>479.94046478329858</v>
      </c>
    </row>
    <row r="211" spans="2:13" x14ac:dyDescent="0.2">
      <c r="B211" s="11" t="s">
        <v>190</v>
      </c>
      <c r="C211" s="17">
        <v>1</v>
      </c>
      <c r="D211" s="20">
        <v>342.76335527262108</v>
      </c>
      <c r="E211" s="20">
        <v>308.50617483333667</v>
      </c>
      <c r="F211" s="20">
        <v>34.257180439284411</v>
      </c>
      <c r="G211" s="20">
        <v>0.42341459174482321</v>
      </c>
      <c r="H211" s="20">
        <v>12.95853493933117</v>
      </c>
      <c r="I211" s="20">
        <v>282.96346073161078</v>
      </c>
      <c r="J211" s="20">
        <v>334.04888893506256</v>
      </c>
      <c r="K211" s="20">
        <v>81.938129888751178</v>
      </c>
      <c r="L211" s="20">
        <v>146.99700457782376</v>
      </c>
      <c r="M211" s="20">
        <v>470.01534508884959</v>
      </c>
    </row>
    <row r="212" spans="2:13" x14ac:dyDescent="0.2">
      <c r="B212" s="11" t="s">
        <v>191</v>
      </c>
      <c r="C212" s="17">
        <v>1</v>
      </c>
      <c r="D212" s="20">
        <v>360.59464988979607</v>
      </c>
      <c r="E212" s="20">
        <v>175.59590745200697</v>
      </c>
      <c r="F212" s="20">
        <v>184.9987424377891</v>
      </c>
      <c r="G212" s="20">
        <v>2.2865619995034949</v>
      </c>
      <c r="H212" s="20">
        <v>17.570038372110382</v>
      </c>
      <c r="I212" s="20">
        <v>140.96340701918166</v>
      </c>
      <c r="J212" s="20">
        <v>210.22840788483228</v>
      </c>
      <c r="K212" s="20">
        <v>82.792751798025307</v>
      </c>
      <c r="L212" s="20">
        <v>12.402182330078972</v>
      </c>
      <c r="M212" s="20">
        <v>338.78963257393497</v>
      </c>
    </row>
    <row r="213" spans="2:13" x14ac:dyDescent="0.2">
      <c r="B213" s="11" t="s">
        <v>192</v>
      </c>
      <c r="C213" s="17">
        <v>1</v>
      </c>
      <c r="D213" s="20">
        <v>283.6937634993709</v>
      </c>
      <c r="E213" s="20">
        <v>251.19486364460144</v>
      </c>
      <c r="F213" s="20">
        <v>32.498899854769462</v>
      </c>
      <c r="G213" s="20">
        <v>0.40168245715818596</v>
      </c>
      <c r="H213" s="20">
        <v>9.3270415772686839</v>
      </c>
      <c r="I213" s="20">
        <v>232.81022699096283</v>
      </c>
      <c r="J213" s="20">
        <v>269.57950029824002</v>
      </c>
      <c r="K213" s="20">
        <v>81.442784864443894</v>
      </c>
      <c r="L213" s="20">
        <v>90.662073542927601</v>
      </c>
      <c r="M213" s="20">
        <v>411.72765374627528</v>
      </c>
    </row>
    <row r="214" spans="2:13" x14ac:dyDescent="0.2">
      <c r="B214" s="11" t="s">
        <v>193</v>
      </c>
      <c r="C214" s="17">
        <v>1</v>
      </c>
      <c r="D214" s="20">
        <v>248.0364410567509</v>
      </c>
      <c r="E214" s="20">
        <v>229.71331770479787</v>
      </c>
      <c r="F214" s="20">
        <v>18.323123351953029</v>
      </c>
      <c r="G214" s="20">
        <v>0.22647158038320123</v>
      </c>
      <c r="H214" s="20">
        <v>10.445006168065916</v>
      </c>
      <c r="I214" s="20">
        <v>209.12504846057101</v>
      </c>
      <c r="J214" s="20">
        <v>250.30158694902474</v>
      </c>
      <c r="K214" s="20">
        <v>81.578377378708183</v>
      </c>
      <c r="L214" s="20">
        <v>68.913259671802962</v>
      </c>
      <c r="M214" s="20">
        <v>390.51337573779279</v>
      </c>
    </row>
    <row r="215" spans="2:13" x14ac:dyDescent="0.2">
      <c r="B215" s="11" t="s">
        <v>194</v>
      </c>
      <c r="C215" s="17">
        <v>1</v>
      </c>
      <c r="D215" s="20">
        <v>378.96757551248282</v>
      </c>
      <c r="E215" s="20">
        <v>431.43290016512026</v>
      </c>
      <c r="F215" s="20">
        <v>-52.465324652637435</v>
      </c>
      <c r="G215" s="20">
        <v>-0.64846504393226478</v>
      </c>
      <c r="H215" s="20">
        <v>19.649489214564721</v>
      </c>
      <c r="I215" s="20">
        <v>392.70157076697785</v>
      </c>
      <c r="J215" s="20">
        <v>470.16422956326267</v>
      </c>
      <c r="K215" s="20">
        <v>83.258848948837183</v>
      </c>
      <c r="L215" s="20">
        <v>267.32044570206267</v>
      </c>
      <c r="M215" s="20">
        <v>595.54535462817785</v>
      </c>
    </row>
    <row r="216" spans="2:13" x14ac:dyDescent="0.2">
      <c r="B216" s="11" t="s">
        <v>195</v>
      </c>
      <c r="C216" s="17">
        <v>1</v>
      </c>
      <c r="D216" s="20">
        <v>270.20687266746779</v>
      </c>
      <c r="E216" s="20">
        <v>294.70213538802329</v>
      </c>
      <c r="F216" s="20">
        <v>-24.495262720555502</v>
      </c>
      <c r="G216" s="20">
        <v>-0.30275847374212111</v>
      </c>
      <c r="H216" s="20">
        <v>14.270390924293897</v>
      </c>
      <c r="I216" s="20">
        <v>266.57360718590576</v>
      </c>
      <c r="J216" s="20">
        <v>322.83066359014083</v>
      </c>
      <c r="K216" s="20">
        <v>82.155812691641984</v>
      </c>
      <c r="L216" s="20">
        <v>132.76388810913284</v>
      </c>
      <c r="M216" s="20">
        <v>456.64038266691375</v>
      </c>
    </row>
    <row r="217" spans="2:13" x14ac:dyDescent="0.2">
      <c r="B217" s="11" t="s">
        <v>196</v>
      </c>
      <c r="C217" s="17">
        <v>1</v>
      </c>
      <c r="D217" s="20">
        <v>305.50056886598702</v>
      </c>
      <c r="E217" s="20">
        <v>330.82621971802098</v>
      </c>
      <c r="F217" s="20">
        <v>-25.325650852033959</v>
      </c>
      <c r="G217" s="20">
        <v>-0.3130219702462439</v>
      </c>
      <c r="H217" s="20">
        <v>11.769890279103857</v>
      </c>
      <c r="I217" s="20">
        <v>307.62645648742932</v>
      </c>
      <c r="J217" s="20">
        <v>354.02598294861264</v>
      </c>
      <c r="K217" s="20">
        <v>81.758570309626478</v>
      </c>
      <c r="L217" s="20">
        <v>169.67098137034185</v>
      </c>
      <c r="M217" s="20">
        <v>491.98145806570011</v>
      </c>
    </row>
    <row r="218" spans="2:13" x14ac:dyDescent="0.2">
      <c r="B218" s="11" t="s">
        <v>226</v>
      </c>
      <c r="C218" s="17">
        <v>1</v>
      </c>
      <c r="D218" s="20">
        <v>127.97854653078643</v>
      </c>
      <c r="E218" s="20">
        <v>217.53722225137486</v>
      </c>
      <c r="F218" s="20">
        <v>-89.558675720588425</v>
      </c>
      <c r="G218" s="20">
        <v>-1.1069343603641908</v>
      </c>
      <c r="H218" s="20">
        <v>10.764645617294049</v>
      </c>
      <c r="I218" s="20">
        <v>196.31890809038146</v>
      </c>
      <c r="J218" s="20">
        <v>238.75553641236826</v>
      </c>
      <c r="K218" s="20">
        <v>81.619918507420238</v>
      </c>
      <c r="L218" s="20">
        <v>56.655282031919626</v>
      </c>
      <c r="M218" s="20">
        <v>378.41916247083009</v>
      </c>
    </row>
    <row r="219" spans="2:13" x14ac:dyDescent="0.2">
      <c r="B219" s="11" t="s">
        <v>227</v>
      </c>
      <c r="C219" s="17">
        <v>1</v>
      </c>
      <c r="D219" s="20">
        <v>152.5346601739578</v>
      </c>
      <c r="E219" s="20">
        <v>207.41188617548215</v>
      </c>
      <c r="F219" s="20">
        <v>-54.877226001524349</v>
      </c>
      <c r="G219" s="20">
        <v>-0.6782758518234081</v>
      </c>
      <c r="H219" s="20">
        <v>14.176429951557234</v>
      </c>
      <c r="I219" s="20">
        <v>179.46856550450673</v>
      </c>
      <c r="J219" s="20">
        <v>235.35520684645758</v>
      </c>
      <c r="K219" s="20">
        <v>82.139543875428245</v>
      </c>
      <c r="L219" s="20">
        <v>45.505706543379432</v>
      </c>
      <c r="M219" s="20">
        <v>369.31806580758484</v>
      </c>
    </row>
    <row r="220" spans="2:13" x14ac:dyDescent="0.2">
      <c r="B220" s="11" t="s">
        <v>228</v>
      </c>
      <c r="C220" s="17">
        <v>1</v>
      </c>
      <c r="D220" s="20">
        <v>250.59645711523632</v>
      </c>
      <c r="E220" s="20">
        <v>226.61320532507563</v>
      </c>
      <c r="F220" s="20">
        <v>23.983251790160693</v>
      </c>
      <c r="G220" s="20">
        <v>0.29643008079553185</v>
      </c>
      <c r="H220" s="20">
        <v>8.6442023403707431</v>
      </c>
      <c r="I220" s="20">
        <v>209.57452077846008</v>
      </c>
      <c r="J220" s="20">
        <v>243.65188987169117</v>
      </c>
      <c r="K220" s="20">
        <v>81.367412002553351</v>
      </c>
      <c r="L220" s="20">
        <v>66.228983519996461</v>
      </c>
      <c r="M220" s="20">
        <v>386.99742713015479</v>
      </c>
    </row>
    <row r="221" spans="2:13" x14ac:dyDescent="0.2">
      <c r="B221" s="11" t="s">
        <v>229</v>
      </c>
      <c r="C221" s="17">
        <v>1</v>
      </c>
      <c r="D221" s="20">
        <v>230.18775321635798</v>
      </c>
      <c r="E221" s="20">
        <v>232.11770619791113</v>
      </c>
      <c r="F221" s="20">
        <v>-1.9299529815531571</v>
      </c>
      <c r="G221" s="20">
        <v>-2.3853984574689183E-2</v>
      </c>
      <c r="H221" s="20">
        <v>8.1200799975773528</v>
      </c>
      <c r="I221" s="20">
        <v>216.11212510156798</v>
      </c>
      <c r="J221" s="20">
        <v>248.12328729425428</v>
      </c>
      <c r="K221" s="20">
        <v>81.31340111604635</v>
      </c>
      <c r="L221" s="20">
        <v>71.839945859262258</v>
      </c>
      <c r="M221" s="20">
        <v>392.39546653655998</v>
      </c>
    </row>
    <row r="222" spans="2:13" x14ac:dyDescent="0.2">
      <c r="B222" s="11" t="s">
        <v>230</v>
      </c>
      <c r="C222" s="17">
        <v>1</v>
      </c>
      <c r="D222" s="20">
        <v>258.26648249879088</v>
      </c>
      <c r="E222" s="20">
        <v>232.11770619791113</v>
      </c>
      <c r="F222" s="20">
        <v>26.148776300879746</v>
      </c>
      <c r="G222" s="20">
        <v>0.32319570087464505</v>
      </c>
      <c r="H222" s="20">
        <v>8.1200799975773528</v>
      </c>
      <c r="I222" s="20">
        <v>216.11212510156798</v>
      </c>
      <c r="J222" s="20">
        <v>248.12328729425428</v>
      </c>
      <c r="K222" s="20">
        <v>81.31340111604635</v>
      </c>
      <c r="L222" s="20">
        <v>71.839945859262258</v>
      </c>
      <c r="M222" s="20">
        <v>392.39546653655998</v>
      </c>
    </row>
    <row r="223" spans="2:13" x14ac:dyDescent="0.2">
      <c r="B223" s="11" t="s">
        <v>231</v>
      </c>
      <c r="C223" s="17">
        <v>1</v>
      </c>
      <c r="D223" s="20">
        <v>120.9717472247146</v>
      </c>
      <c r="E223" s="20">
        <v>217.53722225137486</v>
      </c>
      <c r="F223" s="20">
        <v>-96.565475026660252</v>
      </c>
      <c r="G223" s="20">
        <v>-1.1935375492307256</v>
      </c>
      <c r="H223" s="20">
        <v>10.764645617294049</v>
      </c>
      <c r="I223" s="20">
        <v>196.31890809038146</v>
      </c>
      <c r="J223" s="20">
        <v>238.75553641236826</v>
      </c>
      <c r="K223" s="20">
        <v>81.619918507420238</v>
      </c>
      <c r="L223" s="20">
        <v>56.655282031919626</v>
      </c>
      <c r="M223" s="20">
        <v>378.41916247083009</v>
      </c>
    </row>
    <row r="224" spans="2:13" x14ac:dyDescent="0.2">
      <c r="B224" s="11" t="s">
        <v>232</v>
      </c>
      <c r="C224" s="17">
        <v>1</v>
      </c>
      <c r="D224" s="20">
        <v>323.95524257777464</v>
      </c>
      <c r="E224" s="20">
        <v>341.687074305142</v>
      </c>
      <c r="F224" s="20">
        <v>-17.731831727367364</v>
      </c>
      <c r="G224" s="20">
        <v>-0.21916328768030935</v>
      </c>
      <c r="H224" s="20">
        <v>20.633928112023519</v>
      </c>
      <c r="I224" s="20">
        <v>301.01530631373794</v>
      </c>
      <c r="J224" s="20">
        <v>382.35884229654607</v>
      </c>
      <c r="K224" s="20">
        <v>83.496661557358962</v>
      </c>
      <c r="L224" s="20">
        <v>177.10586473221309</v>
      </c>
      <c r="M224" s="20">
        <v>506.26828387807092</v>
      </c>
    </row>
    <row r="225" spans="2:13" x14ac:dyDescent="0.2">
      <c r="B225" s="11" t="s">
        <v>233</v>
      </c>
      <c r="C225" s="17">
        <v>1</v>
      </c>
      <c r="D225" s="20">
        <v>332.53958284465392</v>
      </c>
      <c r="E225" s="20">
        <v>315.05233513576724</v>
      </c>
      <c r="F225" s="20">
        <v>17.487247708886684</v>
      </c>
      <c r="G225" s="20">
        <v>0.21614025890198213</v>
      </c>
      <c r="H225" s="20">
        <v>13.084480051680909</v>
      </c>
      <c r="I225" s="20">
        <v>289.26136920524124</v>
      </c>
      <c r="J225" s="20">
        <v>340.84330106629324</v>
      </c>
      <c r="K225" s="20">
        <v>81.95814248819228</v>
      </c>
      <c r="L225" s="20">
        <v>153.50371782020088</v>
      </c>
      <c r="M225" s="20">
        <v>476.60095245133357</v>
      </c>
    </row>
    <row r="226" spans="2:13" x14ac:dyDescent="0.2">
      <c r="B226" s="11" t="s">
        <v>234</v>
      </c>
      <c r="C226" s="17">
        <v>1</v>
      </c>
      <c r="D226" s="20">
        <v>318.75480206331304</v>
      </c>
      <c r="E226" s="20">
        <v>315.05233513576724</v>
      </c>
      <c r="F226" s="20">
        <v>3.7024669275457995</v>
      </c>
      <c r="G226" s="20">
        <v>4.5762041781400663E-2</v>
      </c>
      <c r="H226" s="20">
        <v>13.084480051680909</v>
      </c>
      <c r="I226" s="20">
        <v>289.26136920524124</v>
      </c>
      <c r="J226" s="20">
        <v>340.84330106629324</v>
      </c>
      <c r="K226" s="20">
        <v>81.95814248819228</v>
      </c>
      <c r="L226" s="20">
        <v>153.50371782020088</v>
      </c>
      <c r="M226" s="20">
        <v>476.60095245133357</v>
      </c>
    </row>
    <row r="227" spans="2:13" x14ac:dyDescent="0.2">
      <c r="B227" s="11" t="s">
        <v>235</v>
      </c>
      <c r="C227" s="17">
        <v>1</v>
      </c>
      <c r="D227" s="20">
        <v>333.84805201146571</v>
      </c>
      <c r="E227" s="20">
        <v>342.84962142525109</v>
      </c>
      <c r="F227" s="20">
        <v>-9.0015694137853757</v>
      </c>
      <c r="G227" s="20">
        <v>-0.111258305252405</v>
      </c>
      <c r="H227" s="20">
        <v>17.940975699422655</v>
      </c>
      <c r="I227" s="20">
        <v>307.48596225067342</v>
      </c>
      <c r="J227" s="20">
        <v>378.21328059982875</v>
      </c>
      <c r="K227" s="20">
        <v>82.872263821735103</v>
      </c>
      <c r="L227" s="20">
        <v>179.49916925826921</v>
      </c>
      <c r="M227" s="20">
        <v>506.20007359223297</v>
      </c>
    </row>
    <row r="228" spans="2:13" x14ac:dyDescent="0.2">
      <c r="B228" s="11" t="s">
        <v>236</v>
      </c>
      <c r="C228" s="17">
        <v>1</v>
      </c>
      <c r="D228" s="20">
        <v>335.28131464737612</v>
      </c>
      <c r="E228" s="20">
        <v>268.59837162667003</v>
      </c>
      <c r="F228" s="20">
        <v>66.682943020706091</v>
      </c>
      <c r="G228" s="20">
        <v>0.82419308108257616</v>
      </c>
      <c r="H228" s="20">
        <v>17.786630685046902</v>
      </c>
      <c r="I228" s="20">
        <v>233.53894364749243</v>
      </c>
      <c r="J228" s="20">
        <v>303.65779960584763</v>
      </c>
      <c r="K228" s="20">
        <v>82.838986793769052</v>
      </c>
      <c r="L228" s="20">
        <v>105.31351218413357</v>
      </c>
      <c r="M228" s="20">
        <v>431.88323106920649</v>
      </c>
    </row>
    <row r="229" spans="2:13" x14ac:dyDescent="0.2">
      <c r="B229" s="11" t="s">
        <v>237</v>
      </c>
      <c r="C229" s="17">
        <v>1</v>
      </c>
      <c r="D229" s="20">
        <v>169.60160845688188</v>
      </c>
      <c r="E229" s="20">
        <v>231.03767036402002</v>
      </c>
      <c r="F229" s="20">
        <v>-61.436061907138139</v>
      </c>
      <c r="G229" s="20">
        <v>-0.75934226743863209</v>
      </c>
      <c r="H229" s="20">
        <v>8.1668054992046688</v>
      </c>
      <c r="I229" s="20">
        <v>214.93998810539935</v>
      </c>
      <c r="J229" s="20">
        <v>247.13535262264068</v>
      </c>
      <c r="K229" s="20">
        <v>81.318080486161449</v>
      </c>
      <c r="L229" s="20">
        <v>70.750686466258486</v>
      </c>
      <c r="M229" s="20">
        <v>391.32465426178157</v>
      </c>
    </row>
    <row r="230" spans="2:13" x14ac:dyDescent="0.2">
      <c r="B230" s="11" t="s">
        <v>238</v>
      </c>
      <c r="C230" s="17">
        <v>1</v>
      </c>
      <c r="D230" s="20">
        <v>209.3971488106277</v>
      </c>
      <c r="E230" s="20">
        <v>231.43859277382589</v>
      </c>
      <c r="F230" s="20">
        <v>-22.041443963198191</v>
      </c>
      <c r="G230" s="20">
        <v>-0.27242957177064475</v>
      </c>
      <c r="H230" s="20">
        <v>8.1461246040525062</v>
      </c>
      <c r="I230" s="20">
        <v>215.38167486045819</v>
      </c>
      <c r="J230" s="20">
        <v>247.49551068719359</v>
      </c>
      <c r="K230" s="20">
        <v>81.316006099394372</v>
      </c>
      <c r="L230" s="20">
        <v>71.155697723173688</v>
      </c>
      <c r="M230" s="20">
        <v>391.72148782447812</v>
      </c>
    </row>
    <row r="231" spans="2:13" x14ac:dyDescent="0.2">
      <c r="B231" s="11" t="s">
        <v>239</v>
      </c>
      <c r="C231" s="17">
        <v>1</v>
      </c>
      <c r="D231" s="20">
        <v>196.34960394675636</v>
      </c>
      <c r="E231" s="20">
        <v>239.45704072938986</v>
      </c>
      <c r="F231" s="20">
        <v>-43.107436782633499</v>
      </c>
      <c r="G231" s="20">
        <v>-0.53280268581455403</v>
      </c>
      <c r="H231" s="20">
        <v>8.5566838302568868</v>
      </c>
      <c r="I231" s="20">
        <v>222.59086490331356</v>
      </c>
      <c r="J231" s="20">
        <v>256.32321655546616</v>
      </c>
      <c r="K231" s="20">
        <v>81.358160869472528</v>
      </c>
      <c r="L231" s="20">
        <v>79.091053936872441</v>
      </c>
      <c r="M231" s="20">
        <v>399.82302752190731</v>
      </c>
    </row>
    <row r="232" spans="2:13" x14ac:dyDescent="0.2">
      <c r="B232" s="11" t="s">
        <v>240</v>
      </c>
      <c r="C232" s="17">
        <v>1</v>
      </c>
      <c r="D232" s="20">
        <v>358.38055216776797</v>
      </c>
      <c r="E232" s="20">
        <v>239.45704072938986</v>
      </c>
      <c r="F232" s="20">
        <v>118.92351143837811</v>
      </c>
      <c r="G232" s="20">
        <v>1.4698801652338644</v>
      </c>
      <c r="H232" s="20">
        <v>8.5566838302568868</v>
      </c>
      <c r="I232" s="20">
        <v>222.59086490331356</v>
      </c>
      <c r="J232" s="20">
        <v>256.32321655546616</v>
      </c>
      <c r="K232" s="20">
        <v>81.358160869472528</v>
      </c>
      <c r="L232" s="20">
        <v>79.091053936872441</v>
      </c>
      <c r="M232" s="20">
        <v>399.82302752190731</v>
      </c>
    </row>
    <row r="233" spans="2:13" x14ac:dyDescent="0.2">
      <c r="B233" s="11" t="s">
        <v>241</v>
      </c>
      <c r="C233" s="17">
        <v>1</v>
      </c>
      <c r="D233" s="20">
        <v>198.00953936017774</v>
      </c>
      <c r="E233" s="20">
        <v>239.45704072938986</v>
      </c>
      <c r="F233" s="20">
        <v>-41.447501369212119</v>
      </c>
      <c r="G233" s="20">
        <v>-0.51228608560449695</v>
      </c>
      <c r="H233" s="20">
        <v>8.5566838302568868</v>
      </c>
      <c r="I233" s="20">
        <v>222.59086490331356</v>
      </c>
      <c r="J233" s="20">
        <v>256.32321655546616</v>
      </c>
      <c r="K233" s="20">
        <v>81.358160869472528</v>
      </c>
      <c r="L233" s="20">
        <v>79.091053936872441</v>
      </c>
      <c r="M233" s="20">
        <v>399.82302752190731</v>
      </c>
    </row>
    <row r="234" spans="2:13" x14ac:dyDescent="0.2">
      <c r="B234" s="11" t="s">
        <v>242</v>
      </c>
      <c r="C234" s="17">
        <v>1</v>
      </c>
      <c r="D234" s="20">
        <v>166.40779961215463</v>
      </c>
      <c r="E234" s="20">
        <v>231.03767036402002</v>
      </c>
      <c r="F234" s="20">
        <v>-64.629870751865383</v>
      </c>
      <c r="G234" s="20">
        <v>-0.79881735706248325</v>
      </c>
      <c r="H234" s="20">
        <v>8.1668054992046688</v>
      </c>
      <c r="I234" s="20">
        <v>214.93998810539935</v>
      </c>
      <c r="J234" s="20">
        <v>247.13535262264068</v>
      </c>
      <c r="K234" s="20">
        <v>81.318080486161449</v>
      </c>
      <c r="L234" s="20">
        <v>70.750686466258486</v>
      </c>
      <c r="M234" s="20">
        <v>391.32465426178157</v>
      </c>
    </row>
    <row r="235" spans="2:13" x14ac:dyDescent="0.2">
      <c r="B235" s="11" t="s">
        <v>243</v>
      </c>
      <c r="C235" s="17">
        <v>1</v>
      </c>
      <c r="D235" s="20">
        <v>299.87320850245294</v>
      </c>
      <c r="E235" s="20">
        <v>355.62390054880524</v>
      </c>
      <c r="F235" s="20">
        <v>-55.750692046352299</v>
      </c>
      <c r="G235" s="20">
        <v>-0.68907178610729569</v>
      </c>
      <c r="H235" s="20">
        <v>19.175984420244713</v>
      </c>
      <c r="I235" s="20">
        <v>317.82590178130408</v>
      </c>
      <c r="J235" s="20">
        <v>393.42189931630639</v>
      </c>
      <c r="K235" s="20">
        <v>83.148372686285683</v>
      </c>
      <c r="L235" s="20">
        <v>191.72920709056734</v>
      </c>
      <c r="M235" s="20">
        <v>519.51859400704313</v>
      </c>
    </row>
    <row r="236" spans="2:13" x14ac:dyDescent="0.2">
      <c r="B236" s="11" t="s">
        <v>244</v>
      </c>
      <c r="C236" s="17">
        <v>1</v>
      </c>
      <c r="D236" s="20">
        <v>344.85569958245247</v>
      </c>
      <c r="E236" s="20">
        <v>310.92856189558609</v>
      </c>
      <c r="F236" s="20">
        <v>33.927137686866388</v>
      </c>
      <c r="G236" s="20">
        <v>0.41933530338888009</v>
      </c>
      <c r="H236" s="20">
        <v>13.243040999068596</v>
      </c>
      <c r="I236" s="20">
        <v>284.82505469663863</v>
      </c>
      <c r="J236" s="20">
        <v>337.03206909453354</v>
      </c>
      <c r="K236" s="20">
        <v>81.983605902613263</v>
      </c>
      <c r="L236" s="20">
        <v>149.32975335719601</v>
      </c>
      <c r="M236" s="20">
        <v>472.52737043397616</v>
      </c>
    </row>
    <row r="237" spans="2:13" x14ac:dyDescent="0.2">
      <c r="B237" s="11" t="s">
        <v>245</v>
      </c>
      <c r="C237" s="17">
        <v>1</v>
      </c>
      <c r="D237" s="20">
        <v>340.26696321400709</v>
      </c>
      <c r="E237" s="20">
        <v>310.92856189558609</v>
      </c>
      <c r="F237" s="20">
        <v>29.338401318421006</v>
      </c>
      <c r="G237" s="20">
        <v>0.3626190789023529</v>
      </c>
      <c r="H237" s="20">
        <v>13.243040999068596</v>
      </c>
      <c r="I237" s="20">
        <v>284.82505469663863</v>
      </c>
      <c r="J237" s="20">
        <v>337.03206909453354</v>
      </c>
      <c r="K237" s="20">
        <v>81.983605902613263</v>
      </c>
      <c r="L237" s="20">
        <v>149.32975335719601</v>
      </c>
      <c r="M237" s="20">
        <v>472.52737043397616</v>
      </c>
    </row>
    <row r="238" spans="2:13" x14ac:dyDescent="0.2">
      <c r="B238" s="11" t="s">
        <v>246</v>
      </c>
      <c r="C238" s="17">
        <v>1</v>
      </c>
      <c r="D238" s="20">
        <v>262.28117718093938</v>
      </c>
      <c r="E238" s="20">
        <v>327.93912651133337</v>
      </c>
      <c r="F238" s="20">
        <v>-65.65794933039399</v>
      </c>
      <c r="G238" s="20">
        <v>-0.81152428349447014</v>
      </c>
      <c r="H238" s="20">
        <v>14.224423643302478</v>
      </c>
      <c r="I238" s="20">
        <v>299.90120493426213</v>
      </c>
      <c r="J238" s="20">
        <v>355.97704808840462</v>
      </c>
      <c r="K238" s="20">
        <v>82.147840689065802</v>
      </c>
      <c r="L238" s="20">
        <v>166.01659293646694</v>
      </c>
      <c r="M238" s="20">
        <v>489.86166008619978</v>
      </c>
    </row>
    <row r="239" spans="2:13" x14ac:dyDescent="0.2">
      <c r="B239" s="11" t="s">
        <v>247</v>
      </c>
      <c r="C239" s="17">
        <v>1</v>
      </c>
      <c r="D239" s="20">
        <v>235.86848608428613</v>
      </c>
      <c r="E239" s="20">
        <v>248.04823497976727</v>
      </c>
      <c r="F239" s="20">
        <v>-12.17974889548114</v>
      </c>
      <c r="G239" s="20">
        <v>-0.15054021784643795</v>
      </c>
      <c r="H239" s="20">
        <v>10.45565290498412</v>
      </c>
      <c r="I239" s="20">
        <v>227.43897983254357</v>
      </c>
      <c r="J239" s="20">
        <v>268.65749012699098</v>
      </c>
      <c r="K239" s="20">
        <v>81.579741232498989</v>
      </c>
      <c r="L239" s="20">
        <v>87.245488639211516</v>
      </c>
      <c r="M239" s="20">
        <v>408.85098132032306</v>
      </c>
    </row>
    <row r="240" spans="2:13" x14ac:dyDescent="0.2">
      <c r="B240" s="11" t="s">
        <v>248</v>
      </c>
      <c r="C240" s="17">
        <v>1</v>
      </c>
      <c r="D240" s="20">
        <v>203.79754865341786</v>
      </c>
      <c r="E240" s="20">
        <v>232.26498383817815</v>
      </c>
      <c r="F240" s="20">
        <v>-28.467435184760291</v>
      </c>
      <c r="G240" s="20">
        <v>-0.35185404321702773</v>
      </c>
      <c r="H240" s="20">
        <v>8.1159319213378183</v>
      </c>
      <c r="I240" s="20">
        <v>216.26757906160839</v>
      </c>
      <c r="J240" s="20">
        <v>248.26238861474792</v>
      </c>
      <c r="K240" s="20">
        <v>81.312986987588786</v>
      </c>
      <c r="L240" s="20">
        <v>71.988039792794098</v>
      </c>
      <c r="M240" s="20">
        <v>392.54192788356221</v>
      </c>
    </row>
    <row r="241" spans="2:13" x14ac:dyDescent="0.2">
      <c r="B241" s="11" t="s">
        <v>249</v>
      </c>
      <c r="C241" s="17">
        <v>1</v>
      </c>
      <c r="D241" s="20">
        <v>219.29149989342258</v>
      </c>
      <c r="E241" s="20">
        <v>210.99155045792767</v>
      </c>
      <c r="F241" s="20">
        <v>8.2999494354949093</v>
      </c>
      <c r="G241" s="20">
        <v>0.10258636749049865</v>
      </c>
      <c r="H241" s="20">
        <v>12.890525778410829</v>
      </c>
      <c r="I241" s="20">
        <v>185.58288997891606</v>
      </c>
      <c r="J241" s="20">
        <v>236.40021093693929</v>
      </c>
      <c r="K241" s="20">
        <v>81.927401745300486</v>
      </c>
      <c r="L241" s="20">
        <v>49.503526566744227</v>
      </c>
      <c r="M241" s="20">
        <v>372.47957434911109</v>
      </c>
    </row>
    <row r="242" spans="2:13" x14ac:dyDescent="0.2">
      <c r="B242" s="11" t="s">
        <v>250</v>
      </c>
      <c r="C242" s="17">
        <v>1</v>
      </c>
      <c r="D242" s="20">
        <v>294.08243374242301</v>
      </c>
      <c r="E242" s="20">
        <v>235.16144360420117</v>
      </c>
      <c r="F242" s="20">
        <v>58.920990138221839</v>
      </c>
      <c r="G242" s="20">
        <v>0.72825628567979972</v>
      </c>
      <c r="H242" s="20">
        <v>8.1437379322586274</v>
      </c>
      <c r="I242" s="20">
        <v>219.10923008647472</v>
      </c>
      <c r="J242" s="20">
        <v>251.21365712192761</v>
      </c>
      <c r="K242" s="20">
        <v>81.315767040601045</v>
      </c>
      <c r="L242" s="20">
        <v>74.879019765027749</v>
      </c>
      <c r="M242" s="20">
        <v>395.44386744337459</v>
      </c>
    </row>
    <row r="243" spans="2:13" x14ac:dyDescent="0.2">
      <c r="B243" s="11" t="s">
        <v>251</v>
      </c>
      <c r="C243" s="17">
        <v>1</v>
      </c>
      <c r="D243" s="20">
        <v>337.72974904051551</v>
      </c>
      <c r="E243" s="20">
        <v>241.88712139860084</v>
      </c>
      <c r="F243" s="20">
        <v>95.842627641914675</v>
      </c>
      <c r="G243" s="20">
        <v>1.1846032433018325</v>
      </c>
      <c r="H243" s="20">
        <v>8.9672670358724638</v>
      </c>
      <c r="I243" s="20">
        <v>224.2116403937286</v>
      </c>
      <c r="J243" s="20">
        <v>259.56260240347308</v>
      </c>
      <c r="K243" s="20">
        <v>81.402367164503488</v>
      </c>
      <c r="L243" s="20">
        <v>81.433999080288373</v>
      </c>
      <c r="M243" s="20">
        <v>402.34024371691328</v>
      </c>
    </row>
    <row r="244" spans="2:13" x14ac:dyDescent="0.2">
      <c r="B244" s="11" t="s">
        <v>252</v>
      </c>
      <c r="C244" s="17">
        <v>1</v>
      </c>
      <c r="D244" s="20">
        <v>198.84945852895032</v>
      </c>
      <c r="E244" s="20">
        <v>241.88712139860084</v>
      </c>
      <c r="F244" s="20">
        <v>-43.037662869650518</v>
      </c>
      <c r="G244" s="20">
        <v>-0.53194028871995114</v>
      </c>
      <c r="H244" s="20">
        <v>8.9672670358724638</v>
      </c>
      <c r="I244" s="20">
        <v>224.2116403937286</v>
      </c>
      <c r="J244" s="20">
        <v>259.56260240347308</v>
      </c>
      <c r="K244" s="20">
        <v>81.402367164503488</v>
      </c>
      <c r="L244" s="20">
        <v>81.433999080288373</v>
      </c>
      <c r="M244" s="20">
        <v>402.34024371691328</v>
      </c>
    </row>
    <row r="245" spans="2:13" x14ac:dyDescent="0.2">
      <c r="B245" s="11" t="s">
        <v>253</v>
      </c>
      <c r="C245" s="17">
        <v>1</v>
      </c>
      <c r="D245" s="20">
        <v>224.22524285785963</v>
      </c>
      <c r="E245" s="20">
        <v>232.26498383817815</v>
      </c>
      <c r="F245" s="20">
        <v>-8.0397409803185269</v>
      </c>
      <c r="G245" s="20">
        <v>-9.9370222571265474E-2</v>
      </c>
      <c r="H245" s="20">
        <v>8.1159319213378183</v>
      </c>
      <c r="I245" s="20">
        <v>216.26757906160839</v>
      </c>
      <c r="J245" s="20">
        <v>248.26238861474792</v>
      </c>
      <c r="K245" s="20">
        <v>81.312986987588786</v>
      </c>
      <c r="L245" s="20">
        <v>71.988039792794098</v>
      </c>
      <c r="M245" s="20">
        <v>392.54192788356221</v>
      </c>
    </row>
    <row r="246" spans="2:13" x14ac:dyDescent="0.2">
      <c r="B246" s="11" t="s">
        <v>254</v>
      </c>
      <c r="C246" s="17">
        <v>1</v>
      </c>
      <c r="D246" s="20">
        <v>258.85789097402039</v>
      </c>
      <c r="E246" s="20">
        <v>232.26498383817815</v>
      </c>
      <c r="F246" s="20">
        <v>26.592907135842239</v>
      </c>
      <c r="G246" s="20">
        <v>0.32868510408166685</v>
      </c>
      <c r="H246" s="20">
        <v>8.1159319213378183</v>
      </c>
      <c r="I246" s="20">
        <v>216.26757906160839</v>
      </c>
      <c r="J246" s="20">
        <v>248.26238861474792</v>
      </c>
      <c r="K246" s="20">
        <v>81.312986987588786</v>
      </c>
      <c r="L246" s="20">
        <v>71.988039792794098</v>
      </c>
      <c r="M246" s="20">
        <v>392.54192788356221</v>
      </c>
    </row>
    <row r="247" spans="2:13" x14ac:dyDescent="0.2">
      <c r="B247" s="11" t="s">
        <v>255</v>
      </c>
      <c r="C247" s="17">
        <v>1</v>
      </c>
      <c r="D247" s="20">
        <v>259.40173476767922</v>
      </c>
      <c r="E247" s="20">
        <v>246.11998916294533</v>
      </c>
      <c r="F247" s="20">
        <v>13.281745604733885</v>
      </c>
      <c r="G247" s="20">
        <v>0.16416076340124125</v>
      </c>
      <c r="H247" s="20">
        <v>9.931175951107857</v>
      </c>
      <c r="I247" s="20">
        <v>226.54453644389156</v>
      </c>
      <c r="J247" s="20">
        <v>265.6954418819991</v>
      </c>
      <c r="K247" s="20">
        <v>81.514181328550777</v>
      </c>
      <c r="L247" s="20">
        <v>85.446468687113139</v>
      </c>
      <c r="M247" s="20">
        <v>406.79350963877755</v>
      </c>
    </row>
    <row r="248" spans="2:13" x14ac:dyDescent="0.2">
      <c r="B248" s="11" t="s">
        <v>256</v>
      </c>
      <c r="C248" s="17">
        <v>1</v>
      </c>
      <c r="D248" s="20">
        <v>206.1745931678478</v>
      </c>
      <c r="E248" s="20">
        <v>241.56188332073233</v>
      </c>
      <c r="F248" s="20">
        <v>-35.387290152884532</v>
      </c>
      <c r="G248" s="20">
        <v>-0.43738261062071787</v>
      </c>
      <c r="H248" s="20">
        <v>8.9056694634082394</v>
      </c>
      <c r="I248" s="20">
        <v>224.00781798438902</v>
      </c>
      <c r="J248" s="20">
        <v>259.11594865707565</v>
      </c>
      <c r="K248" s="20">
        <v>81.395604614029821</v>
      </c>
      <c r="L248" s="20">
        <v>81.122090741789009</v>
      </c>
      <c r="M248" s="20">
        <v>402.00167589967566</v>
      </c>
    </row>
    <row r="249" spans="2:13" x14ac:dyDescent="0.2">
      <c r="B249" s="11" t="s">
        <v>257</v>
      </c>
      <c r="C249" s="17">
        <v>1</v>
      </c>
      <c r="D249" s="20">
        <v>304.46835954757643</v>
      </c>
      <c r="E249" s="20">
        <v>262.95872989368502</v>
      </c>
      <c r="F249" s="20">
        <v>41.509629653891409</v>
      </c>
      <c r="G249" s="20">
        <v>0.51305398366137034</v>
      </c>
      <c r="H249" s="20">
        <v>15.575577870900796</v>
      </c>
      <c r="I249" s="20">
        <v>232.25753300775671</v>
      </c>
      <c r="J249" s="20">
        <v>293.65992677961333</v>
      </c>
      <c r="K249" s="20">
        <v>82.392548982929796</v>
      </c>
      <c r="L249" s="20">
        <v>100.55384904593993</v>
      </c>
      <c r="M249" s="20">
        <v>425.36361074143008</v>
      </c>
    </row>
    <row r="250" spans="2:13" x14ac:dyDescent="0.2">
      <c r="B250" s="11" t="s">
        <v>258</v>
      </c>
      <c r="C250" s="17">
        <v>1</v>
      </c>
      <c r="D250" s="20">
        <v>331.18181179812558</v>
      </c>
      <c r="E250" s="20">
        <v>268.59837162667003</v>
      </c>
      <c r="F250" s="20">
        <v>62.58344017145555</v>
      </c>
      <c r="G250" s="20">
        <v>0.7735237235051603</v>
      </c>
      <c r="H250" s="20">
        <v>17.786630685046902</v>
      </c>
      <c r="I250" s="20">
        <v>233.53894364749243</v>
      </c>
      <c r="J250" s="20">
        <v>303.65779960584763</v>
      </c>
      <c r="K250" s="20">
        <v>82.838986793769052</v>
      </c>
      <c r="L250" s="20">
        <v>105.31351218413357</v>
      </c>
      <c r="M250" s="20">
        <v>431.88323106920649</v>
      </c>
    </row>
    <row r="251" spans="2:13" x14ac:dyDescent="0.2">
      <c r="B251" s="11" t="s">
        <v>259</v>
      </c>
      <c r="C251" s="17">
        <v>1</v>
      </c>
      <c r="D251" s="20">
        <v>280.66506151742271</v>
      </c>
      <c r="E251" s="20">
        <v>313.62865153186101</v>
      </c>
      <c r="F251" s="20">
        <v>-32.963590014438296</v>
      </c>
      <c r="G251" s="20">
        <v>-0.40742597112287832</v>
      </c>
      <c r="H251" s="20">
        <v>13.109925811616474</v>
      </c>
      <c r="I251" s="20">
        <v>287.78752917746624</v>
      </c>
      <c r="J251" s="20">
        <v>339.46977388625578</v>
      </c>
      <c r="K251" s="20">
        <v>81.962208710344555</v>
      </c>
      <c r="L251" s="20">
        <v>152.07201924003414</v>
      </c>
      <c r="M251" s="20">
        <v>475.18528382368788</v>
      </c>
    </row>
    <row r="252" spans="2:13" x14ac:dyDescent="0.2">
      <c r="B252" s="11" t="s">
        <v>260</v>
      </c>
      <c r="C252" s="17">
        <v>1</v>
      </c>
      <c r="D252" s="20">
        <v>340.35566181391414</v>
      </c>
      <c r="E252" s="20">
        <v>233.73776000029497</v>
      </c>
      <c r="F252" s="20">
        <v>106.61790181361917</v>
      </c>
      <c r="G252" s="20">
        <v>1.3177843240518075</v>
      </c>
      <c r="H252" s="20">
        <v>8.1040542848367956</v>
      </c>
      <c r="I252" s="20">
        <v>217.76376736674681</v>
      </c>
      <c r="J252" s="20">
        <v>249.71175263384313</v>
      </c>
      <c r="K252" s="20">
        <v>81.311802327482411</v>
      </c>
      <c r="L252" s="20">
        <v>73.463151051783086</v>
      </c>
      <c r="M252" s="20">
        <v>394.01236894880685</v>
      </c>
    </row>
    <row r="253" spans="2:13" x14ac:dyDescent="0.2">
      <c r="B253" s="11" t="s">
        <v>261</v>
      </c>
      <c r="C253" s="17">
        <v>1</v>
      </c>
      <c r="D253" s="20">
        <v>293.192482907672</v>
      </c>
      <c r="E253" s="20">
        <v>241.17527957946535</v>
      </c>
      <c r="F253" s="20">
        <v>52.017203328206648</v>
      </c>
      <c r="G253" s="20">
        <v>0.64292631875982109</v>
      </c>
      <c r="H253" s="20">
        <v>8.8350300281699852</v>
      </c>
      <c r="I253" s="20">
        <v>223.76045242915507</v>
      </c>
      <c r="J253" s="20">
        <v>258.59010672977564</v>
      </c>
      <c r="K253" s="20">
        <v>81.387906088623865</v>
      </c>
      <c r="L253" s="20">
        <v>80.750661650617104</v>
      </c>
      <c r="M253" s="20">
        <v>401.59989750831357</v>
      </c>
    </row>
    <row r="254" spans="2:13" x14ac:dyDescent="0.2">
      <c r="B254" s="11" t="s">
        <v>262</v>
      </c>
      <c r="C254" s="17">
        <v>1</v>
      </c>
      <c r="D254" s="20">
        <v>247.64821289163172</v>
      </c>
      <c r="E254" s="20">
        <v>231.13585544607642</v>
      </c>
      <c r="F254" s="20">
        <v>16.512357445555295</v>
      </c>
      <c r="G254" s="20">
        <v>0.20409073358929455</v>
      </c>
      <c r="H254" s="20">
        <v>8.1613786651292788</v>
      </c>
      <c r="I254" s="20">
        <v>215.04887008119522</v>
      </c>
      <c r="J254" s="20">
        <v>247.22284081095762</v>
      </c>
      <c r="K254" s="20">
        <v>81.317535646425114</v>
      </c>
      <c r="L254" s="20">
        <v>70.849945488052811</v>
      </c>
      <c r="M254" s="20">
        <v>391.42176540410003</v>
      </c>
    </row>
    <row r="255" spans="2:13" x14ac:dyDescent="0.2">
      <c r="B255" s="11" t="s">
        <v>263</v>
      </c>
      <c r="C255" s="17">
        <v>1</v>
      </c>
      <c r="D255" s="20">
        <v>236.22983595974381</v>
      </c>
      <c r="E255" s="20">
        <v>223.60628733744358</v>
      </c>
      <c r="F255" s="20">
        <v>12.623548622300234</v>
      </c>
      <c r="G255" s="20">
        <v>0.15602552859700058</v>
      </c>
      <c r="H255" s="20">
        <v>9.2021516883563717</v>
      </c>
      <c r="I255" s="20">
        <v>205.46782254980823</v>
      </c>
      <c r="J255" s="20">
        <v>241.74475212507892</v>
      </c>
      <c r="K255" s="20">
        <v>81.428576664384309</v>
      </c>
      <c r="L255" s="20">
        <v>63.101503178858309</v>
      </c>
      <c r="M255" s="20">
        <v>384.11107149602884</v>
      </c>
    </row>
    <row r="256" spans="2:13" x14ac:dyDescent="0.2">
      <c r="B256" s="11" t="s">
        <v>264</v>
      </c>
      <c r="C256" s="17">
        <v>1</v>
      </c>
      <c r="D256" s="20">
        <v>272.23564345348746</v>
      </c>
      <c r="E256" s="20">
        <v>214.10074455122387</v>
      </c>
      <c r="F256" s="20">
        <v>58.134898902263586</v>
      </c>
      <c r="G256" s="20">
        <v>0.71854029342709935</v>
      </c>
      <c r="H256" s="20">
        <v>11.837467152037762</v>
      </c>
      <c r="I256" s="20">
        <v>190.76777978563459</v>
      </c>
      <c r="J256" s="20">
        <v>237.43370931681315</v>
      </c>
      <c r="K256" s="20">
        <v>81.768325961019684</v>
      </c>
      <c r="L256" s="20">
        <v>52.926276729257779</v>
      </c>
      <c r="M256" s="20">
        <v>375.27521237318996</v>
      </c>
    </row>
    <row r="257" spans="2:13" x14ac:dyDescent="0.2">
      <c r="B257" s="11" t="s">
        <v>265</v>
      </c>
      <c r="C257" s="17">
        <v>1</v>
      </c>
      <c r="D257" s="20">
        <v>183.67520776248719</v>
      </c>
      <c r="E257" s="20">
        <v>233.73776000029497</v>
      </c>
      <c r="F257" s="20">
        <v>-50.062552237807779</v>
      </c>
      <c r="G257" s="20">
        <v>-0.61876706855790642</v>
      </c>
      <c r="H257" s="20">
        <v>8.1040542848367956</v>
      </c>
      <c r="I257" s="20">
        <v>217.76376736674681</v>
      </c>
      <c r="J257" s="20">
        <v>249.71175263384313</v>
      </c>
      <c r="K257" s="20">
        <v>81.311802327482411</v>
      </c>
      <c r="L257" s="20">
        <v>73.463151051783086</v>
      </c>
      <c r="M257" s="20">
        <v>394.01236894880685</v>
      </c>
    </row>
    <row r="258" spans="2:13" x14ac:dyDescent="0.2">
      <c r="B258" s="11" t="s">
        <v>266</v>
      </c>
      <c r="C258" s="17">
        <v>1</v>
      </c>
      <c r="D258" s="20">
        <v>252.50665912191596</v>
      </c>
      <c r="E258" s="20">
        <v>232.75590921409548</v>
      </c>
      <c r="F258" s="20">
        <v>19.750749907820477</v>
      </c>
      <c r="G258" s="20">
        <v>0.24411687131390197</v>
      </c>
      <c r="H258" s="20">
        <v>8.1059851858412681</v>
      </c>
      <c r="I258" s="20">
        <v>216.77811055983994</v>
      </c>
      <c r="J258" s="20">
        <v>248.73370786835102</v>
      </c>
      <c r="K258" s="20">
        <v>81.311994796125063</v>
      </c>
      <c r="L258" s="20">
        <v>72.48092088847531</v>
      </c>
      <c r="M258" s="20">
        <v>393.03089753971562</v>
      </c>
    </row>
    <row r="259" spans="2:13" x14ac:dyDescent="0.2">
      <c r="B259" s="11" t="s">
        <v>267</v>
      </c>
      <c r="C259" s="17">
        <v>1</v>
      </c>
      <c r="D259" s="20">
        <v>289.86053137541177</v>
      </c>
      <c r="E259" s="20">
        <v>233.73776000029497</v>
      </c>
      <c r="F259" s="20">
        <v>56.122771375116798</v>
      </c>
      <c r="G259" s="20">
        <v>0.69367064144405433</v>
      </c>
      <c r="H259" s="20">
        <v>8.1040542848367956</v>
      </c>
      <c r="I259" s="20">
        <v>217.76376736674681</v>
      </c>
      <c r="J259" s="20">
        <v>249.71175263384313</v>
      </c>
      <c r="K259" s="20">
        <v>81.311802327482411</v>
      </c>
      <c r="L259" s="20">
        <v>73.463151051783086</v>
      </c>
      <c r="M259" s="20">
        <v>394.01236894880685</v>
      </c>
    </row>
    <row r="260" spans="2:13" x14ac:dyDescent="0.2">
      <c r="B260" s="11" t="s">
        <v>268</v>
      </c>
      <c r="C260" s="17">
        <v>1</v>
      </c>
      <c r="D260" s="20">
        <v>200.91386435089427</v>
      </c>
      <c r="E260" s="20">
        <v>246.84546778471443</v>
      </c>
      <c r="F260" s="20">
        <v>-45.931603433820158</v>
      </c>
      <c r="G260" s="20">
        <v>-0.56770904279716983</v>
      </c>
      <c r="H260" s="20">
        <v>10.123008577469216</v>
      </c>
      <c r="I260" s="20">
        <v>226.89189161625288</v>
      </c>
      <c r="J260" s="20">
        <v>266.79904395317601</v>
      </c>
      <c r="K260" s="20">
        <v>81.537775322555291</v>
      </c>
      <c r="L260" s="20">
        <v>86.125440921686732</v>
      </c>
      <c r="M260" s="20">
        <v>407.56549464774213</v>
      </c>
    </row>
    <row r="261" spans="2:13" x14ac:dyDescent="0.2">
      <c r="B261" s="11" t="s">
        <v>269</v>
      </c>
      <c r="C261" s="17">
        <v>1</v>
      </c>
      <c r="D261" s="20">
        <v>135.1673761865116</v>
      </c>
      <c r="E261" s="20">
        <v>246.84546778471443</v>
      </c>
      <c r="F261" s="20">
        <v>-111.67809159820283</v>
      </c>
      <c r="G261" s="20">
        <v>-1.3803276555319965</v>
      </c>
      <c r="H261" s="20">
        <v>10.123008577469216</v>
      </c>
      <c r="I261" s="20">
        <v>226.89189161625288</v>
      </c>
      <c r="J261" s="20">
        <v>266.79904395317601</v>
      </c>
      <c r="K261" s="20">
        <v>81.537775322555291</v>
      </c>
      <c r="L261" s="20">
        <v>86.125440921686732</v>
      </c>
      <c r="M261" s="20">
        <v>407.56549464774213</v>
      </c>
    </row>
    <row r="262" spans="2:13" x14ac:dyDescent="0.2">
      <c r="B262" s="11" t="s">
        <v>270</v>
      </c>
      <c r="C262" s="17">
        <v>1</v>
      </c>
      <c r="D262" s="20">
        <v>89.823337547925831</v>
      </c>
      <c r="E262" s="20">
        <v>209.84605786830085</v>
      </c>
      <c r="F262" s="20">
        <v>-120.02272032037502</v>
      </c>
      <c r="G262" s="20">
        <v>-1.4834662535822005</v>
      </c>
      <c r="H262" s="20">
        <v>13.294416478656714</v>
      </c>
      <c r="I262" s="20">
        <v>183.64128388316945</v>
      </c>
      <c r="J262" s="20">
        <v>236.05083185343224</v>
      </c>
      <c r="K262" s="20">
        <v>81.991920403171264</v>
      </c>
      <c r="L262" s="20">
        <v>48.230860524259043</v>
      </c>
      <c r="M262" s="20">
        <v>371.46125521234262</v>
      </c>
    </row>
    <row r="263" spans="2:13" x14ac:dyDescent="0.2">
      <c r="B263" s="11" t="s">
        <v>271</v>
      </c>
      <c r="C263" s="17">
        <v>1</v>
      </c>
      <c r="D263" s="20">
        <v>171.57186238849636</v>
      </c>
      <c r="E263" s="20">
        <v>209.84605786830085</v>
      </c>
      <c r="F263" s="20">
        <v>-38.27419547980449</v>
      </c>
      <c r="G263" s="20">
        <v>-0.47306441001953914</v>
      </c>
      <c r="H263" s="20">
        <v>13.294416478656714</v>
      </c>
      <c r="I263" s="20">
        <v>183.64128388316945</v>
      </c>
      <c r="J263" s="20">
        <v>236.05083185343224</v>
      </c>
      <c r="K263" s="20">
        <v>81.991920403171264</v>
      </c>
      <c r="L263" s="20">
        <v>48.230860524259043</v>
      </c>
      <c r="M263" s="20">
        <v>371.46125521234262</v>
      </c>
    </row>
    <row r="264" spans="2:13" x14ac:dyDescent="0.2">
      <c r="B264" s="11" t="s">
        <v>272</v>
      </c>
      <c r="C264" s="17">
        <v>1</v>
      </c>
      <c r="D264" s="20">
        <v>197.55094390304976</v>
      </c>
      <c r="E264" s="20">
        <v>227.25754489385398</v>
      </c>
      <c r="F264" s="20">
        <v>-29.706600990804219</v>
      </c>
      <c r="G264" s="20">
        <v>-0.36716998215719099</v>
      </c>
      <c r="H264" s="20">
        <v>8.5476677869386588</v>
      </c>
      <c r="I264" s="20">
        <v>210.40914069226181</v>
      </c>
      <c r="J264" s="20">
        <v>244.10594909544614</v>
      </c>
      <c r="K264" s="20">
        <v>81.35721311898449</v>
      </c>
      <c r="L264" s="20">
        <v>66.893426222992986</v>
      </c>
      <c r="M264" s="20">
        <v>387.62166356471494</v>
      </c>
    </row>
    <row r="265" spans="2:13" x14ac:dyDescent="0.2">
      <c r="B265" s="11" t="s">
        <v>273</v>
      </c>
      <c r="C265" s="17">
        <v>1</v>
      </c>
      <c r="D265" s="20">
        <v>268.89447791817884</v>
      </c>
      <c r="E265" s="20">
        <v>227.25754489385398</v>
      </c>
      <c r="F265" s="20">
        <v>41.636933024324861</v>
      </c>
      <c r="G265" s="20">
        <v>0.51462743786655085</v>
      </c>
      <c r="H265" s="20">
        <v>8.5476677869386588</v>
      </c>
      <c r="I265" s="20">
        <v>210.40914069226181</v>
      </c>
      <c r="J265" s="20">
        <v>244.10594909544614</v>
      </c>
      <c r="K265" s="20">
        <v>81.35721311898449</v>
      </c>
      <c r="L265" s="20">
        <v>66.893426222992986</v>
      </c>
      <c r="M265" s="20">
        <v>387.62166356471494</v>
      </c>
    </row>
    <row r="266" spans="2:13" x14ac:dyDescent="0.2">
      <c r="B266" s="11" t="s">
        <v>274</v>
      </c>
      <c r="C266" s="17">
        <v>1</v>
      </c>
      <c r="D266" s="20">
        <v>173.2082566698104</v>
      </c>
      <c r="E266" s="20">
        <v>234.30232417916343</v>
      </c>
      <c r="F266" s="20">
        <v>-61.094067509353039</v>
      </c>
      <c r="G266" s="20">
        <v>-0.75511525819676406</v>
      </c>
      <c r="H266" s="20">
        <v>8.1137930281700523</v>
      </c>
      <c r="I266" s="20">
        <v>218.30913539899558</v>
      </c>
      <c r="J266" s="20">
        <v>250.29551295933129</v>
      </c>
      <c r="K266" s="20">
        <v>81.312773530337608</v>
      </c>
      <c r="L266" s="20">
        <v>74.025800881770209</v>
      </c>
      <c r="M266" s="20">
        <v>394.57884747655669</v>
      </c>
    </row>
    <row r="267" spans="2:13" x14ac:dyDescent="0.2">
      <c r="B267" s="11" t="s">
        <v>275</v>
      </c>
      <c r="C267" s="17">
        <v>1</v>
      </c>
      <c r="D267" s="20">
        <v>299.9339069101668</v>
      </c>
      <c r="E267" s="20">
        <v>217.29175956341618</v>
      </c>
      <c r="F267" s="20">
        <v>82.642147346750619</v>
      </c>
      <c r="G267" s="20">
        <v>1.0214469092620653</v>
      </c>
      <c r="H267" s="20">
        <v>10.837515877186853</v>
      </c>
      <c r="I267" s="20">
        <v>195.92981001279929</v>
      </c>
      <c r="J267" s="20">
        <v>238.65370911403306</v>
      </c>
      <c r="K267" s="20">
        <v>81.629561142274127</v>
      </c>
      <c r="L267" s="20">
        <v>56.390812637846921</v>
      </c>
      <c r="M267" s="20">
        <v>378.19270648898544</v>
      </c>
    </row>
    <row r="268" spans="2:13" x14ac:dyDescent="0.2">
      <c r="B268" s="11" t="s">
        <v>276</v>
      </c>
      <c r="C268" s="17">
        <v>1</v>
      </c>
      <c r="D268" s="20">
        <v>244.48261981110159</v>
      </c>
      <c r="E268" s="20">
        <v>232.75590921409548</v>
      </c>
      <c r="F268" s="20">
        <v>11.726710597006104</v>
      </c>
      <c r="G268" s="20">
        <v>0.14494071947167961</v>
      </c>
      <c r="H268" s="20">
        <v>8.1059851858412681</v>
      </c>
      <c r="I268" s="20">
        <v>216.77811055983994</v>
      </c>
      <c r="J268" s="20">
        <v>248.73370786835102</v>
      </c>
      <c r="K268" s="20">
        <v>81.311994796125063</v>
      </c>
      <c r="L268" s="20">
        <v>72.48092088847531</v>
      </c>
      <c r="M268" s="20">
        <v>393.03089753971562</v>
      </c>
    </row>
    <row r="269" spans="2:13" x14ac:dyDescent="0.2">
      <c r="B269" s="11" t="s">
        <v>277</v>
      </c>
      <c r="C269" s="17">
        <v>1</v>
      </c>
      <c r="D269" s="20">
        <v>440.97002195203333</v>
      </c>
      <c r="E269" s="20">
        <v>357.3421393988807</v>
      </c>
      <c r="F269" s="20">
        <v>83.627882553152631</v>
      </c>
      <c r="G269" s="20">
        <v>1.0336304767546363</v>
      </c>
      <c r="H269" s="20">
        <v>19.130694113648254</v>
      </c>
      <c r="I269" s="20">
        <v>319.63341286457478</v>
      </c>
      <c r="J269" s="20">
        <v>395.05086593318663</v>
      </c>
      <c r="K269" s="20">
        <v>83.137939348783277</v>
      </c>
      <c r="L269" s="20">
        <v>193.46801120964881</v>
      </c>
      <c r="M269" s="20">
        <v>521.2162675881126</v>
      </c>
    </row>
    <row r="270" spans="2:13" x14ac:dyDescent="0.2">
      <c r="B270" s="11" t="s">
        <v>278</v>
      </c>
      <c r="C270" s="17">
        <v>1</v>
      </c>
      <c r="D270" s="20">
        <v>269.93480159233297</v>
      </c>
      <c r="E270" s="20">
        <v>321.23799499603899</v>
      </c>
      <c r="F270" s="20">
        <v>-51.303193403706018</v>
      </c>
      <c r="G270" s="20">
        <v>-0.63410124276677471</v>
      </c>
      <c r="H270" s="20">
        <v>13.333905495070676</v>
      </c>
      <c r="I270" s="20">
        <v>294.95538376610006</v>
      </c>
      <c r="J270" s="20">
        <v>347.52060622597793</v>
      </c>
      <c r="K270" s="20">
        <v>81.998332529652501</v>
      </c>
      <c r="L270" s="20">
        <v>159.61015863730447</v>
      </c>
      <c r="M270" s="20">
        <v>482.86583135477349</v>
      </c>
    </row>
    <row r="271" spans="2:13" x14ac:dyDescent="0.2">
      <c r="B271" s="11" t="s">
        <v>279</v>
      </c>
      <c r="C271" s="17">
        <v>1</v>
      </c>
      <c r="D271" s="20">
        <v>334.96321778716339</v>
      </c>
      <c r="E271" s="20">
        <v>313.02481329267812</v>
      </c>
      <c r="F271" s="20">
        <v>21.938404494485269</v>
      </c>
      <c r="G271" s="20">
        <v>0.27115601644533099</v>
      </c>
      <c r="H271" s="20">
        <v>13.130102084105932</v>
      </c>
      <c r="I271" s="20">
        <v>287.14392126044174</v>
      </c>
      <c r="J271" s="20">
        <v>338.90570532491449</v>
      </c>
      <c r="K271" s="20">
        <v>81.965438342212479</v>
      </c>
      <c r="L271" s="20">
        <v>151.46181503711827</v>
      </c>
      <c r="M271" s="20">
        <v>474.58781154823794</v>
      </c>
    </row>
    <row r="272" spans="2:13" x14ac:dyDescent="0.2">
      <c r="B272" s="11" t="s">
        <v>280</v>
      </c>
      <c r="C272" s="17">
        <v>1</v>
      </c>
      <c r="D272" s="20">
        <v>357.7484603303962</v>
      </c>
      <c r="E272" s="20">
        <v>313.02481329267812</v>
      </c>
      <c r="F272" s="20">
        <v>44.723647037718081</v>
      </c>
      <c r="G272" s="20">
        <v>0.5527788483753725</v>
      </c>
      <c r="H272" s="20">
        <v>13.130102084105932</v>
      </c>
      <c r="I272" s="20">
        <v>287.14392126044174</v>
      </c>
      <c r="J272" s="20">
        <v>338.90570532491449</v>
      </c>
      <c r="K272" s="20">
        <v>81.965438342212479</v>
      </c>
      <c r="L272" s="20">
        <v>151.46181503711827</v>
      </c>
      <c r="M272" s="20">
        <v>474.58781154823794</v>
      </c>
    </row>
    <row r="273" spans="2:13" x14ac:dyDescent="0.2">
      <c r="B273" s="11" t="s">
        <v>281</v>
      </c>
      <c r="C273" s="17">
        <v>1</v>
      </c>
      <c r="D273" s="20">
        <v>230.50294470959292</v>
      </c>
      <c r="E273" s="20">
        <v>274.84554604400103</v>
      </c>
      <c r="F273" s="20">
        <v>-44.342601334408101</v>
      </c>
      <c r="G273" s="20">
        <v>-0.54806916973766129</v>
      </c>
      <c r="H273" s="20">
        <v>22.455952136173323</v>
      </c>
      <c r="I273" s="20">
        <v>230.58236598686409</v>
      </c>
      <c r="J273" s="20">
        <v>319.10872610113796</v>
      </c>
      <c r="K273" s="20">
        <v>83.965488673824197</v>
      </c>
      <c r="L273" s="20">
        <v>109.34022606391014</v>
      </c>
      <c r="M273" s="20">
        <v>440.35086602409194</v>
      </c>
    </row>
    <row r="274" spans="2:13" x14ac:dyDescent="0.2">
      <c r="B274" s="11" t="s">
        <v>282</v>
      </c>
      <c r="C274" s="17">
        <v>1</v>
      </c>
      <c r="D274" s="20">
        <v>363.78535420602554</v>
      </c>
      <c r="E274" s="20">
        <v>225.88295381379359</v>
      </c>
      <c r="F274" s="20">
        <v>137.90240039223195</v>
      </c>
      <c r="G274" s="20">
        <v>1.7044569288530662</v>
      </c>
      <c r="H274" s="20">
        <v>8.7638697026018182</v>
      </c>
      <c r="I274" s="20">
        <v>208.60839158230962</v>
      </c>
      <c r="J274" s="20">
        <v>243.15751604527756</v>
      </c>
      <c r="K274" s="20">
        <v>81.380212054627705</v>
      </c>
      <c r="L274" s="20">
        <v>65.47350168197201</v>
      </c>
      <c r="M274" s="20">
        <v>386.2924059456152</v>
      </c>
    </row>
    <row r="275" spans="2:13" x14ac:dyDescent="0.2">
      <c r="B275" s="11" t="s">
        <v>283</v>
      </c>
      <c r="C275" s="17">
        <v>1</v>
      </c>
      <c r="D275" s="20">
        <v>268.40864887242094</v>
      </c>
      <c r="E275" s="20">
        <v>212.13704301318973</v>
      </c>
      <c r="F275" s="20">
        <v>56.271605859231215</v>
      </c>
      <c r="G275" s="20">
        <v>0.69551021760066623</v>
      </c>
      <c r="H275" s="20">
        <v>12.494745141652547</v>
      </c>
      <c r="I275" s="20">
        <v>187.50851020285711</v>
      </c>
      <c r="J275" s="20">
        <v>236.76557582352234</v>
      </c>
      <c r="K275" s="20">
        <v>81.866062309401698</v>
      </c>
      <c r="L275" s="20">
        <v>50.769925974645048</v>
      </c>
      <c r="M275" s="20">
        <v>373.5041600517344</v>
      </c>
    </row>
    <row r="276" spans="2:13" x14ac:dyDescent="0.2">
      <c r="B276" s="11" t="s">
        <v>284</v>
      </c>
      <c r="C276" s="17">
        <v>1</v>
      </c>
      <c r="D276" s="20">
        <v>211.23872621363978</v>
      </c>
      <c r="E276" s="20">
        <v>225.88295381379359</v>
      </c>
      <c r="F276" s="20">
        <v>-14.644227600153812</v>
      </c>
      <c r="G276" s="20">
        <v>-0.18100087547271945</v>
      </c>
      <c r="H276" s="20">
        <v>8.7638697026018182</v>
      </c>
      <c r="I276" s="20">
        <v>208.60839158230962</v>
      </c>
      <c r="J276" s="20">
        <v>243.15751604527756</v>
      </c>
      <c r="K276" s="20">
        <v>81.380212054627705</v>
      </c>
      <c r="L276" s="20">
        <v>65.47350168197201</v>
      </c>
      <c r="M276" s="20">
        <v>386.2924059456152</v>
      </c>
    </row>
    <row r="277" spans="2:13" x14ac:dyDescent="0.2">
      <c r="B277" s="11" t="s">
        <v>285</v>
      </c>
      <c r="C277" s="17">
        <v>1</v>
      </c>
      <c r="D277" s="20">
        <v>223.0831529572697</v>
      </c>
      <c r="E277" s="20">
        <v>212.13704301318973</v>
      </c>
      <c r="F277" s="20">
        <v>10.946109944079979</v>
      </c>
      <c r="G277" s="20">
        <v>0.13529259015875353</v>
      </c>
      <c r="H277" s="20">
        <v>12.494745141652547</v>
      </c>
      <c r="I277" s="20">
        <v>187.50851020285711</v>
      </c>
      <c r="J277" s="20">
        <v>236.76557582352234</v>
      </c>
      <c r="K277" s="20">
        <v>81.866062309401698</v>
      </c>
      <c r="L277" s="20">
        <v>50.769925974645048</v>
      </c>
      <c r="M277" s="20">
        <v>373.5041600517344</v>
      </c>
    </row>
    <row r="278" spans="2:13" x14ac:dyDescent="0.2">
      <c r="B278" s="11" t="s">
        <v>286</v>
      </c>
      <c r="C278" s="17">
        <v>1</v>
      </c>
      <c r="D278" s="20">
        <v>351.97074735656679</v>
      </c>
      <c r="E278" s="20">
        <v>194.95465451243493</v>
      </c>
      <c r="F278" s="20">
        <v>157.01609284413186</v>
      </c>
      <c r="G278" s="20">
        <v>1.9406998473442987</v>
      </c>
      <c r="H278" s="20">
        <v>19.035584634679555</v>
      </c>
      <c r="I278" s="20">
        <v>157.43339934283463</v>
      </c>
      <c r="J278" s="20">
        <v>232.47590968203522</v>
      </c>
      <c r="K278" s="20">
        <v>83.116105444589024</v>
      </c>
      <c r="L278" s="20">
        <v>31.123563377559037</v>
      </c>
      <c r="M278" s="20">
        <v>358.78574564731082</v>
      </c>
    </row>
    <row r="279" spans="2:13" x14ac:dyDescent="0.2">
      <c r="B279" s="11" t="s">
        <v>287</v>
      </c>
      <c r="C279" s="17">
        <v>1</v>
      </c>
      <c r="D279" s="20">
        <v>168.5650474293837</v>
      </c>
      <c r="E279" s="20">
        <v>176.39767493161972</v>
      </c>
      <c r="F279" s="20">
        <v>-7.8326275022360221</v>
      </c>
      <c r="G279" s="20">
        <v>-9.681032512370466E-2</v>
      </c>
      <c r="H279" s="20">
        <v>26.809317358339801</v>
      </c>
      <c r="I279" s="20">
        <v>123.55352767635492</v>
      </c>
      <c r="J279" s="20">
        <v>229.24182218688452</v>
      </c>
      <c r="K279" s="20">
        <v>85.23305109587578</v>
      </c>
      <c r="L279" s="20">
        <v>8.3938483916332416</v>
      </c>
      <c r="M279" s="20">
        <v>344.4015014716062</v>
      </c>
    </row>
    <row r="280" spans="2:13" x14ac:dyDescent="0.2">
      <c r="B280" s="11" t="s">
        <v>288</v>
      </c>
      <c r="C280" s="17">
        <v>1</v>
      </c>
      <c r="D280" s="20">
        <v>241.95493277686541</v>
      </c>
      <c r="E280" s="20">
        <v>164.02635521107626</v>
      </c>
      <c r="F280" s="20">
        <v>77.928577565789141</v>
      </c>
      <c r="G280" s="20">
        <v>0.96318775895038733</v>
      </c>
      <c r="H280" s="20">
        <v>32.147120074293163</v>
      </c>
      <c r="I280" s="20">
        <v>100.66080493121541</v>
      </c>
      <c r="J280" s="20">
        <v>227.39190549093712</v>
      </c>
      <c r="K280" s="20">
        <v>87.059582074364542</v>
      </c>
      <c r="L280" s="20">
        <v>-7.5777671030783154</v>
      </c>
      <c r="M280" s="20">
        <v>335.63047752523084</v>
      </c>
    </row>
    <row r="281" spans="2:13" x14ac:dyDescent="0.2">
      <c r="B281" s="11" t="s">
        <v>289</v>
      </c>
      <c r="C281" s="17">
        <v>1</v>
      </c>
      <c r="D281" s="20">
        <v>184.85808826771864</v>
      </c>
      <c r="E281" s="20">
        <v>184.64522141198205</v>
      </c>
      <c r="F281" s="20">
        <v>0.2128668557365927</v>
      </c>
      <c r="G281" s="20">
        <v>2.6310084969618794E-3</v>
      </c>
      <c r="H281" s="20">
        <v>23.306882877168018</v>
      </c>
      <c r="I281" s="20">
        <v>138.70476219177957</v>
      </c>
      <c r="J281" s="20">
        <v>230.58568063218453</v>
      </c>
      <c r="K281" s="20">
        <v>84.197056310431776</v>
      </c>
      <c r="L281" s="20">
        <v>18.683455856463695</v>
      </c>
      <c r="M281" s="20">
        <v>350.6069869675004</v>
      </c>
    </row>
    <row r="282" spans="2:13" x14ac:dyDescent="0.2">
      <c r="B282" s="11" t="s">
        <v>290</v>
      </c>
      <c r="C282" s="17">
        <v>1</v>
      </c>
      <c r="D282" s="20">
        <v>200.07702230282163</v>
      </c>
      <c r="E282" s="20">
        <v>217.8931431609426</v>
      </c>
      <c r="F282" s="20">
        <v>-17.816120858120968</v>
      </c>
      <c r="G282" s="20">
        <v>-0.22020509110455255</v>
      </c>
      <c r="H282" s="20">
        <v>10.660122187469874</v>
      </c>
      <c r="I282" s="20">
        <v>196.8808563091651</v>
      </c>
      <c r="J282" s="20">
        <v>238.9054300127201</v>
      </c>
      <c r="K282" s="20">
        <v>81.60619894924514</v>
      </c>
      <c r="L282" s="20">
        <v>57.038245717056441</v>
      </c>
      <c r="M282" s="20">
        <v>378.74804060482876</v>
      </c>
    </row>
    <row r="283" spans="2:13" x14ac:dyDescent="0.2">
      <c r="B283" s="11" t="s">
        <v>291</v>
      </c>
      <c r="C283" s="17">
        <v>1</v>
      </c>
      <c r="D283" s="20">
        <v>181.75129023351653</v>
      </c>
      <c r="E283" s="20">
        <v>217.8931431609426</v>
      </c>
      <c r="F283" s="20">
        <v>-36.141852927426072</v>
      </c>
      <c r="G283" s="20">
        <v>-0.44670891491755282</v>
      </c>
      <c r="H283" s="20">
        <v>10.660122187469874</v>
      </c>
      <c r="I283" s="20">
        <v>196.8808563091651</v>
      </c>
      <c r="J283" s="20">
        <v>238.9054300127201</v>
      </c>
      <c r="K283" s="20">
        <v>81.60619894924514</v>
      </c>
      <c r="L283" s="20">
        <v>57.038245717056441</v>
      </c>
      <c r="M283" s="20">
        <v>378.74804060482876</v>
      </c>
    </row>
    <row r="284" spans="2:13" x14ac:dyDescent="0.2">
      <c r="B284" s="11" t="s">
        <v>292</v>
      </c>
      <c r="C284" s="17">
        <v>1</v>
      </c>
      <c r="D284" s="20">
        <v>154.70125058617577</v>
      </c>
      <c r="E284" s="20">
        <v>214.10074455122387</v>
      </c>
      <c r="F284" s="20">
        <v>-59.399493965048094</v>
      </c>
      <c r="G284" s="20">
        <v>-0.73417053489371453</v>
      </c>
      <c r="H284" s="20">
        <v>11.837467152037762</v>
      </c>
      <c r="I284" s="20">
        <v>190.76777978563459</v>
      </c>
      <c r="J284" s="20">
        <v>237.43370931681315</v>
      </c>
      <c r="K284" s="20">
        <v>81.768325961019684</v>
      </c>
      <c r="L284" s="20">
        <v>52.926276729257779</v>
      </c>
      <c r="M284" s="20">
        <v>375.27521237318996</v>
      </c>
    </row>
    <row r="285" spans="2:13" x14ac:dyDescent="0.2">
      <c r="B285" s="11" t="s">
        <v>293</v>
      </c>
      <c r="C285" s="17">
        <v>1</v>
      </c>
      <c r="D285" s="20">
        <v>120.08165652683778</v>
      </c>
      <c r="E285" s="20">
        <v>238.25427353433702</v>
      </c>
      <c r="F285" s="20">
        <v>-118.17261700749924</v>
      </c>
      <c r="G285" s="20">
        <v>-1.4605992012193993</v>
      </c>
      <c r="H285" s="20">
        <v>8.3985833023805583</v>
      </c>
      <c r="I285" s="20">
        <v>221.69973143860011</v>
      </c>
      <c r="J285" s="20">
        <v>254.80881563007392</v>
      </c>
      <c r="K285" s="20">
        <v>81.341684906196875</v>
      </c>
      <c r="L285" s="20">
        <v>77.920762698513073</v>
      </c>
      <c r="M285" s="20">
        <v>398.58778437016099</v>
      </c>
    </row>
    <row r="286" spans="2:13" x14ac:dyDescent="0.2">
      <c r="B286" s="11" t="s">
        <v>294</v>
      </c>
      <c r="C286" s="17">
        <v>1</v>
      </c>
      <c r="D286" s="20">
        <v>284.8292030196755</v>
      </c>
      <c r="E286" s="20">
        <v>250.7505560928368</v>
      </c>
      <c r="F286" s="20">
        <v>34.078646926838701</v>
      </c>
      <c r="G286" s="20">
        <v>0.42120793920320648</v>
      </c>
      <c r="H286" s="20">
        <v>11.261756917421069</v>
      </c>
      <c r="I286" s="20">
        <v>228.5523802518519</v>
      </c>
      <c r="J286" s="20">
        <v>272.9487319338217</v>
      </c>
      <c r="K286" s="20">
        <v>81.686967569858254</v>
      </c>
      <c r="L286" s="20">
        <v>89.736454711594291</v>
      </c>
      <c r="M286" s="20">
        <v>411.76465747407929</v>
      </c>
    </row>
    <row r="287" spans="2:13" x14ac:dyDescent="0.2">
      <c r="B287" s="11" t="s">
        <v>295</v>
      </c>
      <c r="C287" s="17">
        <v>1</v>
      </c>
      <c r="D287" s="20">
        <v>248.17471444662888</v>
      </c>
      <c r="E287" s="20">
        <v>250.7505560928368</v>
      </c>
      <c r="F287" s="20">
        <v>-2.5758416462079197</v>
      </c>
      <c r="G287" s="20">
        <v>-3.1837090065291486E-2</v>
      </c>
      <c r="H287" s="20">
        <v>11.261756917421069</v>
      </c>
      <c r="I287" s="20">
        <v>228.5523802518519</v>
      </c>
      <c r="J287" s="20">
        <v>272.9487319338217</v>
      </c>
      <c r="K287" s="20">
        <v>81.686967569858254</v>
      </c>
      <c r="L287" s="20">
        <v>89.736454711594291</v>
      </c>
      <c r="M287" s="20">
        <v>411.76465747407929</v>
      </c>
    </row>
    <row r="288" spans="2:13" x14ac:dyDescent="0.2">
      <c r="B288" s="11" t="s">
        <v>296</v>
      </c>
      <c r="C288" s="17">
        <v>1</v>
      </c>
      <c r="D288" s="20">
        <v>278.14696766500168</v>
      </c>
      <c r="E288" s="20">
        <v>246.36436090669329</v>
      </c>
      <c r="F288" s="20">
        <v>31.78260675830839</v>
      </c>
      <c r="G288" s="20">
        <v>0.39282916143686314</v>
      </c>
      <c r="H288" s="20">
        <v>9.9950192795161978</v>
      </c>
      <c r="I288" s="20">
        <v>226.66306588428722</v>
      </c>
      <c r="J288" s="20">
        <v>266.06565592909936</v>
      </c>
      <c r="K288" s="20">
        <v>81.521984226893622</v>
      </c>
      <c r="L288" s="20">
        <v>85.675460050095126</v>
      </c>
      <c r="M288" s="20">
        <v>407.05326176329146</v>
      </c>
    </row>
    <row r="289" spans="2:13" x14ac:dyDescent="0.2">
      <c r="B289" s="11" t="s">
        <v>297</v>
      </c>
      <c r="C289" s="17">
        <v>1</v>
      </c>
      <c r="D289" s="20">
        <v>275.66126852782827</v>
      </c>
      <c r="E289" s="20">
        <v>238.25427353433702</v>
      </c>
      <c r="F289" s="20">
        <v>37.406994993491253</v>
      </c>
      <c r="G289" s="20">
        <v>0.46234591727831625</v>
      </c>
      <c r="H289" s="20">
        <v>8.3985833023805583</v>
      </c>
      <c r="I289" s="20">
        <v>221.69973143860011</v>
      </c>
      <c r="J289" s="20">
        <v>254.80881563007392</v>
      </c>
      <c r="K289" s="20">
        <v>81.341684906196875</v>
      </c>
      <c r="L289" s="20">
        <v>77.920762698513073</v>
      </c>
      <c r="M289" s="20">
        <v>398.58778437016099</v>
      </c>
    </row>
    <row r="290" spans="2:13" x14ac:dyDescent="0.2">
      <c r="B290" s="11" t="s">
        <v>298</v>
      </c>
      <c r="C290" s="17">
        <v>1</v>
      </c>
      <c r="D290" s="20">
        <v>325.03973275525487</v>
      </c>
      <c r="E290" s="20">
        <v>376.58641451972608</v>
      </c>
      <c r="F290" s="20">
        <v>-51.546681764471202</v>
      </c>
      <c r="G290" s="20">
        <v>-0.63711072934874047</v>
      </c>
      <c r="H290" s="20">
        <v>20.684487708924323</v>
      </c>
      <c r="I290" s="20">
        <v>335.81498793768793</v>
      </c>
      <c r="J290" s="20">
        <v>417.35784110176422</v>
      </c>
      <c r="K290" s="20">
        <v>83.509170356749649</v>
      </c>
      <c r="L290" s="20">
        <v>211.98054871149833</v>
      </c>
      <c r="M290" s="20">
        <v>541.19228032795377</v>
      </c>
    </row>
    <row r="291" spans="2:13" x14ac:dyDescent="0.2">
      <c r="B291" s="11" t="s">
        <v>299</v>
      </c>
      <c r="C291" s="17">
        <v>1</v>
      </c>
      <c r="D291" s="20">
        <v>336.94447229060336</v>
      </c>
      <c r="E291" s="20">
        <v>318.14516506590309</v>
      </c>
      <c r="F291" s="20">
        <v>18.799307224700271</v>
      </c>
      <c r="G291" s="20">
        <v>0.232357155246319</v>
      </c>
      <c r="H291" s="20">
        <v>13.136614788628766</v>
      </c>
      <c r="I291" s="20">
        <v>292.25143576846392</v>
      </c>
      <c r="J291" s="20">
        <v>344.03889436334225</v>
      </c>
      <c r="K291" s="20">
        <v>81.966481869095816</v>
      </c>
      <c r="L291" s="20">
        <v>156.58010990275582</v>
      </c>
      <c r="M291" s="20">
        <v>479.71022022905038</v>
      </c>
    </row>
    <row r="292" spans="2:13" x14ac:dyDescent="0.2">
      <c r="B292" s="11" t="s">
        <v>300</v>
      </c>
      <c r="C292" s="17">
        <v>1</v>
      </c>
      <c r="D292" s="20">
        <v>304.84372440863598</v>
      </c>
      <c r="E292" s="20">
        <v>311.88313904215352</v>
      </c>
      <c r="F292" s="20">
        <v>-7.0394146335175378</v>
      </c>
      <c r="G292" s="20">
        <v>-8.7006310354583963E-2</v>
      </c>
      <c r="H292" s="20">
        <v>13.18340466394244</v>
      </c>
      <c r="I292" s="20">
        <v>285.89718169473895</v>
      </c>
      <c r="J292" s="20">
        <v>337.86909638956809</v>
      </c>
      <c r="K292" s="20">
        <v>81.973993805506694</v>
      </c>
      <c r="L292" s="20">
        <v>150.30327701657993</v>
      </c>
      <c r="M292" s="20">
        <v>473.46300106772708</v>
      </c>
    </row>
    <row r="293" spans="2:13" x14ac:dyDescent="0.2">
      <c r="B293" s="11" t="s">
        <v>301</v>
      </c>
      <c r="C293" s="17">
        <v>1</v>
      </c>
      <c r="D293" s="20">
        <v>257.52693757002027</v>
      </c>
      <c r="E293" s="20">
        <v>318.48881283591822</v>
      </c>
      <c r="F293" s="20">
        <v>-60.961875265897959</v>
      </c>
      <c r="G293" s="20">
        <v>-0.75348137811449734</v>
      </c>
      <c r="H293" s="20">
        <v>13.15144575174652</v>
      </c>
      <c r="I293" s="20">
        <v>292.56585006011568</v>
      </c>
      <c r="J293" s="20">
        <v>344.41177561172077</v>
      </c>
      <c r="K293" s="20">
        <v>81.968860107074349</v>
      </c>
      <c r="L293" s="20">
        <v>156.91906990111809</v>
      </c>
      <c r="M293" s="20">
        <v>480.05855577071839</v>
      </c>
    </row>
    <row r="294" spans="2:13" x14ac:dyDescent="0.2">
      <c r="B294" s="11" t="s">
        <v>302</v>
      </c>
      <c r="C294" s="17">
        <v>1</v>
      </c>
      <c r="D294" s="20">
        <v>280.49607322898152</v>
      </c>
      <c r="E294" s="20">
        <v>238.72678921810777</v>
      </c>
      <c r="F294" s="20">
        <v>41.769284010873747</v>
      </c>
      <c r="G294" s="20">
        <v>0.5162632799941872</v>
      </c>
      <c r="H294" s="20">
        <v>8.456936354244494</v>
      </c>
      <c r="I294" s="20">
        <v>222.05722676492292</v>
      </c>
      <c r="J294" s="20">
        <v>255.39635167129262</v>
      </c>
      <c r="K294" s="20">
        <v>81.347730603820381</v>
      </c>
      <c r="L294" s="20">
        <v>78.381361639637703</v>
      </c>
      <c r="M294" s="20">
        <v>399.07221679657783</v>
      </c>
    </row>
    <row r="295" spans="2:13" x14ac:dyDescent="0.2">
      <c r="B295" s="11" t="s">
        <v>303</v>
      </c>
      <c r="C295" s="17">
        <v>1</v>
      </c>
      <c r="D295" s="20">
        <v>234.36817392164625</v>
      </c>
      <c r="E295" s="20">
        <v>232.26498383817815</v>
      </c>
      <c r="F295" s="20">
        <v>2.1031900834680926</v>
      </c>
      <c r="G295" s="20">
        <v>2.5995174125077673E-2</v>
      </c>
      <c r="H295" s="20">
        <v>8.1159319213378183</v>
      </c>
      <c r="I295" s="20">
        <v>216.26757906160839</v>
      </c>
      <c r="J295" s="20">
        <v>248.26238861474792</v>
      </c>
      <c r="K295" s="20">
        <v>81.312986987588786</v>
      </c>
      <c r="L295" s="20">
        <v>71.988039792794098</v>
      </c>
      <c r="M295" s="20">
        <v>392.54192788356221</v>
      </c>
    </row>
    <row r="296" spans="2:13" x14ac:dyDescent="0.2">
      <c r="B296" s="11" t="s">
        <v>304</v>
      </c>
      <c r="C296" s="17">
        <v>1</v>
      </c>
      <c r="D296" s="20">
        <v>240.35825174778387</v>
      </c>
      <c r="E296" s="20">
        <v>233.0422823443198</v>
      </c>
      <c r="F296" s="20">
        <v>7.3159694034640665</v>
      </c>
      <c r="G296" s="20">
        <v>9.0424493740094342E-2</v>
      </c>
      <c r="H296" s="20">
        <v>8.1029457794876869</v>
      </c>
      <c r="I296" s="20">
        <v>217.07047469814444</v>
      </c>
      <c r="J296" s="20">
        <v>249.01408999049517</v>
      </c>
      <c r="K296" s="20">
        <v>81.311691854230347</v>
      </c>
      <c r="L296" s="20">
        <v>72.767891150878739</v>
      </c>
      <c r="M296" s="20">
        <v>393.31667353776083</v>
      </c>
    </row>
    <row r="297" spans="2:13" x14ac:dyDescent="0.2">
      <c r="B297" s="11" t="s">
        <v>305</v>
      </c>
      <c r="C297" s="17">
        <v>1</v>
      </c>
      <c r="D297" s="20">
        <v>212.82588288712984</v>
      </c>
      <c r="E297" s="20">
        <v>241.88712139860084</v>
      </c>
      <c r="F297" s="20">
        <v>-29.061238511471004</v>
      </c>
      <c r="G297" s="20">
        <v>-0.35919338025328928</v>
      </c>
      <c r="H297" s="20">
        <v>8.9672670358724638</v>
      </c>
      <c r="I297" s="20">
        <v>224.2116403937286</v>
      </c>
      <c r="J297" s="20">
        <v>259.56260240347308</v>
      </c>
      <c r="K297" s="20">
        <v>81.402367164503488</v>
      </c>
      <c r="L297" s="20">
        <v>81.433999080288373</v>
      </c>
      <c r="M297" s="20">
        <v>402.34024371691328</v>
      </c>
    </row>
    <row r="298" spans="2:13" x14ac:dyDescent="0.2">
      <c r="B298" s="11" t="s">
        <v>306</v>
      </c>
      <c r="C298" s="17">
        <v>1</v>
      </c>
      <c r="D298" s="20">
        <v>213.59333551683733</v>
      </c>
      <c r="E298" s="20">
        <v>243.26171247866122</v>
      </c>
      <c r="F298" s="20">
        <v>-29.668376961823895</v>
      </c>
      <c r="G298" s="20">
        <v>-0.36669753779901532</v>
      </c>
      <c r="H298" s="20">
        <v>9.2485530452734857</v>
      </c>
      <c r="I298" s="20">
        <v>225.03178545403574</v>
      </c>
      <c r="J298" s="20">
        <v>261.49163950328671</v>
      </c>
      <c r="K298" s="20">
        <v>81.43383348045964</v>
      </c>
      <c r="L298" s="20">
        <v>82.746566550730421</v>
      </c>
      <c r="M298" s="20">
        <v>403.77685840659205</v>
      </c>
    </row>
    <row r="299" spans="2:13" x14ac:dyDescent="0.2">
      <c r="B299" s="11" t="s">
        <v>307</v>
      </c>
      <c r="C299" s="17">
        <v>1</v>
      </c>
      <c r="D299" s="20">
        <v>202.78247809055952</v>
      </c>
      <c r="E299" s="20">
        <v>257.70473731719147</v>
      </c>
      <c r="F299" s="20">
        <v>-54.922259226631951</v>
      </c>
      <c r="G299" s="20">
        <v>-0.67883245701914752</v>
      </c>
      <c r="H299" s="20">
        <v>13.616584745959182</v>
      </c>
      <c r="I299" s="20">
        <v>230.86493383351862</v>
      </c>
      <c r="J299" s="20">
        <v>284.5445408008643</v>
      </c>
      <c r="K299" s="20">
        <v>82.044773642419656</v>
      </c>
      <c r="L299" s="20">
        <v>95.98536035826325</v>
      </c>
      <c r="M299" s="20">
        <v>419.42411427611967</v>
      </c>
    </row>
    <row r="300" spans="2:13" x14ac:dyDescent="0.2">
      <c r="B300" s="11" t="s">
        <v>308</v>
      </c>
      <c r="C300" s="17">
        <v>1</v>
      </c>
      <c r="D300" s="20">
        <v>172.89299098579787</v>
      </c>
      <c r="E300" s="20">
        <v>250.96924102489558</v>
      </c>
      <c r="F300" s="20">
        <v>-78.076250039097715</v>
      </c>
      <c r="G300" s="20">
        <v>-0.96501297279449572</v>
      </c>
      <c r="H300" s="20">
        <v>11.330163605088652</v>
      </c>
      <c r="I300" s="20">
        <v>228.63622799174971</v>
      </c>
      <c r="J300" s="20">
        <v>273.30225405804146</v>
      </c>
      <c r="K300" s="20">
        <v>81.696426538803195</v>
      </c>
      <c r="L300" s="20">
        <v>89.936494963479817</v>
      </c>
      <c r="M300" s="20">
        <v>412.00198708631137</v>
      </c>
    </row>
    <row r="301" spans="2:13" x14ac:dyDescent="0.2">
      <c r="B301" s="11" t="s">
        <v>309</v>
      </c>
      <c r="C301" s="17">
        <v>1</v>
      </c>
      <c r="D301" s="20">
        <v>270.36572840572046</v>
      </c>
      <c r="E301" s="20">
        <v>252.22928285973919</v>
      </c>
      <c r="F301" s="20">
        <v>18.136445545981275</v>
      </c>
      <c r="G301" s="20">
        <v>0.22416426536223971</v>
      </c>
      <c r="H301" s="20">
        <v>11.732551495729604</v>
      </c>
      <c r="I301" s="20">
        <v>229.10311852540394</v>
      </c>
      <c r="J301" s="20">
        <v>275.35544719407443</v>
      </c>
      <c r="K301" s="20">
        <v>81.753203402019295</v>
      </c>
      <c r="L301" s="20">
        <v>91.084623284063412</v>
      </c>
      <c r="M301" s="20">
        <v>413.37394243541496</v>
      </c>
    </row>
    <row r="302" spans="2:13" x14ac:dyDescent="0.2">
      <c r="B302" s="11" t="s">
        <v>310</v>
      </c>
      <c r="C302" s="17">
        <v>1</v>
      </c>
      <c r="D302" s="20">
        <v>280.23676981467042</v>
      </c>
      <c r="E302" s="20">
        <v>240.6598079244427</v>
      </c>
      <c r="F302" s="20">
        <v>39.576961890227722</v>
      </c>
      <c r="G302" s="20">
        <v>0.48916644470934278</v>
      </c>
      <c r="H302" s="20">
        <v>8.7453152156213445</v>
      </c>
      <c r="I302" s="20">
        <v>223.4218186511261</v>
      </c>
      <c r="J302" s="20">
        <v>257.8977971977593</v>
      </c>
      <c r="K302" s="20">
        <v>81.378216004730476</v>
      </c>
      <c r="L302" s="20">
        <v>80.254290229044415</v>
      </c>
      <c r="M302" s="20">
        <v>401.06532561984102</v>
      </c>
    </row>
    <row r="303" spans="2:13" x14ac:dyDescent="0.2">
      <c r="B303" s="11" t="s">
        <v>311</v>
      </c>
      <c r="C303" s="17">
        <v>1</v>
      </c>
      <c r="D303" s="20">
        <v>350.55099080856598</v>
      </c>
      <c r="E303" s="20">
        <v>376.62077929672762</v>
      </c>
      <c r="F303" s="20">
        <v>-26.069788488161635</v>
      </c>
      <c r="G303" s="20">
        <v>-0.32221942109779267</v>
      </c>
      <c r="H303" s="20">
        <v>20.690384574642522</v>
      </c>
      <c r="I303" s="20">
        <v>335.83772933628745</v>
      </c>
      <c r="J303" s="20">
        <v>417.40382925716779</v>
      </c>
      <c r="K303" s="20">
        <v>83.510631153994979</v>
      </c>
      <c r="L303" s="20">
        <v>212.01203409460445</v>
      </c>
      <c r="M303" s="20">
        <v>541.22952449885076</v>
      </c>
    </row>
    <row r="304" spans="2:13" x14ac:dyDescent="0.2">
      <c r="B304" s="11" t="s">
        <v>312</v>
      </c>
      <c r="C304" s="17">
        <v>1</v>
      </c>
      <c r="D304" s="20">
        <v>351.30307609863956</v>
      </c>
      <c r="E304" s="20">
        <v>353.36906149245044</v>
      </c>
      <c r="F304" s="20">
        <v>-2.0659853938108768</v>
      </c>
      <c r="G304" s="20">
        <v>-2.5535328677197842E-2</v>
      </c>
      <c r="H304" s="20">
        <v>21.450565502089315</v>
      </c>
      <c r="I304" s="20">
        <v>311.08761034805968</v>
      </c>
      <c r="J304" s="20">
        <v>395.6505126368412</v>
      </c>
      <c r="K304" s="20">
        <v>83.702211812182213</v>
      </c>
      <c r="L304" s="20">
        <v>188.38268949822404</v>
      </c>
      <c r="M304" s="20">
        <v>518.35543348667682</v>
      </c>
    </row>
    <row r="305" spans="2:13" x14ac:dyDescent="0.2">
      <c r="B305" s="11" t="s">
        <v>313</v>
      </c>
      <c r="C305" s="17">
        <v>1</v>
      </c>
      <c r="D305" s="20">
        <v>313.2871856579099</v>
      </c>
      <c r="E305" s="20">
        <v>348.66108704324364</v>
      </c>
      <c r="F305" s="20">
        <v>-35.373901385333738</v>
      </c>
      <c r="G305" s="20">
        <v>-0.43721712707905475</v>
      </c>
      <c r="H305" s="20">
        <v>19.81767196990857</v>
      </c>
      <c r="I305" s="20">
        <v>309.59825072269831</v>
      </c>
      <c r="J305" s="20">
        <v>387.72392336378897</v>
      </c>
      <c r="K305" s="20">
        <v>83.298701215558523</v>
      </c>
      <c r="L305" s="20">
        <v>184.47007932860822</v>
      </c>
      <c r="M305" s="20">
        <v>512.85209475787906</v>
      </c>
    </row>
    <row r="306" spans="2:13" x14ac:dyDescent="0.2">
      <c r="B306" s="11" t="s">
        <v>314</v>
      </c>
      <c r="C306" s="17">
        <v>1</v>
      </c>
      <c r="D306" s="20">
        <v>206.85485160026474</v>
      </c>
      <c r="E306" s="20">
        <v>214.10074455122387</v>
      </c>
      <c r="F306" s="20">
        <v>-7.2458929509591314</v>
      </c>
      <c r="G306" s="20">
        <v>-8.9558357293725369E-2</v>
      </c>
      <c r="H306" s="20">
        <v>11.837467152037762</v>
      </c>
      <c r="I306" s="20">
        <v>190.76777978563459</v>
      </c>
      <c r="J306" s="20">
        <v>237.43370931681315</v>
      </c>
      <c r="K306" s="20">
        <v>81.768325961019684</v>
      </c>
      <c r="L306" s="20">
        <v>52.926276729257779</v>
      </c>
      <c r="M306" s="20">
        <v>375.27521237318996</v>
      </c>
    </row>
    <row r="307" spans="2:13" x14ac:dyDescent="0.2">
      <c r="B307" s="11" t="s">
        <v>315</v>
      </c>
      <c r="C307" s="17">
        <v>1</v>
      </c>
      <c r="D307" s="20">
        <v>142.74466259605006</v>
      </c>
      <c r="E307" s="20">
        <v>233.73776000029497</v>
      </c>
      <c r="F307" s="20">
        <v>-90.993097404244907</v>
      </c>
      <c r="G307" s="20">
        <v>-1.1246636382495023</v>
      </c>
      <c r="H307" s="20">
        <v>8.1040542848367956</v>
      </c>
      <c r="I307" s="20">
        <v>217.76376736674681</v>
      </c>
      <c r="J307" s="20">
        <v>249.71175263384313</v>
      </c>
      <c r="K307" s="20">
        <v>81.311802327482411</v>
      </c>
      <c r="L307" s="20">
        <v>73.463151051783086</v>
      </c>
      <c r="M307" s="20">
        <v>394.01236894880685</v>
      </c>
    </row>
    <row r="308" spans="2:13" x14ac:dyDescent="0.2">
      <c r="B308" s="11" t="s">
        <v>316</v>
      </c>
      <c r="C308" s="17">
        <v>1</v>
      </c>
      <c r="D308" s="20">
        <v>227.90986270015858</v>
      </c>
      <c r="E308" s="20">
        <v>243.35989756071766</v>
      </c>
      <c r="F308" s="20">
        <v>-15.450034860559072</v>
      </c>
      <c r="G308" s="20">
        <v>-0.19096055539425344</v>
      </c>
      <c r="H308" s="20">
        <v>9.2698901905212168</v>
      </c>
      <c r="I308" s="20">
        <v>225.08791264888799</v>
      </c>
      <c r="J308" s="20">
        <v>261.63188247254732</v>
      </c>
      <c r="K308" s="20">
        <v>81.436259528764666</v>
      </c>
      <c r="L308" s="20">
        <v>82.839969621661169</v>
      </c>
      <c r="M308" s="20">
        <v>403.87982549977414</v>
      </c>
    </row>
    <row r="309" spans="2:13" x14ac:dyDescent="0.2">
      <c r="B309" s="11" t="s">
        <v>317</v>
      </c>
      <c r="C309" s="17">
        <v>1</v>
      </c>
      <c r="D309" s="20">
        <v>223.9126389906113</v>
      </c>
      <c r="E309" s="20">
        <v>234.30232417916343</v>
      </c>
      <c r="F309" s="20">
        <v>-10.389685188552136</v>
      </c>
      <c r="G309" s="20">
        <v>-0.12841524772492138</v>
      </c>
      <c r="H309" s="20">
        <v>8.1137930281700523</v>
      </c>
      <c r="I309" s="20">
        <v>218.30913539899558</v>
      </c>
      <c r="J309" s="20">
        <v>250.29551295933129</v>
      </c>
      <c r="K309" s="20">
        <v>81.312773530337608</v>
      </c>
      <c r="L309" s="20">
        <v>74.025800881770209</v>
      </c>
      <c r="M309" s="20">
        <v>394.57884747655669</v>
      </c>
    </row>
    <row r="310" spans="2:13" x14ac:dyDescent="0.2">
      <c r="B310" s="11" t="s">
        <v>318</v>
      </c>
      <c r="C310" s="17">
        <v>1</v>
      </c>
      <c r="D310" s="20">
        <v>220.86505026355866</v>
      </c>
      <c r="E310" s="20">
        <v>243.35989756071766</v>
      </c>
      <c r="F310" s="20">
        <v>-22.494847297158998</v>
      </c>
      <c r="G310" s="20">
        <v>-0.27803358193969552</v>
      </c>
      <c r="H310" s="20">
        <v>9.2698901905212168</v>
      </c>
      <c r="I310" s="20">
        <v>225.08791264888799</v>
      </c>
      <c r="J310" s="20">
        <v>261.63188247254732</v>
      </c>
      <c r="K310" s="20">
        <v>81.436259528764666</v>
      </c>
      <c r="L310" s="20">
        <v>82.839969621661169</v>
      </c>
      <c r="M310" s="20">
        <v>403.87982549977414</v>
      </c>
    </row>
    <row r="311" spans="2:13" x14ac:dyDescent="0.2">
      <c r="B311" s="11" t="s">
        <v>319</v>
      </c>
      <c r="C311" s="17">
        <v>1</v>
      </c>
      <c r="D311" s="20">
        <v>229.21950133471654</v>
      </c>
      <c r="E311" s="20">
        <v>232.75590921409548</v>
      </c>
      <c r="F311" s="20">
        <v>-3.5364078793789417</v>
      </c>
      <c r="G311" s="20">
        <v>-4.3709572103993295E-2</v>
      </c>
      <c r="H311" s="20">
        <v>8.1059851858412681</v>
      </c>
      <c r="I311" s="20">
        <v>216.77811055983994</v>
      </c>
      <c r="J311" s="20">
        <v>248.73370786835102</v>
      </c>
      <c r="K311" s="20">
        <v>81.311994796125063</v>
      </c>
      <c r="L311" s="20">
        <v>72.48092088847531</v>
      </c>
      <c r="M311" s="20">
        <v>393.03089753971562</v>
      </c>
    </row>
    <row r="312" spans="2:13" x14ac:dyDescent="0.2">
      <c r="B312" s="11" t="s">
        <v>320</v>
      </c>
      <c r="C312" s="17">
        <v>1</v>
      </c>
      <c r="D312" s="20">
        <v>224.88853710671569</v>
      </c>
      <c r="E312" s="20">
        <v>233.73776000029497</v>
      </c>
      <c r="F312" s="20">
        <v>-8.8492228935792809</v>
      </c>
      <c r="G312" s="20">
        <v>-0.10937532075602666</v>
      </c>
      <c r="H312" s="20">
        <v>8.1040542848367956</v>
      </c>
      <c r="I312" s="20">
        <v>217.76376736674681</v>
      </c>
      <c r="J312" s="20">
        <v>249.71175263384313</v>
      </c>
      <c r="K312" s="20">
        <v>81.311802327482411</v>
      </c>
      <c r="L312" s="20">
        <v>73.463151051783086</v>
      </c>
      <c r="M312" s="20">
        <v>394.01236894880685</v>
      </c>
    </row>
    <row r="313" spans="2:13" x14ac:dyDescent="0.2">
      <c r="B313" s="11" t="s">
        <v>321</v>
      </c>
      <c r="C313" s="17">
        <v>1</v>
      </c>
      <c r="D313" s="20">
        <v>241.56974188162042</v>
      </c>
      <c r="E313" s="20">
        <v>233.73776000029497</v>
      </c>
      <c r="F313" s="20">
        <v>7.8319818813254471</v>
      </c>
      <c r="G313" s="20">
        <v>9.6802345327621983E-2</v>
      </c>
      <c r="H313" s="20">
        <v>8.1040542848367956</v>
      </c>
      <c r="I313" s="20">
        <v>217.76376736674681</v>
      </c>
      <c r="J313" s="20">
        <v>249.71175263384313</v>
      </c>
      <c r="K313" s="20">
        <v>81.311802327482411</v>
      </c>
      <c r="L313" s="20">
        <v>73.463151051783086</v>
      </c>
      <c r="M313" s="20">
        <v>394.01236894880685</v>
      </c>
    </row>
    <row r="314" spans="2:13" x14ac:dyDescent="0.2">
      <c r="B314" s="11" t="s">
        <v>322</v>
      </c>
      <c r="C314" s="17">
        <v>1</v>
      </c>
      <c r="D314" s="20">
        <v>230.10048123327263</v>
      </c>
      <c r="E314" s="20">
        <v>233.73776000029497</v>
      </c>
      <c r="F314" s="20">
        <v>-3.6372787670223374</v>
      </c>
      <c r="G314" s="20">
        <v>-4.4956324030532131E-2</v>
      </c>
      <c r="H314" s="20">
        <v>8.1040542848367956</v>
      </c>
      <c r="I314" s="20">
        <v>217.76376736674681</v>
      </c>
      <c r="J314" s="20">
        <v>249.71175263384313</v>
      </c>
      <c r="K314" s="20">
        <v>81.311802327482411</v>
      </c>
      <c r="L314" s="20">
        <v>73.463151051783086</v>
      </c>
      <c r="M314" s="20">
        <v>394.01236894880685</v>
      </c>
    </row>
    <row r="315" spans="2:13" x14ac:dyDescent="0.2">
      <c r="B315" s="11" t="s">
        <v>323</v>
      </c>
      <c r="C315" s="17">
        <v>1</v>
      </c>
      <c r="D315" s="20">
        <v>308.24658556892086</v>
      </c>
      <c r="E315" s="20">
        <v>248.04823497976727</v>
      </c>
      <c r="F315" s="20">
        <v>60.198350589153591</v>
      </c>
      <c r="G315" s="20">
        <v>0.74404430579432224</v>
      </c>
      <c r="H315" s="20">
        <v>10.45565290498412</v>
      </c>
      <c r="I315" s="20">
        <v>227.43897983254357</v>
      </c>
      <c r="J315" s="20">
        <v>268.65749012699098</v>
      </c>
      <c r="K315" s="20">
        <v>81.579741232498989</v>
      </c>
      <c r="L315" s="20">
        <v>87.245488639211516</v>
      </c>
      <c r="M315" s="20">
        <v>408.85098132032306</v>
      </c>
    </row>
    <row r="316" spans="2:13" x14ac:dyDescent="0.2">
      <c r="B316" s="11" t="s">
        <v>324</v>
      </c>
      <c r="C316" s="17">
        <v>1</v>
      </c>
      <c r="D316" s="20">
        <v>326.65294605776489</v>
      </c>
      <c r="E316" s="20">
        <v>248.04823497976727</v>
      </c>
      <c r="F316" s="20">
        <v>78.604711077997621</v>
      </c>
      <c r="G316" s="20">
        <v>0.9715446870853266</v>
      </c>
      <c r="H316" s="20">
        <v>10.45565290498412</v>
      </c>
      <c r="I316" s="20">
        <v>227.43897983254357</v>
      </c>
      <c r="J316" s="20">
        <v>268.65749012699098</v>
      </c>
      <c r="K316" s="20">
        <v>81.579741232498989</v>
      </c>
      <c r="L316" s="20">
        <v>87.245488639211516</v>
      </c>
      <c r="M316" s="20">
        <v>408.85098132032306</v>
      </c>
    </row>
    <row r="317" spans="2:13" x14ac:dyDescent="0.2">
      <c r="B317" s="11" t="s">
        <v>325</v>
      </c>
      <c r="C317" s="17">
        <v>1</v>
      </c>
      <c r="D317" s="20">
        <v>120.51899294525484</v>
      </c>
      <c r="E317" s="20">
        <v>233.73776000029497</v>
      </c>
      <c r="F317" s="20">
        <v>-113.21876705504013</v>
      </c>
      <c r="G317" s="20">
        <v>-1.3993702171556601</v>
      </c>
      <c r="H317" s="20">
        <v>8.1040542848367956</v>
      </c>
      <c r="I317" s="20">
        <v>217.76376736674681</v>
      </c>
      <c r="J317" s="20">
        <v>249.71175263384313</v>
      </c>
      <c r="K317" s="20">
        <v>81.311802327482411</v>
      </c>
      <c r="L317" s="20">
        <v>73.463151051783086</v>
      </c>
      <c r="M317" s="20">
        <v>394.01236894880685</v>
      </c>
    </row>
    <row r="318" spans="2:13" x14ac:dyDescent="0.2">
      <c r="B318" s="11" t="s">
        <v>326</v>
      </c>
      <c r="C318" s="17">
        <v>1</v>
      </c>
      <c r="D318" s="20">
        <v>199.31599103370235</v>
      </c>
      <c r="E318" s="20">
        <v>234.8668883580319</v>
      </c>
      <c r="F318" s="20">
        <v>-35.550897324329554</v>
      </c>
      <c r="G318" s="20">
        <v>-0.43940477539947709</v>
      </c>
      <c r="H318" s="20">
        <v>8.1314231292430961</v>
      </c>
      <c r="I318" s="20">
        <v>218.83894868716527</v>
      </c>
      <c r="J318" s="20">
        <v>250.89482802889853</v>
      </c>
      <c r="K318" s="20">
        <v>81.314534641715696</v>
      </c>
      <c r="L318" s="20">
        <v>74.586893714175318</v>
      </c>
      <c r="M318" s="20">
        <v>395.14688300188845</v>
      </c>
    </row>
    <row r="319" spans="2:13" x14ac:dyDescent="0.2">
      <c r="B319" s="11" t="s">
        <v>327</v>
      </c>
      <c r="C319" s="17">
        <v>1</v>
      </c>
      <c r="D319" s="20">
        <v>265.2078074172141</v>
      </c>
      <c r="E319" s="20">
        <v>243.35989756071766</v>
      </c>
      <c r="F319" s="20">
        <v>21.847909856496443</v>
      </c>
      <c r="G319" s="20">
        <v>0.270037513704948</v>
      </c>
      <c r="H319" s="20">
        <v>9.2698901905212168</v>
      </c>
      <c r="I319" s="20">
        <v>225.08791264888799</v>
      </c>
      <c r="J319" s="20">
        <v>261.63188247254732</v>
      </c>
      <c r="K319" s="20">
        <v>81.436259528764666</v>
      </c>
      <c r="L319" s="20">
        <v>82.839969621661169</v>
      </c>
      <c r="M319" s="20">
        <v>403.87982549977414</v>
      </c>
    </row>
    <row r="320" spans="2:13" x14ac:dyDescent="0.2">
      <c r="B320" s="11" t="s">
        <v>328</v>
      </c>
      <c r="C320" s="17">
        <v>1</v>
      </c>
      <c r="D320" s="20">
        <v>292.62008799438132</v>
      </c>
      <c r="E320" s="20">
        <v>243.35989756071766</v>
      </c>
      <c r="F320" s="20">
        <v>49.260190433663666</v>
      </c>
      <c r="G320" s="20">
        <v>0.60884997405751573</v>
      </c>
      <c r="H320" s="20">
        <v>9.2698901905212168</v>
      </c>
      <c r="I320" s="20">
        <v>225.08791264888799</v>
      </c>
      <c r="J320" s="20">
        <v>261.63188247254732</v>
      </c>
      <c r="K320" s="20">
        <v>81.436259528764666</v>
      </c>
      <c r="L320" s="20">
        <v>82.839969621661169</v>
      </c>
      <c r="M320" s="20">
        <v>403.87982549977414</v>
      </c>
    </row>
    <row r="321" spans="2:13" x14ac:dyDescent="0.2">
      <c r="B321" s="11" t="s">
        <v>329</v>
      </c>
      <c r="C321" s="17">
        <v>1</v>
      </c>
      <c r="D321" s="20">
        <v>296.42927521325447</v>
      </c>
      <c r="E321" s="20">
        <v>243.35989756071766</v>
      </c>
      <c r="F321" s="20">
        <v>53.069377652536815</v>
      </c>
      <c r="G321" s="20">
        <v>0.65593106568492876</v>
      </c>
      <c r="H321" s="20">
        <v>9.2698901905212168</v>
      </c>
      <c r="I321" s="20">
        <v>225.08791264888799</v>
      </c>
      <c r="J321" s="20">
        <v>261.63188247254732</v>
      </c>
      <c r="K321" s="20">
        <v>81.436259528764666</v>
      </c>
      <c r="L321" s="20">
        <v>82.839969621661169</v>
      </c>
      <c r="M321" s="20">
        <v>403.87982549977414</v>
      </c>
    </row>
    <row r="322" spans="2:13" x14ac:dyDescent="0.2">
      <c r="B322" s="11" t="s">
        <v>330</v>
      </c>
      <c r="C322" s="17">
        <v>1</v>
      </c>
      <c r="D322" s="20">
        <v>349.29649762786892</v>
      </c>
      <c r="E322" s="20">
        <v>359.55130362487353</v>
      </c>
      <c r="F322" s="20">
        <v>-10.25480599700461</v>
      </c>
      <c r="G322" s="20">
        <v>-0.12674815729040106</v>
      </c>
      <c r="H322" s="20">
        <v>19.118088446486496</v>
      </c>
      <c r="I322" s="20">
        <v>321.8674242630205</v>
      </c>
      <c r="J322" s="20">
        <v>397.23518298672656</v>
      </c>
      <c r="K322" s="20">
        <v>83.135039590654387</v>
      </c>
      <c r="L322" s="20">
        <v>195.68289118153396</v>
      </c>
      <c r="M322" s="20">
        <v>523.41971606821312</v>
      </c>
    </row>
    <row r="323" spans="2:13" x14ac:dyDescent="0.2">
      <c r="B323" s="11" t="s">
        <v>331</v>
      </c>
      <c r="C323" s="17">
        <v>1</v>
      </c>
      <c r="D323" s="20">
        <v>284.12361474754738</v>
      </c>
      <c r="E323" s="20">
        <v>313.62865153186101</v>
      </c>
      <c r="F323" s="20">
        <v>-29.505036784313631</v>
      </c>
      <c r="G323" s="20">
        <v>-0.36467867303287926</v>
      </c>
      <c r="H323" s="20">
        <v>13.109925811616474</v>
      </c>
      <c r="I323" s="20">
        <v>287.78752917746624</v>
      </c>
      <c r="J323" s="20">
        <v>339.46977388625578</v>
      </c>
      <c r="K323" s="20">
        <v>81.962208710344555</v>
      </c>
      <c r="L323" s="20">
        <v>152.07201924003414</v>
      </c>
      <c r="M323" s="20">
        <v>475.18528382368788</v>
      </c>
    </row>
    <row r="324" spans="2:13" x14ac:dyDescent="0.2">
      <c r="B324" s="11" t="s">
        <v>332</v>
      </c>
      <c r="C324" s="17">
        <v>1</v>
      </c>
      <c r="D324" s="20">
        <v>302.02682443031557</v>
      </c>
      <c r="E324" s="20">
        <v>313.62865153186101</v>
      </c>
      <c r="F324" s="20">
        <v>-11.601827101545439</v>
      </c>
      <c r="G324" s="20">
        <v>-0.14339717462741369</v>
      </c>
      <c r="H324" s="20">
        <v>13.109925811616474</v>
      </c>
      <c r="I324" s="20">
        <v>287.78752917746624</v>
      </c>
      <c r="J324" s="20">
        <v>339.46977388625578</v>
      </c>
      <c r="K324" s="20">
        <v>81.962208710344555</v>
      </c>
      <c r="L324" s="20">
        <v>152.07201924003414</v>
      </c>
      <c r="M324" s="20">
        <v>475.18528382368788</v>
      </c>
    </row>
    <row r="325" spans="2:13" x14ac:dyDescent="0.2">
      <c r="B325" s="11" t="s">
        <v>333</v>
      </c>
      <c r="C325" s="17">
        <v>1</v>
      </c>
      <c r="D325" s="20">
        <v>262.65703595214245</v>
      </c>
      <c r="E325" s="20">
        <v>313.62865153186101</v>
      </c>
      <c r="F325" s="20">
        <v>-50.971615579718559</v>
      </c>
      <c r="G325" s="20">
        <v>-0.63000298111257602</v>
      </c>
      <c r="H325" s="20">
        <v>13.109925811616474</v>
      </c>
      <c r="I325" s="20">
        <v>287.78752917746624</v>
      </c>
      <c r="J325" s="20">
        <v>339.46977388625578</v>
      </c>
      <c r="K325" s="20">
        <v>81.962208710344555</v>
      </c>
      <c r="L325" s="20">
        <v>152.07201924003414</v>
      </c>
      <c r="M325" s="20">
        <v>475.18528382368788</v>
      </c>
    </row>
    <row r="326" spans="2:13" x14ac:dyDescent="0.2">
      <c r="B326" s="11" t="s">
        <v>334</v>
      </c>
      <c r="C326" s="17">
        <v>1</v>
      </c>
      <c r="D326" s="20">
        <v>377.139476472588</v>
      </c>
      <c r="E326" s="20">
        <v>245.24177817985571</v>
      </c>
      <c r="F326" s="20">
        <v>131.89769829273229</v>
      </c>
      <c r="G326" s="20">
        <v>1.6302395398150196</v>
      </c>
      <c r="H326" s="20">
        <v>9.7085077834952411</v>
      </c>
      <c r="I326" s="20">
        <v>226.10522919270622</v>
      </c>
      <c r="J326" s="20">
        <v>264.37832716700518</v>
      </c>
      <c r="K326" s="20">
        <v>81.487352547951758</v>
      </c>
      <c r="L326" s="20">
        <v>84.621140215491607</v>
      </c>
      <c r="M326" s="20">
        <v>405.86241614421982</v>
      </c>
    </row>
    <row r="327" spans="2:13" ht="16" thickBot="1" x14ac:dyDescent="0.25">
      <c r="B327" s="15" t="s">
        <v>335</v>
      </c>
      <c r="C327" s="18">
        <v>1</v>
      </c>
      <c r="D327" s="21">
        <v>327.86669151320319</v>
      </c>
      <c r="E327" s="21">
        <v>255.82940232895277</v>
      </c>
      <c r="F327" s="21">
        <v>72.037289184250426</v>
      </c>
      <c r="G327" s="21">
        <v>0.89037214969902823</v>
      </c>
      <c r="H327" s="21">
        <v>12.94965495252861</v>
      </c>
      <c r="I327" s="21">
        <v>230.30419166918131</v>
      </c>
      <c r="J327" s="21">
        <v>281.35461298872423</v>
      </c>
      <c r="K327" s="21">
        <v>81.936725985857777</v>
      </c>
      <c r="L327" s="21">
        <v>94.322999322237706</v>
      </c>
      <c r="M327" s="21">
        <v>417.33580533566783</v>
      </c>
    </row>
    <row r="346" spans="6:6" x14ac:dyDescent="0.2">
      <c r="F346" t="s">
        <v>83</v>
      </c>
    </row>
    <row r="365" spans="6:6" x14ac:dyDescent="0.2">
      <c r="F365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3" name="DD224502">
              <controlPr defaultSize="0" autoFill="0" autoPict="0" macro="[0]!GoToResultsNew111620221705243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2AE0-6490-B045-BE28-5614BFA4D0DD}">
  <sheetPr codeName="XLSTAT_20221116_170625_1">
    <tabColor rgb="FF007800"/>
  </sheetPr>
  <dimension ref="B1:M369"/>
  <sheetViews>
    <sheetView topLeftCell="A53" zoomScaleNormal="100" workbookViewId="0">
      <selection activeCell="P58" sqref="P58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365</v>
      </c>
    </row>
    <row r="2" spans="2:9" x14ac:dyDescent="0.2">
      <c r="B2" t="s">
        <v>343</v>
      </c>
    </row>
    <row r="3" spans="2:9" x14ac:dyDescent="0.2">
      <c r="B3" t="s">
        <v>363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2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2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2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9" x14ac:dyDescent="0.2">
      <c r="B17" s="11" t="s">
        <v>222</v>
      </c>
      <c r="C17" s="17">
        <v>220</v>
      </c>
      <c r="D17" s="17">
        <v>0</v>
      </c>
      <c r="E17" s="17">
        <v>220</v>
      </c>
      <c r="F17" s="20">
        <v>0</v>
      </c>
      <c r="G17" s="20">
        <v>1</v>
      </c>
      <c r="H17" s="20">
        <v>0.49999999999999989</v>
      </c>
      <c r="I17" s="20">
        <v>0.50114025233602566</v>
      </c>
    </row>
    <row r="18" spans="2:9" x14ac:dyDescent="0.2">
      <c r="B18" s="11" t="s">
        <v>341</v>
      </c>
      <c r="C18" s="17">
        <v>220</v>
      </c>
      <c r="D18" s="17">
        <v>0</v>
      </c>
      <c r="E18" s="17">
        <v>220</v>
      </c>
      <c r="F18" s="20">
        <v>0</v>
      </c>
      <c r="G18" s="20">
        <v>1</v>
      </c>
      <c r="H18" s="20">
        <v>7.2727272727272738E-2</v>
      </c>
      <c r="I18" s="20">
        <v>0.26028052688870046</v>
      </c>
    </row>
    <row r="19" spans="2:9" ht="16" thickBot="1" x14ac:dyDescent="0.25">
      <c r="B19" s="15" t="s">
        <v>342</v>
      </c>
      <c r="C19" s="18">
        <v>220</v>
      </c>
      <c r="D19" s="18">
        <v>0</v>
      </c>
      <c r="E19" s="18">
        <v>220</v>
      </c>
      <c r="F19" s="21">
        <v>0</v>
      </c>
      <c r="G19" s="21">
        <v>1</v>
      </c>
      <c r="H19" s="21">
        <v>0.16818181818181827</v>
      </c>
      <c r="I19" s="21">
        <v>0.37488063687706641</v>
      </c>
    </row>
    <row r="22" spans="2:9" x14ac:dyDescent="0.2">
      <c r="B22" s="9" t="s">
        <v>47</v>
      </c>
    </row>
    <row r="23" spans="2:9" ht="16" thickBot="1" x14ac:dyDescent="0.25"/>
    <row r="24" spans="2:9" ht="32" x14ac:dyDescent="0.2">
      <c r="B24" s="12"/>
      <c r="C24" s="13" t="s">
        <v>4</v>
      </c>
      <c r="D24" s="13" t="s">
        <v>5</v>
      </c>
      <c r="E24" s="13" t="s">
        <v>6</v>
      </c>
      <c r="F24" s="13" t="s">
        <v>222</v>
      </c>
      <c r="G24" s="13" t="s">
        <v>341</v>
      </c>
      <c r="H24" s="13" t="s">
        <v>342</v>
      </c>
      <c r="I24" s="22" t="s">
        <v>3</v>
      </c>
    </row>
    <row r="25" spans="2:9" x14ac:dyDescent="0.2">
      <c r="B25" s="23" t="s">
        <v>4</v>
      </c>
      <c r="C25" s="29">
        <v>1</v>
      </c>
      <c r="D25" s="25">
        <v>-3.4677285995991354E-2</v>
      </c>
      <c r="E25" s="25">
        <v>-4.0070634528918347E-2</v>
      </c>
      <c r="F25" s="25">
        <v>0.22946197938733823</v>
      </c>
      <c r="G25" s="25">
        <v>5.6876540038080159E-4</v>
      </c>
      <c r="H25" s="25">
        <v>6.6448691217033284E-2</v>
      </c>
      <c r="I25" s="26">
        <v>-0.27838467187404453</v>
      </c>
    </row>
    <row r="26" spans="2:9" x14ac:dyDescent="0.2">
      <c r="B26" s="11" t="s">
        <v>5</v>
      </c>
      <c r="C26" s="20">
        <v>-3.4677285995991354E-2</v>
      </c>
      <c r="D26" s="30">
        <v>1</v>
      </c>
      <c r="E26" s="20">
        <v>-2.0869596778242006E-2</v>
      </c>
      <c r="F26" s="20">
        <v>0.15151515151515099</v>
      </c>
      <c r="G26" s="20">
        <v>0.84016805041680787</v>
      </c>
      <c r="H26" s="20">
        <v>5.2661798947121446E-2</v>
      </c>
      <c r="I26" s="27">
        <v>0.39620374657492829</v>
      </c>
    </row>
    <row r="27" spans="2:9" x14ac:dyDescent="0.2">
      <c r="B27" s="11" t="s">
        <v>6</v>
      </c>
      <c r="C27" s="20">
        <v>-4.0070634528918347E-2</v>
      </c>
      <c r="D27" s="20">
        <v>-2.0869596778242006E-2</v>
      </c>
      <c r="E27" s="30">
        <v>1</v>
      </c>
      <c r="F27" s="20">
        <v>0.18782637100417801</v>
      </c>
      <c r="G27" s="20">
        <v>3.7259682931091082E-2</v>
      </c>
      <c r="H27" s="20">
        <v>0.76949043836715714</v>
      </c>
      <c r="I27" s="27">
        <v>0.37208725522289637</v>
      </c>
    </row>
    <row r="28" spans="2:9" x14ac:dyDescent="0.2">
      <c r="B28" s="11" t="s">
        <v>222</v>
      </c>
      <c r="C28" s="20">
        <v>0.22946197938733823</v>
      </c>
      <c r="D28" s="20">
        <v>0.15151515151515099</v>
      </c>
      <c r="E28" s="20">
        <v>0.18782637100417801</v>
      </c>
      <c r="F28" s="30">
        <v>1</v>
      </c>
      <c r="G28" s="20">
        <v>0.28005601680560133</v>
      </c>
      <c r="H28" s="20">
        <v>0.44965074485619172</v>
      </c>
      <c r="I28" s="27">
        <v>0.23213025083976896</v>
      </c>
    </row>
    <row r="29" spans="2:9" x14ac:dyDescent="0.2">
      <c r="B29" s="11" t="s">
        <v>341</v>
      </c>
      <c r="C29" s="20">
        <v>5.6876540038080159E-4</v>
      </c>
      <c r="D29" s="20">
        <v>0.84016805041680787</v>
      </c>
      <c r="E29" s="20">
        <v>3.7259682931091082E-2</v>
      </c>
      <c r="F29" s="20">
        <v>0.28005601680560133</v>
      </c>
      <c r="G29" s="30">
        <v>1</v>
      </c>
      <c r="H29" s="20">
        <v>0.1080593200194471</v>
      </c>
      <c r="I29" s="27">
        <v>0.38672894078341297</v>
      </c>
    </row>
    <row r="30" spans="2:9" x14ac:dyDescent="0.2">
      <c r="B30" s="11" t="s">
        <v>342</v>
      </c>
      <c r="C30" s="20">
        <v>6.6448691217033284E-2</v>
      </c>
      <c r="D30" s="20">
        <v>5.2661798947121446E-2</v>
      </c>
      <c r="E30" s="20">
        <v>0.76949043836715714</v>
      </c>
      <c r="F30" s="20">
        <v>0.44965074485619172</v>
      </c>
      <c r="G30" s="20">
        <v>0.1080593200194471</v>
      </c>
      <c r="H30" s="30">
        <v>1</v>
      </c>
      <c r="I30" s="27">
        <v>0.37109069472212697</v>
      </c>
    </row>
    <row r="31" spans="2:9" ht="16" thickBot="1" x14ac:dyDescent="0.25">
      <c r="B31" s="24" t="s">
        <v>3</v>
      </c>
      <c r="C31" s="28">
        <v>-0.27838467187404453</v>
      </c>
      <c r="D31" s="28">
        <v>0.39620374657492829</v>
      </c>
      <c r="E31" s="28">
        <v>0.37208725522289637</v>
      </c>
      <c r="F31" s="28">
        <v>0.23213025083976896</v>
      </c>
      <c r="G31" s="28">
        <v>0.38672894078341297</v>
      </c>
      <c r="H31" s="28">
        <v>0.37109069472212697</v>
      </c>
      <c r="I31" s="31">
        <v>1</v>
      </c>
    </row>
    <row r="34" spans="2:3" x14ac:dyDescent="0.2">
      <c r="B34" s="8" t="s">
        <v>48</v>
      </c>
    </row>
    <row r="36" spans="2:3" x14ac:dyDescent="0.2">
      <c r="B36" s="9" t="s">
        <v>49</v>
      </c>
    </row>
    <row r="37" spans="2:3" ht="16" thickBot="1" x14ac:dyDescent="0.25"/>
    <row r="38" spans="2:3" x14ac:dyDescent="0.2">
      <c r="B38" s="32" t="s">
        <v>40</v>
      </c>
      <c r="C38" s="33">
        <v>220</v>
      </c>
    </row>
    <row r="39" spans="2:3" x14ac:dyDescent="0.2">
      <c r="B39" s="11" t="s">
        <v>50</v>
      </c>
      <c r="C39" s="17">
        <v>220</v>
      </c>
    </row>
    <row r="40" spans="2:3" x14ac:dyDescent="0.2">
      <c r="B40" s="11" t="s">
        <v>51</v>
      </c>
      <c r="C40" s="17">
        <v>213</v>
      </c>
    </row>
    <row r="41" spans="2:3" x14ac:dyDescent="0.2">
      <c r="B41" s="49" t="s">
        <v>52</v>
      </c>
      <c r="C41" s="50">
        <v>0.39782251812512848</v>
      </c>
    </row>
    <row r="42" spans="2:3" x14ac:dyDescent="0.2">
      <c r="B42" s="49" t="s">
        <v>53</v>
      </c>
      <c r="C42" s="50">
        <v>0.38085977215682226</v>
      </c>
    </row>
    <row r="43" spans="2:3" x14ac:dyDescent="0.2">
      <c r="B43" s="11" t="s">
        <v>54</v>
      </c>
      <c r="C43" s="20">
        <v>6652.916957046572</v>
      </c>
    </row>
    <row r="44" spans="2:3" x14ac:dyDescent="0.2">
      <c r="B44" s="11" t="s">
        <v>55</v>
      </c>
      <c r="C44" s="20">
        <v>81.565415201827861</v>
      </c>
    </row>
    <row r="45" spans="2:3" x14ac:dyDescent="0.2">
      <c r="B45" s="11" t="s">
        <v>56</v>
      </c>
      <c r="C45" s="20">
        <v>19.819181751764386</v>
      </c>
    </row>
    <row r="46" spans="2:3" x14ac:dyDescent="0.2">
      <c r="B46" s="11" t="s">
        <v>57</v>
      </c>
      <c r="C46" s="20">
        <v>1.3871187567216372</v>
      </c>
    </row>
    <row r="47" spans="2:3" x14ac:dyDescent="0.2">
      <c r="B47" s="11" t="s">
        <v>58</v>
      </c>
      <c r="C47" s="20">
        <v>7</v>
      </c>
    </row>
    <row r="48" spans="2:3" x14ac:dyDescent="0.2">
      <c r="B48" s="11" t="s">
        <v>59</v>
      </c>
      <c r="C48" s="20">
        <v>1943.504565337772</v>
      </c>
    </row>
    <row r="49" spans="2:8" x14ac:dyDescent="0.2">
      <c r="B49" s="11" t="s">
        <v>60</v>
      </c>
      <c r="C49" s="20">
        <v>1967.2599581622385</v>
      </c>
    </row>
    <row r="50" spans="2:8" ht="16" thickBot="1" x14ac:dyDescent="0.25">
      <c r="B50" s="15" t="s">
        <v>61</v>
      </c>
      <c r="C50" s="21">
        <v>0.64175722246758604</v>
      </c>
    </row>
    <row r="53" spans="2:8" x14ac:dyDescent="0.2">
      <c r="B53" s="9" t="s">
        <v>62</v>
      </c>
    </row>
    <row r="54" spans="2:8" ht="16" thickBot="1" x14ac:dyDescent="0.25"/>
    <row r="55" spans="2:8" ht="32" x14ac:dyDescent="0.2">
      <c r="B55" s="12" t="s">
        <v>63</v>
      </c>
      <c r="C55" s="13" t="s">
        <v>51</v>
      </c>
      <c r="D55" s="13" t="s">
        <v>64</v>
      </c>
      <c r="E55" s="13" t="s">
        <v>65</v>
      </c>
      <c r="F55" s="13" t="s">
        <v>66</v>
      </c>
      <c r="G55" s="13" t="s">
        <v>67</v>
      </c>
    </row>
    <row r="56" spans="2:8" x14ac:dyDescent="0.2">
      <c r="B56" s="23" t="s">
        <v>68</v>
      </c>
      <c r="C56" s="34">
        <v>6</v>
      </c>
      <c r="D56" s="25">
        <v>936173.95969076501</v>
      </c>
      <c r="E56" s="25">
        <v>156028.99328179416</v>
      </c>
      <c r="F56" s="25">
        <v>23.452719204097818</v>
      </c>
      <c r="G56" s="37">
        <v>3.2966638281709796E-21</v>
      </c>
    </row>
    <row r="57" spans="2:8" x14ac:dyDescent="0.2">
      <c r="B57" s="11" t="s">
        <v>69</v>
      </c>
      <c r="C57" s="17">
        <v>213</v>
      </c>
      <c r="D57" s="20">
        <v>1417071.3118509199</v>
      </c>
      <c r="E57" s="20">
        <v>6652.916957046572</v>
      </c>
      <c r="F57" s="20"/>
      <c r="G57" s="38"/>
    </row>
    <row r="58" spans="2:8" ht="16" thickBot="1" x14ac:dyDescent="0.25">
      <c r="B58" s="15" t="s">
        <v>70</v>
      </c>
      <c r="C58" s="18">
        <v>219</v>
      </c>
      <c r="D58" s="21">
        <v>2353245.2715416849</v>
      </c>
      <c r="E58" s="21"/>
      <c r="F58" s="21"/>
      <c r="G58" s="39"/>
    </row>
    <row r="59" spans="2:8" x14ac:dyDescent="0.2">
      <c r="B59" s="40" t="s">
        <v>71</v>
      </c>
    </row>
    <row r="62" spans="2:8" x14ac:dyDescent="0.2">
      <c r="B62" s="9" t="s">
        <v>72</v>
      </c>
    </row>
    <row r="63" spans="2:8" ht="16" thickBot="1" x14ac:dyDescent="0.25"/>
    <row r="64" spans="2:8" ht="32" x14ac:dyDescent="0.2">
      <c r="B64" s="12" t="s">
        <v>63</v>
      </c>
      <c r="C64" s="13" t="s">
        <v>73</v>
      </c>
      <c r="D64" s="13" t="s">
        <v>74</v>
      </c>
      <c r="E64" s="13" t="s">
        <v>75</v>
      </c>
      <c r="F64" s="13" t="s">
        <v>76</v>
      </c>
      <c r="G64" s="13" t="s">
        <v>77</v>
      </c>
      <c r="H64" s="13" t="s">
        <v>78</v>
      </c>
    </row>
    <row r="65" spans="2:8" x14ac:dyDescent="0.2">
      <c r="B65" s="23" t="s">
        <v>79</v>
      </c>
      <c r="C65" s="25">
        <v>478.70258330923184</v>
      </c>
      <c r="D65" s="25">
        <v>45.905503463022406</v>
      </c>
      <c r="E65" s="25">
        <v>10.427999851800649</v>
      </c>
      <c r="F65" s="37">
        <v>7.7912092379134297E-21</v>
      </c>
      <c r="G65" s="25">
        <v>388.21531273882204</v>
      </c>
      <c r="H65" s="25">
        <v>569.18985387964165</v>
      </c>
    </row>
    <row r="66" spans="2:8" x14ac:dyDescent="0.2">
      <c r="B66" s="11" t="s">
        <v>4</v>
      </c>
      <c r="C66" s="20">
        <v>-57.792887903142883</v>
      </c>
      <c r="D66" s="20">
        <v>10.732658694315088</v>
      </c>
      <c r="E66" s="20">
        <v>-5.3847690073061596</v>
      </c>
      <c r="F66" s="38">
        <v>1.9104219828314228E-7</v>
      </c>
      <c r="G66" s="20">
        <v>-78.94871711640144</v>
      </c>
      <c r="H66" s="20">
        <v>-36.637058689884334</v>
      </c>
    </row>
    <row r="67" spans="2:8" x14ac:dyDescent="0.2">
      <c r="B67" s="11" t="s">
        <v>5</v>
      </c>
      <c r="C67" s="20">
        <v>105.18330457131516</v>
      </c>
      <c r="D67" s="20">
        <v>34.47833695468411</v>
      </c>
      <c r="E67" s="20">
        <v>3.0507070195862598</v>
      </c>
      <c r="F67" s="38">
        <v>2.5730038830173996E-3</v>
      </c>
      <c r="G67" s="20">
        <v>37.220851935339837</v>
      </c>
      <c r="H67" s="20">
        <v>173.1457572072905</v>
      </c>
    </row>
    <row r="68" spans="2:8" x14ac:dyDescent="0.2">
      <c r="B68" s="11" t="s">
        <v>6</v>
      </c>
      <c r="C68" s="20">
        <v>60.010631774125073</v>
      </c>
      <c r="D68" s="20">
        <v>20.783369726216723</v>
      </c>
      <c r="E68" s="20">
        <v>2.8874351255189379</v>
      </c>
      <c r="F68" s="38">
        <v>4.284480397232393E-3</v>
      </c>
      <c r="G68" s="20">
        <v>19.043203951534821</v>
      </c>
      <c r="H68" s="20">
        <v>100.97805959671533</v>
      </c>
    </row>
    <row r="69" spans="2:8" x14ac:dyDescent="0.2">
      <c r="B69" s="11" t="s">
        <v>222</v>
      </c>
      <c r="C69" s="20">
        <v>28.262725470844771</v>
      </c>
      <c r="D69" s="20">
        <v>13.699286373208157</v>
      </c>
      <c r="E69" s="20">
        <v>2.063080127014389</v>
      </c>
      <c r="F69" s="38">
        <v>4.0317645087842857E-2</v>
      </c>
      <c r="G69" s="20">
        <v>1.2591869153305986</v>
      </c>
      <c r="H69" s="20">
        <v>55.26626402635894</v>
      </c>
    </row>
    <row r="70" spans="2:8" x14ac:dyDescent="0.2">
      <c r="B70" s="11" t="s">
        <v>341</v>
      </c>
      <c r="C70" s="20">
        <v>28.224126227777369</v>
      </c>
      <c r="D70" s="20">
        <v>40.913853035626985</v>
      </c>
      <c r="E70" s="20">
        <v>0.68984278266826515</v>
      </c>
      <c r="F70" s="35">
        <v>0.49104396148913443</v>
      </c>
      <c r="G70" s="20">
        <v>-52.423783291283421</v>
      </c>
      <c r="H70" s="20">
        <v>108.87203574683815</v>
      </c>
    </row>
    <row r="71" spans="2:8" ht="16" thickBot="1" x14ac:dyDescent="0.25">
      <c r="B71" s="15" t="s">
        <v>342</v>
      </c>
      <c r="C71" s="21">
        <v>30.73025151466226</v>
      </c>
      <c r="D71" s="21">
        <v>26.472898614633539</v>
      </c>
      <c r="E71" s="21">
        <v>1.1608192953103884</v>
      </c>
      <c r="F71" s="36">
        <v>0.24701471825739119</v>
      </c>
      <c r="G71" s="21">
        <v>-21.45217017808648</v>
      </c>
      <c r="H71" s="21">
        <v>82.912673207411004</v>
      </c>
    </row>
    <row r="74" spans="2:8" x14ac:dyDescent="0.2">
      <c r="B74" s="9" t="s">
        <v>80</v>
      </c>
    </row>
    <row r="76" spans="2:8" x14ac:dyDescent="0.2">
      <c r="B76" t="s">
        <v>364</v>
      </c>
    </row>
    <row r="79" spans="2:8" x14ac:dyDescent="0.2">
      <c r="B79" s="9" t="s">
        <v>82</v>
      </c>
    </row>
    <row r="80" spans="2:8" ht="16" thickBot="1" x14ac:dyDescent="0.25"/>
    <row r="81" spans="2:8" ht="32" x14ac:dyDescent="0.2">
      <c r="B81" s="12" t="s">
        <v>63</v>
      </c>
      <c r="C81" s="13" t="s">
        <v>73</v>
      </c>
      <c r="D81" s="13" t="s">
        <v>74</v>
      </c>
      <c r="E81" s="13" t="s">
        <v>75</v>
      </c>
      <c r="F81" s="13" t="s">
        <v>76</v>
      </c>
      <c r="G81" s="13" t="s">
        <v>77</v>
      </c>
      <c r="H81" s="13" t="s">
        <v>78</v>
      </c>
    </row>
    <row r="82" spans="2:8" x14ac:dyDescent="0.2">
      <c r="B82" s="23" t="s">
        <v>4</v>
      </c>
      <c r="C82" s="25">
        <v>-0.29645405596272334</v>
      </c>
      <c r="D82" s="25">
        <v>5.505418255833977E-2</v>
      </c>
      <c r="E82" s="25">
        <v>-5.3847690073061596</v>
      </c>
      <c r="F82" s="37">
        <v>1.9104219828314228E-7</v>
      </c>
      <c r="G82" s="25">
        <v>-0.4049748723655337</v>
      </c>
      <c r="H82" s="25">
        <v>-0.18793323955991298</v>
      </c>
    </row>
    <row r="83" spans="2:8" x14ac:dyDescent="0.2">
      <c r="B83" s="11" t="s">
        <v>5</v>
      </c>
      <c r="C83" s="20">
        <v>0.30510252989576192</v>
      </c>
      <c r="D83" s="20">
        <v>0.10001043297076108</v>
      </c>
      <c r="E83" s="20">
        <v>3.0507070195862598</v>
      </c>
      <c r="F83" s="38">
        <v>2.5730038830173996E-3</v>
      </c>
      <c r="G83" s="20">
        <v>0.10796557625405434</v>
      </c>
      <c r="H83" s="20">
        <v>0.5022394835374695</v>
      </c>
    </row>
    <row r="84" spans="2:8" x14ac:dyDescent="0.2">
      <c r="B84" s="11" t="s">
        <v>6</v>
      </c>
      <c r="C84" s="20">
        <v>0.25275467589473954</v>
      </c>
      <c r="D84" s="20">
        <v>8.7536053593347402E-2</v>
      </c>
      <c r="E84" s="20">
        <v>2.8874351255189379</v>
      </c>
      <c r="F84" s="38">
        <v>4.284480397232393E-3</v>
      </c>
      <c r="G84" s="20">
        <v>8.020676837538232E-2</v>
      </c>
      <c r="H84" s="20">
        <v>0.42530258341409677</v>
      </c>
    </row>
    <row r="85" spans="2:8" x14ac:dyDescent="0.2">
      <c r="B85" s="11" t="s">
        <v>222</v>
      </c>
      <c r="C85" s="20">
        <v>0.1366349453468895</v>
      </c>
      <c r="D85" s="20">
        <v>6.6228617860142155E-2</v>
      </c>
      <c r="E85" s="20">
        <v>2.0630801270143886</v>
      </c>
      <c r="F85" s="38">
        <v>4.0317645087842857E-2</v>
      </c>
      <c r="G85" s="20">
        <v>6.087485636698281E-3</v>
      </c>
      <c r="H85" s="20">
        <v>0.26718240505708069</v>
      </c>
    </row>
    <row r="86" spans="2:8" x14ac:dyDescent="0.2">
      <c r="B86" s="11" t="s">
        <v>341</v>
      </c>
      <c r="C86" s="20">
        <v>7.086807612942346E-2</v>
      </c>
      <c r="D86" s="20">
        <v>0.10273076403772832</v>
      </c>
      <c r="E86" s="20">
        <v>0.68984278266826526</v>
      </c>
      <c r="F86" s="35">
        <v>0.49104396148913443</v>
      </c>
      <c r="G86" s="20">
        <v>-0.13163109586799909</v>
      </c>
      <c r="H86" s="20">
        <v>0.27336724812684604</v>
      </c>
    </row>
    <row r="87" spans="2:8" ht="16" thickBot="1" x14ac:dyDescent="0.25">
      <c r="B87" s="15" t="s">
        <v>342</v>
      </c>
      <c r="C87" s="21">
        <v>0.11113416323936469</v>
      </c>
      <c r="D87" s="21">
        <v>9.5737694650956703E-2</v>
      </c>
      <c r="E87" s="21">
        <v>1.1608192953103882</v>
      </c>
      <c r="F87" s="36">
        <v>0.24701471825739119</v>
      </c>
      <c r="G87" s="21">
        <v>-7.7580522934301024E-2</v>
      </c>
      <c r="H87" s="21">
        <v>0.29984884941303042</v>
      </c>
    </row>
    <row r="106" spans="2:13" x14ac:dyDescent="0.2">
      <c r="F106" t="s">
        <v>83</v>
      </c>
    </row>
    <row r="109" spans="2:13" x14ac:dyDescent="0.2">
      <c r="B109" s="9" t="s">
        <v>84</v>
      </c>
    </row>
    <row r="110" spans="2:13" ht="16" thickBot="1" x14ac:dyDescent="0.25"/>
    <row r="111" spans="2:13" ht="64" x14ac:dyDescent="0.2">
      <c r="B111" s="12" t="s">
        <v>85</v>
      </c>
      <c r="C111" s="13" t="s">
        <v>86</v>
      </c>
      <c r="D111" s="13" t="s">
        <v>3</v>
      </c>
      <c r="E111" s="13" t="s">
        <v>197</v>
      </c>
      <c r="F111" s="13" t="s">
        <v>198</v>
      </c>
      <c r="G111" s="13" t="s">
        <v>199</v>
      </c>
      <c r="H111" s="13" t="s">
        <v>200</v>
      </c>
      <c r="I111" s="13" t="s">
        <v>201</v>
      </c>
      <c r="J111" s="13" t="s">
        <v>202</v>
      </c>
      <c r="K111" s="13" t="s">
        <v>203</v>
      </c>
      <c r="L111" s="13" t="s">
        <v>204</v>
      </c>
      <c r="M111" s="13" t="s">
        <v>205</v>
      </c>
    </row>
    <row r="112" spans="2:13" x14ac:dyDescent="0.2">
      <c r="B112" s="23" t="s">
        <v>87</v>
      </c>
      <c r="C112" s="34">
        <v>1</v>
      </c>
      <c r="D112" s="25">
        <v>270.7488999921228</v>
      </c>
      <c r="E112" s="25">
        <v>259.03381967559363</v>
      </c>
      <c r="F112" s="25">
        <v>11.715080316529168</v>
      </c>
      <c r="G112" s="25">
        <v>0.14362803508743294</v>
      </c>
      <c r="H112" s="25">
        <v>10.248707469560836</v>
      </c>
      <c r="I112" s="25">
        <v>238.83193763889733</v>
      </c>
      <c r="J112" s="25">
        <v>279.23570171228994</v>
      </c>
      <c r="K112" s="25">
        <v>82.20676956214254</v>
      </c>
      <c r="L112" s="25">
        <v>96.990804373934111</v>
      </c>
      <c r="M112" s="25">
        <v>421.07683497725316</v>
      </c>
    </row>
    <row r="113" spans="2:13" x14ac:dyDescent="0.2">
      <c r="B113" s="11" t="s">
        <v>88</v>
      </c>
      <c r="C113" s="17">
        <v>1</v>
      </c>
      <c r="D113" s="20">
        <v>314.50582438280878</v>
      </c>
      <c r="E113" s="20">
        <v>392.44125047468617</v>
      </c>
      <c r="F113" s="20">
        <v>-77.935426091877389</v>
      </c>
      <c r="G113" s="20">
        <v>-0.95549597705144618</v>
      </c>
      <c r="H113" s="20">
        <v>21.030958740144143</v>
      </c>
      <c r="I113" s="20">
        <v>350.98578412940424</v>
      </c>
      <c r="J113" s="20">
        <v>433.89671681996811</v>
      </c>
      <c r="K113" s="20">
        <v>84.233118086511652</v>
      </c>
      <c r="L113" s="20">
        <v>226.40397014242444</v>
      </c>
      <c r="M113" s="20">
        <v>558.4785308069479</v>
      </c>
    </row>
    <row r="114" spans="2:13" x14ac:dyDescent="0.2">
      <c r="B114" s="11" t="s">
        <v>89</v>
      </c>
      <c r="C114" s="17">
        <v>1</v>
      </c>
      <c r="D114" s="20">
        <v>390.60697916261392</v>
      </c>
      <c r="E114" s="20">
        <v>361.57408426387025</v>
      </c>
      <c r="F114" s="20">
        <v>29.032894898743677</v>
      </c>
      <c r="G114" s="20">
        <v>0.35594614245392892</v>
      </c>
      <c r="H114" s="20">
        <v>14.094145213655825</v>
      </c>
      <c r="I114" s="20">
        <v>333.79221422220894</v>
      </c>
      <c r="J114" s="20">
        <v>389.35595430553155</v>
      </c>
      <c r="K114" s="20">
        <v>82.774161948945093</v>
      </c>
      <c r="L114" s="20">
        <v>198.41264558045759</v>
      </c>
      <c r="M114" s="20">
        <v>524.7355229472829</v>
      </c>
    </row>
    <row r="115" spans="2:13" x14ac:dyDescent="0.2">
      <c r="B115" s="11" t="s">
        <v>90</v>
      </c>
      <c r="C115" s="17">
        <v>1</v>
      </c>
      <c r="D115" s="20">
        <v>249.86237982712225</v>
      </c>
      <c r="E115" s="20">
        <v>361.57408426387025</v>
      </c>
      <c r="F115" s="20">
        <v>-111.71170443674799</v>
      </c>
      <c r="G115" s="20">
        <v>-1.3695964663494358</v>
      </c>
      <c r="H115" s="20">
        <v>14.094145213655825</v>
      </c>
      <c r="I115" s="20">
        <v>333.79221422220894</v>
      </c>
      <c r="J115" s="20">
        <v>389.35595430553155</v>
      </c>
      <c r="K115" s="20">
        <v>82.774161948945093</v>
      </c>
      <c r="L115" s="20">
        <v>198.41264558045759</v>
      </c>
      <c r="M115" s="20">
        <v>524.7355229472829</v>
      </c>
    </row>
    <row r="116" spans="2:13" x14ac:dyDescent="0.2">
      <c r="B116" s="11" t="s">
        <v>91</v>
      </c>
      <c r="C116" s="17">
        <v>1</v>
      </c>
      <c r="D116" s="20">
        <v>222.03389430781561</v>
      </c>
      <c r="E116" s="20">
        <v>320.69765623811219</v>
      </c>
      <c r="F116" s="20">
        <v>-98.663761930296573</v>
      </c>
      <c r="G116" s="20">
        <v>-1.2096274099280935</v>
      </c>
      <c r="H116" s="20">
        <v>14.435634304413256</v>
      </c>
      <c r="I116" s="20">
        <v>292.24265523346946</v>
      </c>
      <c r="J116" s="20">
        <v>349.15265724275491</v>
      </c>
      <c r="K116" s="20">
        <v>82.832991584376117</v>
      </c>
      <c r="L116" s="20">
        <v>157.42025470194281</v>
      </c>
      <c r="M116" s="20">
        <v>483.97505777428159</v>
      </c>
    </row>
    <row r="117" spans="2:13" x14ac:dyDescent="0.2">
      <c r="B117" s="11" t="s">
        <v>92</v>
      </c>
      <c r="C117" s="17">
        <v>1</v>
      </c>
      <c r="D117" s="20">
        <v>276.35819705736077</v>
      </c>
      <c r="E117" s="20">
        <v>267.28994652715585</v>
      </c>
      <c r="F117" s="20">
        <v>9.0682505302049208</v>
      </c>
      <c r="G117" s="20">
        <v>0.11117764199159871</v>
      </c>
      <c r="H117" s="20">
        <v>10.609473296481394</v>
      </c>
      <c r="I117" s="20">
        <v>246.37693592132374</v>
      </c>
      <c r="J117" s="20">
        <v>288.20295713298793</v>
      </c>
      <c r="K117" s="20">
        <v>82.252525071728485</v>
      </c>
      <c r="L117" s="20">
        <v>105.15673961743946</v>
      </c>
      <c r="M117" s="20">
        <v>429.42315343687221</v>
      </c>
    </row>
    <row r="118" spans="2:13" x14ac:dyDescent="0.2">
      <c r="B118" s="11" t="s">
        <v>93</v>
      </c>
      <c r="C118" s="17">
        <v>1</v>
      </c>
      <c r="D118" s="20">
        <v>294.86318135451683</v>
      </c>
      <c r="E118" s="20">
        <v>267.28994652715585</v>
      </c>
      <c r="F118" s="20">
        <v>27.573234827360977</v>
      </c>
      <c r="G118" s="20">
        <v>0.33805056664191502</v>
      </c>
      <c r="H118" s="20">
        <v>10.609473296481394</v>
      </c>
      <c r="I118" s="20">
        <v>246.37693592132374</v>
      </c>
      <c r="J118" s="20">
        <v>288.20295713298793</v>
      </c>
      <c r="K118" s="20">
        <v>82.252525071728485</v>
      </c>
      <c r="L118" s="20">
        <v>105.15673961743946</v>
      </c>
      <c r="M118" s="20">
        <v>429.42315343687221</v>
      </c>
    </row>
    <row r="119" spans="2:13" x14ac:dyDescent="0.2">
      <c r="B119" s="11" t="s">
        <v>94</v>
      </c>
      <c r="C119" s="17">
        <v>1</v>
      </c>
      <c r="D119" s="20">
        <v>383.45580710381228</v>
      </c>
      <c r="E119" s="20">
        <v>406.3115435714405</v>
      </c>
      <c r="F119" s="20">
        <v>-22.855736467628219</v>
      </c>
      <c r="G119" s="20">
        <v>-0.28021357349893106</v>
      </c>
      <c r="H119" s="20">
        <v>21.206545024841013</v>
      </c>
      <c r="I119" s="20">
        <v>364.50996788298107</v>
      </c>
      <c r="J119" s="20">
        <v>448.11311925989992</v>
      </c>
      <c r="K119" s="20">
        <v>84.277129216277771</v>
      </c>
      <c r="L119" s="20">
        <v>240.18751008962528</v>
      </c>
      <c r="M119" s="20">
        <v>572.43557705325566</v>
      </c>
    </row>
    <row r="120" spans="2:13" x14ac:dyDescent="0.2">
      <c r="B120" s="11" t="s">
        <v>95</v>
      </c>
      <c r="C120" s="17">
        <v>1</v>
      </c>
      <c r="D120" s="20">
        <v>300.2942445751741</v>
      </c>
      <c r="E120" s="20">
        <v>363.64499606113526</v>
      </c>
      <c r="F120" s="20">
        <v>-63.350751485961155</v>
      </c>
      <c r="G120" s="20">
        <v>-0.77668643418542271</v>
      </c>
      <c r="H120" s="20">
        <v>14.185157551671464</v>
      </c>
      <c r="I120" s="20">
        <v>335.68372578564578</v>
      </c>
      <c r="J120" s="20">
        <v>391.60626633662474</v>
      </c>
      <c r="K120" s="20">
        <v>82.789707402625325</v>
      </c>
      <c r="L120" s="20">
        <v>200.45291474084496</v>
      </c>
      <c r="M120" s="20">
        <v>526.83707738142562</v>
      </c>
    </row>
    <row r="121" spans="2:13" x14ac:dyDescent="0.2">
      <c r="B121" s="11" t="s">
        <v>96</v>
      </c>
      <c r="C121" s="17">
        <v>1</v>
      </c>
      <c r="D121" s="20">
        <v>296.74312209515341</v>
      </c>
      <c r="E121" s="20">
        <v>332.93770830786303</v>
      </c>
      <c r="F121" s="20">
        <v>-36.194586212709623</v>
      </c>
      <c r="G121" s="20">
        <v>-0.4437491812326177</v>
      </c>
      <c r="H121" s="20">
        <v>13.906180416381114</v>
      </c>
      <c r="I121" s="20">
        <v>305.52634768632845</v>
      </c>
      <c r="J121" s="20">
        <v>360.34906892939762</v>
      </c>
      <c r="K121" s="20">
        <v>82.742364063516533</v>
      </c>
      <c r="L121" s="20">
        <v>169.83894846784133</v>
      </c>
      <c r="M121" s="20">
        <v>496.03646814788476</v>
      </c>
    </row>
    <row r="122" spans="2:13" x14ac:dyDescent="0.2">
      <c r="B122" s="11" t="s">
        <v>97</v>
      </c>
      <c r="C122" s="17">
        <v>1</v>
      </c>
      <c r="D122" s="20">
        <v>429.79776568141511</v>
      </c>
      <c r="E122" s="20">
        <v>392.14133539970084</v>
      </c>
      <c r="F122" s="20">
        <v>37.656430281714279</v>
      </c>
      <c r="G122" s="20">
        <v>0.46167153306994269</v>
      </c>
      <c r="H122" s="20">
        <v>16.330193854305762</v>
      </c>
      <c r="I122" s="20">
        <v>359.95184703144673</v>
      </c>
      <c r="J122" s="20">
        <v>424.33082376795494</v>
      </c>
      <c r="K122" s="20">
        <v>83.184086148528294</v>
      </c>
      <c r="L122" s="20">
        <v>228.17186893829154</v>
      </c>
      <c r="M122" s="20">
        <v>556.11080186111008</v>
      </c>
    </row>
    <row r="123" spans="2:13" x14ac:dyDescent="0.2">
      <c r="B123" s="11" t="s">
        <v>98</v>
      </c>
      <c r="C123" s="17">
        <v>1</v>
      </c>
      <c r="D123" s="20">
        <v>297.21708504560701</v>
      </c>
      <c r="E123" s="20">
        <v>259.03381967559363</v>
      </c>
      <c r="F123" s="20">
        <v>38.183265370013373</v>
      </c>
      <c r="G123" s="20">
        <v>0.46813058298706112</v>
      </c>
      <c r="H123" s="20">
        <v>10.248707469560836</v>
      </c>
      <c r="I123" s="20">
        <v>238.83193763889733</v>
      </c>
      <c r="J123" s="20">
        <v>279.23570171228994</v>
      </c>
      <c r="K123" s="20">
        <v>82.20676956214254</v>
      </c>
      <c r="L123" s="20">
        <v>96.990804373934111</v>
      </c>
      <c r="M123" s="20">
        <v>421.07683497725316</v>
      </c>
    </row>
    <row r="124" spans="2:13" x14ac:dyDescent="0.2">
      <c r="B124" s="11" t="s">
        <v>99</v>
      </c>
      <c r="C124" s="17">
        <v>1</v>
      </c>
      <c r="D124" s="20">
        <v>268.40556671680145</v>
      </c>
      <c r="E124" s="20">
        <v>259.03381967559363</v>
      </c>
      <c r="F124" s="20">
        <v>9.3717470412078114</v>
      </c>
      <c r="G124" s="20">
        <v>0.1148985390194862</v>
      </c>
      <c r="H124" s="20">
        <v>10.248707469560836</v>
      </c>
      <c r="I124" s="20">
        <v>238.83193763889733</v>
      </c>
      <c r="J124" s="20">
        <v>279.23570171228994</v>
      </c>
      <c r="K124" s="20">
        <v>82.20676956214254</v>
      </c>
      <c r="L124" s="20">
        <v>96.990804373934111</v>
      </c>
      <c r="M124" s="20">
        <v>421.07683497725316</v>
      </c>
    </row>
    <row r="125" spans="2:13" x14ac:dyDescent="0.2">
      <c r="B125" s="11" t="s">
        <v>100</v>
      </c>
      <c r="C125" s="17">
        <v>1</v>
      </c>
      <c r="D125" s="20">
        <v>206.02798850125583</v>
      </c>
      <c r="E125" s="20">
        <v>270.83320097508295</v>
      </c>
      <c r="F125" s="20">
        <v>-64.805212473827112</v>
      </c>
      <c r="G125" s="20">
        <v>-0.79451826872297759</v>
      </c>
      <c r="H125" s="20">
        <v>10.827383909945928</v>
      </c>
      <c r="I125" s="20">
        <v>249.49065283772998</v>
      </c>
      <c r="J125" s="20">
        <v>292.17574911243594</v>
      </c>
      <c r="K125" s="20">
        <v>82.280916374211145</v>
      </c>
      <c r="L125" s="20">
        <v>108.64403015525141</v>
      </c>
      <c r="M125" s="20">
        <v>433.02237179491448</v>
      </c>
    </row>
    <row r="126" spans="2:13" x14ac:dyDescent="0.2">
      <c r="B126" s="11" t="s">
        <v>101</v>
      </c>
      <c r="C126" s="17">
        <v>1</v>
      </c>
      <c r="D126" s="20">
        <v>201.96734153603134</v>
      </c>
      <c r="E126" s="20">
        <v>270.83320097508295</v>
      </c>
      <c r="F126" s="20">
        <v>-68.865859439051604</v>
      </c>
      <c r="G126" s="20">
        <v>-0.84430219926727401</v>
      </c>
      <c r="H126" s="20">
        <v>10.827383909945928</v>
      </c>
      <c r="I126" s="20">
        <v>249.49065283772998</v>
      </c>
      <c r="J126" s="20">
        <v>292.17574911243594</v>
      </c>
      <c r="K126" s="20">
        <v>82.280916374211145</v>
      </c>
      <c r="L126" s="20">
        <v>108.64403015525141</v>
      </c>
      <c r="M126" s="20">
        <v>433.02237179491448</v>
      </c>
    </row>
    <row r="127" spans="2:13" x14ac:dyDescent="0.2">
      <c r="B127" s="11" t="s">
        <v>102</v>
      </c>
      <c r="C127" s="17">
        <v>1</v>
      </c>
      <c r="D127" s="20">
        <v>239.72697458725526</v>
      </c>
      <c r="E127" s="20">
        <v>285.04061923200794</v>
      </c>
      <c r="F127" s="20">
        <v>-45.313644644752685</v>
      </c>
      <c r="G127" s="20">
        <v>-0.55554973309002686</v>
      </c>
      <c r="H127" s="20">
        <v>12.027485086070159</v>
      </c>
      <c r="I127" s="20">
        <v>261.3324749973745</v>
      </c>
      <c r="J127" s="20">
        <v>308.74876346664138</v>
      </c>
      <c r="K127" s="20">
        <v>82.447421758004126</v>
      </c>
      <c r="L127" s="20">
        <v>122.52323901290816</v>
      </c>
      <c r="M127" s="20">
        <v>447.55799945110772</v>
      </c>
    </row>
    <row r="128" spans="2:13" x14ac:dyDescent="0.2">
      <c r="B128" s="11" t="s">
        <v>103</v>
      </c>
      <c r="C128" s="17">
        <v>1</v>
      </c>
      <c r="D128" s="20">
        <v>171.39281859155261</v>
      </c>
      <c r="E128" s="20">
        <v>260.81206239364258</v>
      </c>
      <c r="F128" s="20">
        <v>-89.419243802089966</v>
      </c>
      <c r="G128" s="20">
        <v>-1.0962887098757281</v>
      </c>
      <c r="H128" s="20">
        <v>10.308224029033669</v>
      </c>
      <c r="I128" s="20">
        <v>240.49286346432629</v>
      </c>
      <c r="J128" s="20">
        <v>281.13126132295884</v>
      </c>
      <c r="K128" s="20">
        <v>82.214210691822117</v>
      </c>
      <c r="L128" s="20">
        <v>98.754379405891598</v>
      </c>
      <c r="M128" s="20">
        <v>422.86974538139356</v>
      </c>
    </row>
    <row r="129" spans="2:13" x14ac:dyDescent="0.2">
      <c r="B129" s="11" t="s">
        <v>104</v>
      </c>
      <c r="C129" s="17">
        <v>1</v>
      </c>
      <c r="D129" s="20">
        <v>172.74559451311936</v>
      </c>
      <c r="E129" s="20">
        <v>218.57879814339361</v>
      </c>
      <c r="F129" s="20">
        <v>-45.833203630274255</v>
      </c>
      <c r="G129" s="20">
        <v>-0.56191957727258823</v>
      </c>
      <c r="H129" s="20">
        <v>11.667303910087547</v>
      </c>
      <c r="I129" s="20">
        <v>195.58063003508153</v>
      </c>
      <c r="J129" s="20">
        <v>241.5769662517057</v>
      </c>
      <c r="K129" s="20">
        <v>82.395648778178312</v>
      </c>
      <c r="L129" s="20">
        <v>56.16347095236938</v>
      </c>
      <c r="M129" s="20">
        <v>380.99412533441784</v>
      </c>
    </row>
    <row r="130" spans="2:13" x14ac:dyDescent="0.2">
      <c r="B130" s="11" t="s">
        <v>105</v>
      </c>
      <c r="C130" s="17">
        <v>1</v>
      </c>
      <c r="D130" s="20">
        <v>379.20412736310453</v>
      </c>
      <c r="E130" s="20">
        <v>422.57611342798515</v>
      </c>
      <c r="F130" s="20">
        <v>-43.371986064880616</v>
      </c>
      <c r="G130" s="20">
        <v>-0.53174480823226</v>
      </c>
      <c r="H130" s="20">
        <v>21.801780127016123</v>
      </c>
      <c r="I130" s="20">
        <v>379.60123180275696</v>
      </c>
      <c r="J130" s="20">
        <v>465.55099505321334</v>
      </c>
      <c r="K130" s="20">
        <v>84.428872867955107</v>
      </c>
      <c r="L130" s="20">
        <v>256.15296834013498</v>
      </c>
      <c r="M130" s="20">
        <v>588.99925851583532</v>
      </c>
    </row>
    <row r="131" spans="2:13" x14ac:dyDescent="0.2">
      <c r="B131" s="11" t="s">
        <v>106</v>
      </c>
      <c r="C131" s="17">
        <v>1</v>
      </c>
      <c r="D131" s="20">
        <v>346.14938028154523</v>
      </c>
      <c r="E131" s="20">
        <v>325.93513670433452</v>
      </c>
      <c r="F131" s="20">
        <v>20.214243577210709</v>
      </c>
      <c r="G131" s="20">
        <v>0.24782861127099018</v>
      </c>
      <c r="H131" s="20">
        <v>14.166925642517334</v>
      </c>
      <c r="I131" s="20">
        <v>298.00980450973276</v>
      </c>
      <c r="J131" s="20">
        <v>353.86046889893629</v>
      </c>
      <c r="K131" s="20">
        <v>82.786585502768418</v>
      </c>
      <c r="L131" s="20">
        <v>162.7492091602962</v>
      </c>
      <c r="M131" s="20">
        <v>489.12106424837282</v>
      </c>
    </row>
    <row r="132" spans="2:13" x14ac:dyDescent="0.2">
      <c r="B132" s="11" t="s">
        <v>107</v>
      </c>
      <c r="C132" s="17">
        <v>1</v>
      </c>
      <c r="D132" s="20">
        <v>371.4853015379951</v>
      </c>
      <c r="E132" s="20">
        <v>390.35356639097444</v>
      </c>
      <c r="F132" s="20">
        <v>-18.868264852979337</v>
      </c>
      <c r="G132" s="20">
        <v>-0.23132677993842302</v>
      </c>
      <c r="H132" s="20">
        <v>16.153078565892745</v>
      </c>
      <c r="I132" s="20">
        <v>358.51320128280383</v>
      </c>
      <c r="J132" s="20">
        <v>422.19393149914504</v>
      </c>
      <c r="K132" s="20">
        <v>83.149497317797866</v>
      </c>
      <c r="L132" s="20">
        <v>226.45228018354143</v>
      </c>
      <c r="M132" s="20">
        <v>554.25485259840741</v>
      </c>
    </row>
    <row r="133" spans="2:13" x14ac:dyDescent="0.2">
      <c r="B133" s="11" t="s">
        <v>108</v>
      </c>
      <c r="C133" s="17">
        <v>1</v>
      </c>
      <c r="D133" s="20">
        <v>302.60708516818738</v>
      </c>
      <c r="E133" s="20">
        <v>375.49253808127952</v>
      </c>
      <c r="F133" s="20">
        <v>-72.885452913092138</v>
      </c>
      <c r="G133" s="20">
        <v>-0.89358280997825157</v>
      </c>
      <c r="H133" s="20">
        <v>14.887244606918488</v>
      </c>
      <c r="I133" s="20">
        <v>346.14733915803447</v>
      </c>
      <c r="J133" s="20">
        <v>404.83773700452457</v>
      </c>
      <c r="K133" s="20">
        <v>82.912888075574813</v>
      </c>
      <c r="L133" s="20">
        <v>212.05764746708388</v>
      </c>
      <c r="M133" s="20">
        <v>538.9274286954751</v>
      </c>
    </row>
    <row r="134" spans="2:13" x14ac:dyDescent="0.2">
      <c r="B134" s="11" t="s">
        <v>109</v>
      </c>
      <c r="C134" s="17">
        <v>1</v>
      </c>
      <c r="D134" s="20">
        <v>145.78336079215677</v>
      </c>
      <c r="E134" s="20">
        <v>195.46164298213648</v>
      </c>
      <c r="F134" s="20">
        <v>-49.678282189979711</v>
      </c>
      <c r="G134" s="20">
        <v>-0.60906061799666333</v>
      </c>
      <c r="H134" s="20">
        <v>14.302980966044013</v>
      </c>
      <c r="I134" s="20">
        <v>167.26812344737363</v>
      </c>
      <c r="J134" s="20">
        <v>223.65516251689934</v>
      </c>
      <c r="K134" s="20">
        <v>82.809976582303108</v>
      </c>
      <c r="L134" s="20">
        <v>32.229607786877352</v>
      </c>
      <c r="M134" s="20">
        <v>358.69367817739561</v>
      </c>
    </row>
    <row r="135" spans="2:13" x14ac:dyDescent="0.2">
      <c r="B135" s="11" t="s">
        <v>110</v>
      </c>
      <c r="C135" s="17">
        <v>1</v>
      </c>
      <c r="D135" s="20">
        <v>309.05276246954139</v>
      </c>
      <c r="E135" s="20">
        <v>216.92757274996404</v>
      </c>
      <c r="F135" s="20">
        <v>92.125189719577349</v>
      </c>
      <c r="G135" s="20">
        <v>1.1294638725447552</v>
      </c>
      <c r="H135" s="20">
        <v>11.823400148167035</v>
      </c>
      <c r="I135" s="20">
        <v>193.62171337449269</v>
      </c>
      <c r="J135" s="20">
        <v>240.2334321254354</v>
      </c>
      <c r="K135" s="20">
        <v>82.41789701339296</v>
      </c>
      <c r="L135" s="20">
        <v>54.468390641169378</v>
      </c>
      <c r="M135" s="20">
        <v>379.38675485875871</v>
      </c>
    </row>
    <row r="136" spans="2:13" x14ac:dyDescent="0.2">
      <c r="B136" s="11" t="s">
        <v>111</v>
      </c>
      <c r="C136" s="17">
        <v>1</v>
      </c>
      <c r="D136" s="20">
        <v>154.59788084785293</v>
      </c>
      <c r="E136" s="20">
        <v>205.57539836518646</v>
      </c>
      <c r="F136" s="20">
        <v>-50.977517517333524</v>
      </c>
      <c r="G136" s="20">
        <v>-0.62498937069336624</v>
      </c>
      <c r="H136" s="20">
        <v>13.041974466791137</v>
      </c>
      <c r="I136" s="20">
        <v>179.86752930108784</v>
      </c>
      <c r="J136" s="20">
        <v>231.28326742928508</v>
      </c>
      <c r="K136" s="20">
        <v>82.601513636488548</v>
      </c>
      <c r="L136" s="20">
        <v>42.754277800174663</v>
      </c>
      <c r="M136" s="20">
        <v>368.39651893019823</v>
      </c>
    </row>
    <row r="137" spans="2:13" x14ac:dyDescent="0.2">
      <c r="B137" s="11" t="s">
        <v>112</v>
      </c>
      <c r="C137" s="17">
        <v>1</v>
      </c>
      <c r="D137" s="20">
        <v>247.72564561350089</v>
      </c>
      <c r="E137" s="20">
        <v>224.83969431363647</v>
      </c>
      <c r="F137" s="20">
        <v>22.885951299864416</v>
      </c>
      <c r="G137" s="20">
        <v>0.28058401030920699</v>
      </c>
      <c r="H137" s="20">
        <v>11.132433699173609</v>
      </c>
      <c r="I137" s="20">
        <v>202.8958430484891</v>
      </c>
      <c r="J137" s="20">
        <v>246.78354557878384</v>
      </c>
      <c r="K137" s="20">
        <v>82.321613426323637</v>
      </c>
      <c r="L137" s="20">
        <v>62.570302934435887</v>
      </c>
      <c r="M137" s="20">
        <v>387.10908569283708</v>
      </c>
    </row>
    <row r="138" spans="2:13" x14ac:dyDescent="0.2">
      <c r="B138" s="11" t="s">
        <v>113</v>
      </c>
      <c r="C138" s="17">
        <v>1</v>
      </c>
      <c r="D138" s="20">
        <v>227.99236329472669</v>
      </c>
      <c r="E138" s="20">
        <v>277.7201867450122</v>
      </c>
      <c r="F138" s="20">
        <v>-49.727823450285513</v>
      </c>
      <c r="G138" s="20">
        <v>-0.60966799871290456</v>
      </c>
      <c r="H138" s="20">
        <v>11.348532759097852</v>
      </c>
      <c r="I138" s="20">
        <v>255.35036881725918</v>
      </c>
      <c r="J138" s="20">
        <v>300.09000467276525</v>
      </c>
      <c r="K138" s="20">
        <v>82.351115067319455</v>
      </c>
      <c r="L138" s="20">
        <v>115.39264279651871</v>
      </c>
      <c r="M138" s="20">
        <v>440.04773069350568</v>
      </c>
    </row>
    <row r="139" spans="2:13" x14ac:dyDescent="0.2">
      <c r="B139" s="11" t="s">
        <v>114</v>
      </c>
      <c r="C139" s="17">
        <v>1</v>
      </c>
      <c r="D139" s="20">
        <v>226.5964968466343</v>
      </c>
      <c r="E139" s="20">
        <v>275.92712535257607</v>
      </c>
      <c r="F139" s="20">
        <v>-49.330628505941775</v>
      </c>
      <c r="G139" s="20">
        <v>-0.60479834969118484</v>
      </c>
      <c r="H139" s="20">
        <v>11.201128634094731</v>
      </c>
      <c r="I139" s="20">
        <v>253.84786511259782</v>
      </c>
      <c r="J139" s="20">
        <v>298.00638559255435</v>
      </c>
      <c r="K139" s="20">
        <v>82.330931245335179</v>
      </c>
      <c r="L139" s="20">
        <v>113.63936702504864</v>
      </c>
      <c r="M139" s="20">
        <v>438.21488368010353</v>
      </c>
    </row>
    <row r="140" spans="2:13" x14ac:dyDescent="0.2">
      <c r="B140" s="11" t="s">
        <v>115</v>
      </c>
      <c r="C140" s="17">
        <v>1</v>
      </c>
      <c r="D140" s="20">
        <v>233.31521082097063</v>
      </c>
      <c r="E140" s="20">
        <v>224.0181287661722</v>
      </c>
      <c r="F140" s="20">
        <v>9.2970820547984374</v>
      </c>
      <c r="G140" s="20">
        <v>0.11398313895409548</v>
      </c>
      <c r="H140" s="20">
        <v>11.197195979021661</v>
      </c>
      <c r="I140" s="20">
        <v>201.94662043384795</v>
      </c>
      <c r="J140" s="20">
        <v>246.08963709849644</v>
      </c>
      <c r="K140" s="20">
        <v>82.330396299539274</v>
      </c>
      <c r="L140" s="20">
        <v>61.731424904478331</v>
      </c>
      <c r="M140" s="20">
        <v>386.30483262786606</v>
      </c>
    </row>
    <row r="141" spans="2:13" x14ac:dyDescent="0.2">
      <c r="B141" s="11" t="s">
        <v>116</v>
      </c>
      <c r="C141" s="17">
        <v>1</v>
      </c>
      <c r="D141" s="20">
        <v>215.20722620508221</v>
      </c>
      <c r="E141" s="20">
        <v>222.19085363734001</v>
      </c>
      <c r="F141" s="20">
        <v>-6.9836274322578049</v>
      </c>
      <c r="G141" s="20">
        <v>-8.5619958103288166E-2</v>
      </c>
      <c r="H141" s="20">
        <v>11.34726794279362</v>
      </c>
      <c r="I141" s="20">
        <v>199.82352886980763</v>
      </c>
      <c r="J141" s="20">
        <v>244.55817840487239</v>
      </c>
      <c r="K141" s="20">
        <v>82.350940776727768</v>
      </c>
      <c r="L141" s="20">
        <v>59.863653244166443</v>
      </c>
      <c r="M141" s="20">
        <v>384.51805403051355</v>
      </c>
    </row>
    <row r="142" spans="2:13" x14ac:dyDescent="0.2">
      <c r="B142" s="11" t="s">
        <v>117</v>
      </c>
      <c r="C142" s="17">
        <v>1</v>
      </c>
      <c r="D142" s="20">
        <v>233.41454117517861</v>
      </c>
      <c r="E142" s="20">
        <v>257.49267597891219</v>
      </c>
      <c r="F142" s="20">
        <v>-24.078134803733576</v>
      </c>
      <c r="G142" s="20">
        <v>-0.29520029713762791</v>
      </c>
      <c r="H142" s="20">
        <v>10.205492885734502</v>
      </c>
      <c r="I142" s="20">
        <v>237.37597696917979</v>
      </c>
      <c r="J142" s="20">
        <v>277.60937498864462</v>
      </c>
      <c r="K142" s="20">
        <v>82.201393188238299</v>
      </c>
      <c r="L142" s="20">
        <v>95.460258391327471</v>
      </c>
      <c r="M142" s="20">
        <v>419.52509356649693</v>
      </c>
    </row>
    <row r="143" spans="2:13" x14ac:dyDescent="0.2">
      <c r="B143" s="11" t="s">
        <v>118</v>
      </c>
      <c r="C143" s="17">
        <v>1</v>
      </c>
      <c r="D143" s="20">
        <v>297.11769231578774</v>
      </c>
      <c r="E143" s="20">
        <v>268.78155345452137</v>
      </c>
      <c r="F143" s="20">
        <v>28.336138861266363</v>
      </c>
      <c r="G143" s="20">
        <v>0.34740384501385285</v>
      </c>
      <c r="H143" s="20">
        <v>10.696815943130952</v>
      </c>
      <c r="I143" s="20">
        <v>247.69637617795271</v>
      </c>
      <c r="J143" s="20">
        <v>289.86673073109006</v>
      </c>
      <c r="K143" s="20">
        <v>82.263836698562713</v>
      </c>
      <c r="L143" s="20">
        <v>106.62604947450347</v>
      </c>
      <c r="M143" s="20">
        <v>430.93705743453927</v>
      </c>
    </row>
    <row r="144" spans="2:13" x14ac:dyDescent="0.2">
      <c r="B144" s="11" t="s">
        <v>119</v>
      </c>
      <c r="C144" s="17">
        <v>1</v>
      </c>
      <c r="D144" s="20">
        <v>258.46230884332823</v>
      </c>
      <c r="E144" s="20">
        <v>236.4560647821682</v>
      </c>
      <c r="F144" s="20">
        <v>22.006244061160032</v>
      </c>
      <c r="G144" s="20">
        <v>0.26979871317649934</v>
      </c>
      <c r="H144" s="20">
        <v>10.414744375165041</v>
      </c>
      <c r="I144" s="20">
        <v>215.9268967934905</v>
      </c>
      <c r="J144" s="20">
        <v>256.98523277084593</v>
      </c>
      <c r="K144" s="20">
        <v>82.2276343904323</v>
      </c>
      <c r="L144" s="20">
        <v>74.371921484507482</v>
      </c>
      <c r="M144" s="20">
        <v>398.54020807982891</v>
      </c>
    </row>
    <row r="145" spans="2:13" x14ac:dyDescent="0.2">
      <c r="B145" s="11" t="s">
        <v>120</v>
      </c>
      <c r="C145" s="17">
        <v>1</v>
      </c>
      <c r="D145" s="20">
        <v>336.22133222738205</v>
      </c>
      <c r="E145" s="20">
        <v>257.45765002126961</v>
      </c>
      <c r="F145" s="20">
        <v>78.763682206112435</v>
      </c>
      <c r="G145" s="20">
        <v>0.96565047834572126</v>
      </c>
      <c r="H145" s="20">
        <v>10.204601900131097</v>
      </c>
      <c r="I145" s="20">
        <v>237.3427072901811</v>
      </c>
      <c r="J145" s="20">
        <v>277.5725927523581</v>
      </c>
      <c r="K145" s="20">
        <v>82.20128257507136</v>
      </c>
      <c r="L145" s="20">
        <v>95.425450470364808</v>
      </c>
      <c r="M145" s="20">
        <v>419.48984957217442</v>
      </c>
    </row>
    <row r="146" spans="2:13" x14ac:dyDescent="0.2">
      <c r="B146" s="11" t="s">
        <v>121</v>
      </c>
      <c r="C146" s="17">
        <v>1</v>
      </c>
      <c r="D146" s="20">
        <v>364.17453904151307</v>
      </c>
      <c r="E146" s="20">
        <v>245.54881251745792</v>
      </c>
      <c r="F146" s="20">
        <v>118.62572652405515</v>
      </c>
      <c r="G146" s="20">
        <v>1.4543630560884679</v>
      </c>
      <c r="H146" s="20">
        <v>10.141815566819993</v>
      </c>
      <c r="I146" s="20">
        <v>225.55763193909303</v>
      </c>
      <c r="J146" s="20">
        <v>265.53999309582281</v>
      </c>
      <c r="K146" s="20">
        <v>82.193511787962706</v>
      </c>
      <c r="L146" s="20">
        <v>83.531930461463332</v>
      </c>
      <c r="M146" s="20">
        <v>407.5656945734525</v>
      </c>
    </row>
    <row r="147" spans="2:13" x14ac:dyDescent="0.2">
      <c r="B147" s="11" t="s">
        <v>122</v>
      </c>
      <c r="C147" s="17">
        <v>1</v>
      </c>
      <c r="D147" s="20">
        <v>291.1947988284852</v>
      </c>
      <c r="E147" s="20">
        <v>354.47576872463748</v>
      </c>
      <c r="F147" s="20">
        <v>-63.280969896152271</v>
      </c>
      <c r="G147" s="20">
        <v>-0.77583090504189767</v>
      </c>
      <c r="H147" s="20">
        <v>22.133061823977865</v>
      </c>
      <c r="I147" s="20">
        <v>310.84787658244261</v>
      </c>
      <c r="J147" s="20">
        <v>398.10366086683234</v>
      </c>
      <c r="K147" s="20">
        <v>84.51502459770451</v>
      </c>
      <c r="L147" s="20">
        <v>187.88280445843489</v>
      </c>
      <c r="M147" s="20">
        <v>521.06873299084009</v>
      </c>
    </row>
    <row r="148" spans="2:13" x14ac:dyDescent="0.2">
      <c r="B148" s="11" t="s">
        <v>123</v>
      </c>
      <c r="C148" s="17">
        <v>1</v>
      </c>
      <c r="D148" s="20">
        <v>279.62964251219836</v>
      </c>
      <c r="E148" s="20">
        <v>326.43526745614355</v>
      </c>
      <c r="F148" s="20">
        <v>-46.80562494394519</v>
      </c>
      <c r="G148" s="20">
        <v>-0.57384155806879644</v>
      </c>
      <c r="H148" s="20">
        <v>14.144498174675652</v>
      </c>
      <c r="I148" s="20">
        <v>298.5541434761937</v>
      </c>
      <c r="J148" s="20">
        <v>354.3163914360934</v>
      </c>
      <c r="K148" s="20">
        <v>82.782750532100437</v>
      </c>
      <c r="L148" s="20">
        <v>163.25689926778779</v>
      </c>
      <c r="M148" s="20">
        <v>489.61363564449931</v>
      </c>
    </row>
    <row r="149" spans="2:13" x14ac:dyDescent="0.2">
      <c r="B149" s="11" t="s">
        <v>124</v>
      </c>
      <c r="C149" s="17">
        <v>1</v>
      </c>
      <c r="D149" s="20">
        <v>328.56464507221398</v>
      </c>
      <c r="E149" s="20">
        <v>317.78221142180138</v>
      </c>
      <c r="F149" s="20">
        <v>10.782433650412599</v>
      </c>
      <c r="G149" s="20">
        <v>0.13219369537606385</v>
      </c>
      <c r="H149" s="20">
        <v>14.611145426327203</v>
      </c>
      <c r="I149" s="20">
        <v>288.98124923214442</v>
      </c>
      <c r="J149" s="20">
        <v>346.58317361145834</v>
      </c>
      <c r="K149" s="20">
        <v>82.863758831686212</v>
      </c>
      <c r="L149" s="20">
        <v>154.44416259887919</v>
      </c>
      <c r="M149" s="20">
        <v>481.12026024472357</v>
      </c>
    </row>
    <row r="150" spans="2:13" x14ac:dyDescent="0.2">
      <c r="B150" s="11" t="s">
        <v>125</v>
      </c>
      <c r="C150" s="17">
        <v>1</v>
      </c>
      <c r="D150" s="20">
        <v>329.40232818821283</v>
      </c>
      <c r="E150" s="20">
        <v>325.93513670433452</v>
      </c>
      <c r="F150" s="20">
        <v>3.4671914838783096</v>
      </c>
      <c r="G150" s="20">
        <v>4.2508108066378246E-2</v>
      </c>
      <c r="H150" s="20">
        <v>14.166925642517334</v>
      </c>
      <c r="I150" s="20">
        <v>298.00980450973276</v>
      </c>
      <c r="J150" s="20">
        <v>353.86046889893629</v>
      </c>
      <c r="K150" s="20">
        <v>82.786585502768418</v>
      </c>
      <c r="L150" s="20">
        <v>162.7492091602962</v>
      </c>
      <c r="M150" s="20">
        <v>489.12106424837282</v>
      </c>
    </row>
    <row r="151" spans="2:13" x14ac:dyDescent="0.2">
      <c r="B151" s="11" t="s">
        <v>126</v>
      </c>
      <c r="C151" s="17">
        <v>1</v>
      </c>
      <c r="D151" s="20">
        <v>211.37293465463586</v>
      </c>
      <c r="E151" s="20">
        <v>224.0181287661722</v>
      </c>
      <c r="F151" s="20">
        <v>-12.645194111536341</v>
      </c>
      <c r="G151" s="20">
        <v>-0.15503132155027594</v>
      </c>
      <c r="H151" s="20">
        <v>11.197195979021661</v>
      </c>
      <c r="I151" s="20">
        <v>201.94662043384795</v>
      </c>
      <c r="J151" s="20">
        <v>246.08963709849644</v>
      </c>
      <c r="K151" s="20">
        <v>82.330396299539274</v>
      </c>
      <c r="L151" s="20">
        <v>61.731424904478331</v>
      </c>
      <c r="M151" s="20">
        <v>386.30483262786606</v>
      </c>
    </row>
    <row r="152" spans="2:13" x14ac:dyDescent="0.2">
      <c r="B152" s="11" t="s">
        <v>127</v>
      </c>
      <c r="C152" s="17">
        <v>1</v>
      </c>
      <c r="D152" s="20">
        <v>428.35016052755583</v>
      </c>
      <c r="E152" s="20">
        <v>407.71508511829023</v>
      </c>
      <c r="F152" s="20">
        <v>20.635075409265596</v>
      </c>
      <c r="G152" s="20">
        <v>0.25298805085716242</v>
      </c>
      <c r="H152" s="20">
        <v>21.241641767134947</v>
      </c>
      <c r="I152" s="20">
        <v>365.84432799892352</v>
      </c>
      <c r="J152" s="20">
        <v>449.58584223765695</v>
      </c>
      <c r="K152" s="20">
        <v>84.285967408637262</v>
      </c>
      <c r="L152" s="20">
        <v>241.57363011088319</v>
      </c>
      <c r="M152" s="20">
        <v>573.85654012569728</v>
      </c>
    </row>
    <row r="153" spans="2:13" x14ac:dyDescent="0.2">
      <c r="B153" s="11" t="s">
        <v>128</v>
      </c>
      <c r="C153" s="17">
        <v>1</v>
      </c>
      <c r="D153" s="20">
        <v>412.79178442906306</v>
      </c>
      <c r="E153" s="20">
        <v>451.58868835715771</v>
      </c>
      <c r="F153" s="20">
        <v>-38.79690392809465</v>
      </c>
      <c r="G153" s="20">
        <v>-0.47565385196770532</v>
      </c>
      <c r="H153" s="20">
        <v>24.195103508070758</v>
      </c>
      <c r="I153" s="20">
        <v>403.89617411695497</v>
      </c>
      <c r="J153" s="20">
        <v>499.28120259736045</v>
      </c>
      <c r="K153" s="20">
        <v>85.078316807591051</v>
      </c>
      <c r="L153" s="20">
        <v>283.88538282986286</v>
      </c>
      <c r="M153" s="20">
        <v>619.29199388445249</v>
      </c>
    </row>
    <row r="154" spans="2:13" x14ac:dyDescent="0.2">
      <c r="B154" s="11" t="s">
        <v>129</v>
      </c>
      <c r="C154" s="17">
        <v>1</v>
      </c>
      <c r="D154" s="20">
        <v>328.22108302748148</v>
      </c>
      <c r="E154" s="20">
        <v>352.24053286751268</v>
      </c>
      <c r="F154" s="20">
        <v>-24.0194498400312</v>
      </c>
      <c r="G154" s="20">
        <v>-0.29448081371984397</v>
      </c>
      <c r="H154" s="20">
        <v>13.809998386061803</v>
      </c>
      <c r="I154" s="20">
        <v>325.01876279057421</v>
      </c>
      <c r="J154" s="20">
        <v>379.46230294445115</v>
      </c>
      <c r="K154" s="20">
        <v>82.726253465690093</v>
      </c>
      <c r="L154" s="20">
        <v>189.1735296560997</v>
      </c>
      <c r="M154" s="20">
        <v>515.30753607892564</v>
      </c>
    </row>
    <row r="155" spans="2:13" x14ac:dyDescent="0.2">
      <c r="B155" s="11" t="s">
        <v>130</v>
      </c>
      <c r="C155" s="17">
        <v>1</v>
      </c>
      <c r="D155" s="20">
        <v>269.83398933575558</v>
      </c>
      <c r="E155" s="20">
        <v>335.07363710401904</v>
      </c>
      <c r="F155" s="20">
        <v>-65.239647768263467</v>
      </c>
      <c r="G155" s="20">
        <v>-0.79984448809379027</v>
      </c>
      <c r="H155" s="20">
        <v>13.849992741734658</v>
      </c>
      <c r="I155" s="20">
        <v>307.77303159755581</v>
      </c>
      <c r="J155" s="20">
        <v>362.37424261048227</v>
      </c>
      <c r="K155" s="20">
        <v>82.732939365120316</v>
      </c>
      <c r="L155" s="20">
        <v>171.99345488910737</v>
      </c>
      <c r="M155" s="20">
        <v>498.15381931893069</v>
      </c>
    </row>
    <row r="156" spans="2:13" x14ac:dyDescent="0.2">
      <c r="B156" s="11" t="s">
        <v>131</v>
      </c>
      <c r="C156" s="17">
        <v>1</v>
      </c>
      <c r="D156" s="20">
        <v>286.13829190952799</v>
      </c>
      <c r="E156" s="20">
        <v>272.16856691054625</v>
      </c>
      <c r="F156" s="20">
        <v>13.969724998981746</v>
      </c>
      <c r="G156" s="20">
        <v>0.17127020029769538</v>
      </c>
      <c r="H156" s="20">
        <v>10.918673337352676</v>
      </c>
      <c r="I156" s="20">
        <v>250.64607235076429</v>
      </c>
      <c r="J156" s="20">
        <v>293.69106147032818</v>
      </c>
      <c r="K156" s="20">
        <v>82.292978950177698</v>
      </c>
      <c r="L156" s="20">
        <v>109.95561877660376</v>
      </c>
      <c r="M156" s="20">
        <v>434.38151504448876</v>
      </c>
    </row>
    <row r="157" spans="2:13" x14ac:dyDescent="0.2">
      <c r="B157" s="11" t="s">
        <v>132</v>
      </c>
      <c r="C157" s="17">
        <v>1</v>
      </c>
      <c r="D157" s="20">
        <v>100.09976082913568</v>
      </c>
      <c r="E157" s="20">
        <v>233.99023493682932</v>
      </c>
      <c r="F157" s="20">
        <v>-133.89047410769365</v>
      </c>
      <c r="G157" s="20">
        <v>-1.641510360443714</v>
      </c>
      <c r="H157" s="20">
        <v>10.534293526446913</v>
      </c>
      <c r="I157" s="20">
        <v>213.22541597860678</v>
      </c>
      <c r="J157" s="20">
        <v>254.75505389505187</v>
      </c>
      <c r="K157" s="20">
        <v>82.242861678980461</v>
      </c>
      <c r="L157" s="20">
        <v>71.876076157908898</v>
      </c>
      <c r="M157" s="20">
        <v>396.10439371574978</v>
      </c>
    </row>
    <row r="158" spans="2:13" x14ac:dyDescent="0.2">
      <c r="B158" s="11" t="s">
        <v>133</v>
      </c>
      <c r="C158" s="17">
        <v>1</v>
      </c>
      <c r="D158" s="20">
        <v>202.21177781488618</v>
      </c>
      <c r="E158" s="20">
        <v>270.32970228493843</v>
      </c>
      <c r="F158" s="20">
        <v>-68.117924470052259</v>
      </c>
      <c r="G158" s="20">
        <v>-0.8351324431010283</v>
      </c>
      <c r="H158" s="20">
        <v>10.794242026691832</v>
      </c>
      <c r="I158" s="20">
        <v>249.05248223095225</v>
      </c>
      <c r="J158" s="20">
        <v>291.60692233892462</v>
      </c>
      <c r="K158" s="20">
        <v>82.276561777807487</v>
      </c>
      <c r="L158" s="20">
        <v>108.14911508827356</v>
      </c>
      <c r="M158" s="20">
        <v>432.51028948160331</v>
      </c>
    </row>
    <row r="159" spans="2:13" x14ac:dyDescent="0.2">
      <c r="B159" s="11" t="s">
        <v>134</v>
      </c>
      <c r="C159" s="17">
        <v>1</v>
      </c>
      <c r="D159" s="20">
        <v>277.05184352904394</v>
      </c>
      <c r="E159" s="20">
        <v>405.83869268092252</v>
      </c>
      <c r="F159" s="20">
        <v>-128.78684915187858</v>
      </c>
      <c r="G159" s="20">
        <v>-1.5789394173155942</v>
      </c>
      <c r="H159" s="20">
        <v>21.195429754014988</v>
      </c>
      <c r="I159" s="20">
        <v>364.0590270128925</v>
      </c>
      <c r="J159" s="20">
        <v>447.61835834895254</v>
      </c>
      <c r="K159" s="20">
        <v>84.274332981661487</v>
      </c>
      <c r="L159" s="20">
        <v>239.72017103579822</v>
      </c>
      <c r="M159" s="20">
        <v>571.95721432604682</v>
      </c>
    </row>
    <row r="160" spans="2:13" x14ac:dyDescent="0.2">
      <c r="B160" s="11" t="s">
        <v>135</v>
      </c>
      <c r="C160" s="17">
        <v>1</v>
      </c>
      <c r="D160" s="20">
        <v>432.8902525837712</v>
      </c>
      <c r="E160" s="20">
        <v>509.18893331988784</v>
      </c>
      <c r="F160" s="20">
        <v>-76.298680736116637</v>
      </c>
      <c r="G160" s="20">
        <v>-0.93542931826339559</v>
      </c>
      <c r="H160" s="20">
        <v>23.707501769472312</v>
      </c>
      <c r="I160" s="20">
        <v>462.45756201730046</v>
      </c>
      <c r="J160" s="20">
        <v>555.92030462247521</v>
      </c>
      <c r="K160" s="20">
        <v>84.940935933130064</v>
      </c>
      <c r="L160" s="20">
        <v>341.75642801088412</v>
      </c>
      <c r="M160" s="20">
        <v>676.62143862889161</v>
      </c>
    </row>
    <row r="161" spans="2:13" x14ac:dyDescent="0.2">
      <c r="B161" s="11" t="s">
        <v>136</v>
      </c>
      <c r="C161" s="17">
        <v>1</v>
      </c>
      <c r="D161" s="20">
        <v>427.7926261350546</v>
      </c>
      <c r="E161" s="20">
        <v>432.5022166747334</v>
      </c>
      <c r="F161" s="20">
        <v>-4.7095905396787998</v>
      </c>
      <c r="G161" s="20">
        <v>-5.7740042492584027E-2</v>
      </c>
      <c r="H161" s="20">
        <v>25.369703705907071</v>
      </c>
      <c r="I161" s="20">
        <v>382.49437294469544</v>
      </c>
      <c r="J161" s="20">
        <v>482.51006040477137</v>
      </c>
      <c r="K161" s="20">
        <v>85.419780046380865</v>
      </c>
      <c r="L161" s="20">
        <v>264.12583114292204</v>
      </c>
      <c r="M161" s="20">
        <v>600.87860220654477</v>
      </c>
    </row>
    <row r="162" spans="2:13" x14ac:dyDescent="0.2">
      <c r="B162" s="11" t="s">
        <v>137</v>
      </c>
      <c r="C162" s="17">
        <v>1</v>
      </c>
      <c r="D162" s="20">
        <v>241.04674393023117</v>
      </c>
      <c r="E162" s="20">
        <v>363.64499606113526</v>
      </c>
      <c r="F162" s="20">
        <v>-122.59825213090409</v>
      </c>
      <c r="G162" s="20">
        <v>-1.5030666101256687</v>
      </c>
      <c r="H162" s="20">
        <v>14.185157551671464</v>
      </c>
      <c r="I162" s="20">
        <v>335.68372578564578</v>
      </c>
      <c r="J162" s="20">
        <v>391.60626633662474</v>
      </c>
      <c r="K162" s="20">
        <v>82.789707402625325</v>
      </c>
      <c r="L162" s="20">
        <v>200.45291474084496</v>
      </c>
      <c r="M162" s="20">
        <v>526.83707738142562</v>
      </c>
    </row>
    <row r="163" spans="2:13" x14ac:dyDescent="0.2">
      <c r="B163" s="11" t="s">
        <v>138</v>
      </c>
      <c r="C163" s="17">
        <v>1</v>
      </c>
      <c r="D163" s="20">
        <v>556.55004166698996</v>
      </c>
      <c r="E163" s="20">
        <v>508.52209227894707</v>
      </c>
      <c r="F163" s="20">
        <v>48.027949388042884</v>
      </c>
      <c r="G163" s="20">
        <v>0.58882737578422317</v>
      </c>
      <c r="H163" s="20">
        <v>23.685580027373181</v>
      </c>
      <c r="I163" s="20">
        <v>461.83393232269196</v>
      </c>
      <c r="J163" s="20">
        <v>555.21025223520212</v>
      </c>
      <c r="K163" s="20">
        <v>84.934820057969574</v>
      </c>
      <c r="L163" s="20">
        <v>341.1016423621877</v>
      </c>
      <c r="M163" s="20">
        <v>675.94254219570644</v>
      </c>
    </row>
    <row r="164" spans="2:13" x14ac:dyDescent="0.2">
      <c r="B164" s="11" t="s">
        <v>139</v>
      </c>
      <c r="C164" s="17">
        <v>1</v>
      </c>
      <c r="D164" s="20">
        <v>309.99966629109912</v>
      </c>
      <c r="E164" s="20">
        <v>375.11466147985453</v>
      </c>
      <c r="F164" s="20">
        <v>-65.114995188755415</v>
      </c>
      <c r="G164" s="20">
        <v>-0.79831623522828832</v>
      </c>
      <c r="H164" s="20">
        <v>14.860335080992392</v>
      </c>
      <c r="I164" s="20">
        <v>345.82250564228997</v>
      </c>
      <c r="J164" s="20">
        <v>404.4068173174191</v>
      </c>
      <c r="K164" s="20">
        <v>82.908060619977988</v>
      </c>
      <c r="L164" s="20">
        <v>211.68928657179006</v>
      </c>
      <c r="M164" s="20">
        <v>538.54003638791903</v>
      </c>
    </row>
    <row r="165" spans="2:13" x14ac:dyDescent="0.2">
      <c r="B165" s="11" t="s">
        <v>140</v>
      </c>
      <c r="C165" s="17">
        <v>1</v>
      </c>
      <c r="D165" s="20">
        <v>409.73567792980032</v>
      </c>
      <c r="E165" s="20">
        <v>340.85808599012256</v>
      </c>
      <c r="F165" s="20">
        <v>68.877591939677757</v>
      </c>
      <c r="G165" s="20">
        <v>0.84444604087706809</v>
      </c>
      <c r="H165" s="20">
        <v>13.754229412844401</v>
      </c>
      <c r="I165" s="20">
        <v>313.74624569911975</v>
      </c>
      <c r="J165" s="20">
        <v>367.96992628112537</v>
      </c>
      <c r="K165" s="20">
        <v>82.716961886832649</v>
      </c>
      <c r="L165" s="20">
        <v>177.80939800339235</v>
      </c>
      <c r="M165" s="20">
        <v>503.90677397685278</v>
      </c>
    </row>
    <row r="166" spans="2:13" x14ac:dyDescent="0.2">
      <c r="B166" s="11" t="s">
        <v>141</v>
      </c>
      <c r="C166" s="17">
        <v>1</v>
      </c>
      <c r="D166" s="20">
        <v>347.35825789398893</v>
      </c>
      <c r="E166" s="20">
        <v>348.34914504350581</v>
      </c>
      <c r="F166" s="20">
        <v>-0.99088714951687962</v>
      </c>
      <c r="G166" s="20">
        <v>-1.214837375700227E-2</v>
      </c>
      <c r="H166" s="20">
        <v>13.754460079300726</v>
      </c>
      <c r="I166" s="20">
        <v>321.2368500711147</v>
      </c>
      <c r="J166" s="20">
        <v>375.46144001589693</v>
      </c>
      <c r="K166" s="20">
        <v>82.717000242511517</v>
      </c>
      <c r="L166" s="20">
        <v>185.30038145144661</v>
      </c>
      <c r="M166" s="20">
        <v>511.39790863556505</v>
      </c>
    </row>
    <row r="167" spans="2:13" x14ac:dyDescent="0.2">
      <c r="B167" s="11" t="s">
        <v>142</v>
      </c>
      <c r="C167" s="17">
        <v>1</v>
      </c>
      <c r="D167" s="20">
        <v>305.04944445264965</v>
      </c>
      <c r="E167" s="20">
        <v>253.25453088527937</v>
      </c>
      <c r="F167" s="20">
        <v>51.794913567370287</v>
      </c>
      <c r="G167" s="20">
        <v>0.63501072653412516</v>
      </c>
      <c r="H167" s="20">
        <v>10.127488935690259</v>
      </c>
      <c r="I167" s="20">
        <v>233.29159044479781</v>
      </c>
      <c r="J167" s="20">
        <v>273.21747132576093</v>
      </c>
      <c r="K167" s="20">
        <v>82.191745261851565</v>
      </c>
      <c r="L167" s="20">
        <v>91.241130941757802</v>
      </c>
      <c r="M167" s="20">
        <v>415.2679308288009</v>
      </c>
    </row>
    <row r="168" spans="2:13" x14ac:dyDescent="0.2">
      <c r="B168" s="11" t="s">
        <v>143</v>
      </c>
      <c r="C168" s="17">
        <v>1</v>
      </c>
      <c r="D168" s="20">
        <v>219.65535217099114</v>
      </c>
      <c r="E168" s="20">
        <v>256.14417528043651</v>
      </c>
      <c r="F168" s="20">
        <v>-36.488823109445377</v>
      </c>
      <c r="G168" s="20">
        <v>-0.44735655448030714</v>
      </c>
      <c r="H168" s="20">
        <v>10.174136010637891</v>
      </c>
      <c r="I168" s="20">
        <v>236.08928581045558</v>
      </c>
      <c r="J168" s="20">
        <v>276.19906475041745</v>
      </c>
      <c r="K168" s="20">
        <v>82.197506048599379</v>
      </c>
      <c r="L168" s="20">
        <v>94.119419882125783</v>
      </c>
      <c r="M168" s="20">
        <v>418.16893067874724</v>
      </c>
    </row>
    <row r="169" spans="2:13" x14ac:dyDescent="0.2">
      <c r="B169" s="11" t="s">
        <v>144</v>
      </c>
      <c r="C169" s="17">
        <v>1</v>
      </c>
      <c r="D169" s="20">
        <v>239.05316731393944</v>
      </c>
      <c r="E169" s="20">
        <v>270.3034328167065</v>
      </c>
      <c r="F169" s="20">
        <v>-31.250265502767064</v>
      </c>
      <c r="G169" s="20">
        <v>-0.38313132380237985</v>
      </c>
      <c r="H169" s="20">
        <v>10.792532329045752</v>
      </c>
      <c r="I169" s="20">
        <v>249.02958285697534</v>
      </c>
      <c r="J169" s="20">
        <v>291.5772827764377</v>
      </c>
      <c r="K169" s="20">
        <v>82.276337492137245</v>
      </c>
      <c r="L169" s="20">
        <v>108.12328772385484</v>
      </c>
      <c r="M169" s="20">
        <v>432.48357790955816</v>
      </c>
    </row>
    <row r="170" spans="2:13" x14ac:dyDescent="0.2">
      <c r="B170" s="11" t="s">
        <v>145</v>
      </c>
      <c r="C170" s="17">
        <v>1</v>
      </c>
      <c r="D170" s="20">
        <v>249.14047552741056</v>
      </c>
      <c r="E170" s="20">
        <v>286.54323431748969</v>
      </c>
      <c r="F170" s="20">
        <v>-37.402758790079133</v>
      </c>
      <c r="G170" s="20">
        <v>-0.45856149567226068</v>
      </c>
      <c r="H170" s="20">
        <v>12.180944045078057</v>
      </c>
      <c r="I170" s="20">
        <v>262.53259732495883</v>
      </c>
      <c r="J170" s="20">
        <v>310.55387131002055</v>
      </c>
      <c r="K170" s="20">
        <v>82.469948192513698</v>
      </c>
      <c r="L170" s="20">
        <v>123.98145080421634</v>
      </c>
      <c r="M170" s="20">
        <v>449.10501783076302</v>
      </c>
    </row>
    <row r="171" spans="2:13" x14ac:dyDescent="0.2">
      <c r="B171" s="11" t="s">
        <v>146</v>
      </c>
      <c r="C171" s="17">
        <v>1</v>
      </c>
      <c r="D171" s="20">
        <v>263.47531165786268</v>
      </c>
      <c r="E171" s="20">
        <v>286.54323431748969</v>
      </c>
      <c r="F171" s="20">
        <v>-23.067922659627015</v>
      </c>
      <c r="G171" s="20">
        <v>-0.28281499704926494</v>
      </c>
      <c r="H171" s="20">
        <v>12.180944045078057</v>
      </c>
      <c r="I171" s="20">
        <v>262.53259732495883</v>
      </c>
      <c r="J171" s="20">
        <v>310.55387131002055</v>
      </c>
      <c r="K171" s="20">
        <v>82.469948192513698</v>
      </c>
      <c r="L171" s="20">
        <v>123.98145080421634</v>
      </c>
      <c r="M171" s="20">
        <v>449.10501783076302</v>
      </c>
    </row>
    <row r="172" spans="2:13" x14ac:dyDescent="0.2">
      <c r="B172" s="11" t="s">
        <v>147</v>
      </c>
      <c r="C172" s="17">
        <v>1</v>
      </c>
      <c r="D172" s="20">
        <v>666.72935151489276</v>
      </c>
      <c r="E172" s="20">
        <v>314.74616361422341</v>
      </c>
      <c r="F172" s="20">
        <v>351.98318790066935</v>
      </c>
      <c r="G172" s="20">
        <v>4.3153484479875672</v>
      </c>
      <c r="H172" s="20">
        <v>15.71611991272229</v>
      </c>
      <c r="I172" s="20">
        <v>283.76711562262392</v>
      </c>
      <c r="J172" s="20">
        <v>345.72521160582289</v>
      </c>
      <c r="K172" s="20">
        <v>83.065717249402226</v>
      </c>
      <c r="L172" s="20">
        <v>151.0100216519337</v>
      </c>
      <c r="M172" s="20">
        <v>478.48230557651311</v>
      </c>
    </row>
    <row r="173" spans="2:13" x14ac:dyDescent="0.2">
      <c r="B173" s="11" t="s">
        <v>148</v>
      </c>
      <c r="C173" s="17">
        <v>1</v>
      </c>
      <c r="D173" s="20">
        <v>711.8649399072799</v>
      </c>
      <c r="E173" s="20">
        <v>322.10512465462591</v>
      </c>
      <c r="F173" s="20">
        <v>389.75981525265399</v>
      </c>
      <c r="G173" s="20">
        <v>4.7784936089422319</v>
      </c>
      <c r="H173" s="20">
        <v>16.785556958867399</v>
      </c>
      <c r="I173" s="20">
        <v>289.01804097988656</v>
      </c>
      <c r="J173" s="20">
        <v>355.19220832936526</v>
      </c>
      <c r="K173" s="20">
        <v>83.274677300281112</v>
      </c>
      <c r="L173" s="20">
        <v>157.95708818653875</v>
      </c>
      <c r="M173" s="20">
        <v>486.2531611227131</v>
      </c>
    </row>
    <row r="174" spans="2:13" x14ac:dyDescent="0.2">
      <c r="B174" s="11" t="s">
        <v>149</v>
      </c>
      <c r="C174" s="17">
        <v>1</v>
      </c>
      <c r="D174" s="20">
        <v>328.15780403353938</v>
      </c>
      <c r="E174" s="20">
        <v>254.60303158375507</v>
      </c>
      <c r="F174" s="20">
        <v>73.554772449784309</v>
      </c>
      <c r="G174" s="20">
        <v>0.9017887332244704</v>
      </c>
      <c r="H174" s="20">
        <v>10.145752660333962</v>
      </c>
      <c r="I174" s="20">
        <v>234.60409034884177</v>
      </c>
      <c r="J174" s="20">
        <v>274.6019728186684</v>
      </c>
      <c r="K174" s="20">
        <v>82.193997676784434</v>
      </c>
      <c r="L174" s="20">
        <v>92.585191761262735</v>
      </c>
      <c r="M174" s="20">
        <v>416.62087140624737</v>
      </c>
    </row>
    <row r="175" spans="2:13" x14ac:dyDescent="0.2">
      <c r="B175" s="11" t="s">
        <v>150</v>
      </c>
      <c r="C175" s="17">
        <v>1</v>
      </c>
      <c r="D175" s="20">
        <v>144.59522043429578</v>
      </c>
      <c r="E175" s="20">
        <v>277.00215391982471</v>
      </c>
      <c r="F175" s="20">
        <v>-132.40693348552892</v>
      </c>
      <c r="G175" s="20">
        <v>-1.6233220067340712</v>
      </c>
      <c r="H175" s="20">
        <v>11.288556632645021</v>
      </c>
      <c r="I175" s="20">
        <v>254.75055876652561</v>
      </c>
      <c r="J175" s="20">
        <v>299.2537490731238</v>
      </c>
      <c r="K175" s="20">
        <v>82.342871384807836</v>
      </c>
      <c r="L175" s="20">
        <v>114.69085962058136</v>
      </c>
      <c r="M175" s="20">
        <v>439.31344821906805</v>
      </c>
    </row>
    <row r="176" spans="2:13" x14ac:dyDescent="0.2">
      <c r="B176" s="11" t="s">
        <v>151</v>
      </c>
      <c r="C176" s="17">
        <v>1</v>
      </c>
      <c r="D176" s="20">
        <v>266.12956722271895</v>
      </c>
      <c r="E176" s="20">
        <v>220.53486512746809</v>
      </c>
      <c r="F176" s="20">
        <v>45.594702095250852</v>
      </c>
      <c r="G176" s="20">
        <v>0.55899552503263772</v>
      </c>
      <c r="H176" s="20">
        <v>11.490238037535059</v>
      </c>
      <c r="I176" s="20">
        <v>197.88572287247985</v>
      </c>
      <c r="J176" s="20">
        <v>243.18400738245634</v>
      </c>
      <c r="K176" s="20">
        <v>82.370762575113929</v>
      </c>
      <c r="L176" s="20">
        <v>58.168592721170739</v>
      </c>
      <c r="M176" s="20">
        <v>382.90113753376545</v>
      </c>
    </row>
    <row r="177" spans="2:13" x14ac:dyDescent="0.2">
      <c r="B177" s="11" t="s">
        <v>152</v>
      </c>
      <c r="C177" s="17">
        <v>1</v>
      </c>
      <c r="D177" s="20">
        <v>277.18746772270498</v>
      </c>
      <c r="E177" s="20">
        <v>286.56424989207517</v>
      </c>
      <c r="F177" s="20">
        <v>-9.3767821693701876</v>
      </c>
      <c r="G177" s="20">
        <v>-0.11496027018520046</v>
      </c>
      <c r="H177" s="20">
        <v>12.18312193665229</v>
      </c>
      <c r="I177" s="20">
        <v>262.54931991832672</v>
      </c>
      <c r="J177" s="20">
        <v>310.57917986582362</v>
      </c>
      <c r="K177" s="20">
        <v>82.470269898733264</v>
      </c>
      <c r="L177" s="20">
        <v>124.00183224312008</v>
      </c>
      <c r="M177" s="20">
        <v>449.12666754103026</v>
      </c>
    </row>
    <row r="178" spans="2:13" x14ac:dyDescent="0.2">
      <c r="B178" s="11" t="s">
        <v>153</v>
      </c>
      <c r="C178" s="17">
        <v>1</v>
      </c>
      <c r="D178" s="20">
        <v>153.97779967160201</v>
      </c>
      <c r="E178" s="20">
        <v>216.92757274996404</v>
      </c>
      <c r="F178" s="20">
        <v>-62.949773078362028</v>
      </c>
      <c r="G178" s="20">
        <v>-0.77177039953266047</v>
      </c>
      <c r="H178" s="20">
        <v>11.823400148167035</v>
      </c>
      <c r="I178" s="20">
        <v>193.62171337449269</v>
      </c>
      <c r="J178" s="20">
        <v>240.2334321254354</v>
      </c>
      <c r="K178" s="20">
        <v>82.41789701339296</v>
      </c>
      <c r="L178" s="20">
        <v>54.468390641169378</v>
      </c>
      <c r="M178" s="20">
        <v>379.38675485875871</v>
      </c>
    </row>
    <row r="179" spans="2:13" x14ac:dyDescent="0.2">
      <c r="B179" s="11" t="s">
        <v>154</v>
      </c>
      <c r="C179" s="17">
        <v>1</v>
      </c>
      <c r="D179" s="20">
        <v>232.91486209197791</v>
      </c>
      <c r="E179" s="20">
        <v>216.92757274996404</v>
      </c>
      <c r="F179" s="20">
        <v>15.987289342013867</v>
      </c>
      <c r="G179" s="20">
        <v>0.19600573726565909</v>
      </c>
      <c r="H179" s="20">
        <v>11.823400148167035</v>
      </c>
      <c r="I179" s="20">
        <v>193.62171337449269</v>
      </c>
      <c r="J179" s="20">
        <v>240.2334321254354</v>
      </c>
      <c r="K179" s="20">
        <v>82.41789701339296</v>
      </c>
      <c r="L179" s="20">
        <v>54.468390641169378</v>
      </c>
      <c r="M179" s="20">
        <v>379.38675485875871</v>
      </c>
    </row>
    <row r="180" spans="2:13" x14ac:dyDescent="0.2">
      <c r="B180" s="11" t="s">
        <v>155</v>
      </c>
      <c r="C180" s="17">
        <v>1</v>
      </c>
      <c r="D180" s="20">
        <v>308.27675199977176</v>
      </c>
      <c r="E180" s="20">
        <v>382.4124846190719</v>
      </c>
      <c r="F180" s="20">
        <v>-74.135732619300143</v>
      </c>
      <c r="G180" s="20">
        <v>-0.90891136195232392</v>
      </c>
      <c r="H180" s="20">
        <v>21.099879304424533</v>
      </c>
      <c r="I180" s="20">
        <v>340.82116454651458</v>
      </c>
      <c r="J180" s="20">
        <v>424.00380469162923</v>
      </c>
      <c r="K180" s="20">
        <v>84.250352306134928</v>
      </c>
      <c r="L180" s="20">
        <v>216.34123281549461</v>
      </c>
      <c r="M180" s="20">
        <v>548.48373642264914</v>
      </c>
    </row>
    <row r="181" spans="2:13" x14ac:dyDescent="0.2">
      <c r="B181" s="11" t="s">
        <v>156</v>
      </c>
      <c r="C181" s="17">
        <v>1</v>
      </c>
      <c r="D181" s="20">
        <v>272.20570082094849</v>
      </c>
      <c r="E181" s="20">
        <v>308.12982787470236</v>
      </c>
      <c r="F181" s="20">
        <v>-35.924127053753864</v>
      </c>
      <c r="G181" s="20">
        <v>-0.44043332538505625</v>
      </c>
      <c r="H181" s="20">
        <v>15.314950693256385</v>
      </c>
      <c r="I181" s="20">
        <v>277.94155016047432</v>
      </c>
      <c r="J181" s="20">
        <v>338.31810558893039</v>
      </c>
      <c r="K181" s="20">
        <v>82.990750519461173</v>
      </c>
      <c r="L181" s="20">
        <v>144.54145762308386</v>
      </c>
      <c r="M181" s="20">
        <v>471.71819812632089</v>
      </c>
    </row>
    <row r="182" spans="2:13" x14ac:dyDescent="0.2">
      <c r="B182" s="11" t="s">
        <v>157</v>
      </c>
      <c r="C182" s="17">
        <v>1</v>
      </c>
      <c r="D182" s="20">
        <v>355.87124573559618</v>
      </c>
      <c r="E182" s="20">
        <v>315.58057760242383</v>
      </c>
      <c r="F182" s="20">
        <v>40.290668133172346</v>
      </c>
      <c r="G182" s="20">
        <v>0.49396754780780472</v>
      </c>
      <c r="H182" s="20">
        <v>14.755471871571592</v>
      </c>
      <c r="I182" s="20">
        <v>286.49512433618355</v>
      </c>
      <c r="J182" s="20">
        <v>344.66603086866411</v>
      </c>
      <c r="K182" s="20">
        <v>82.889329272224856</v>
      </c>
      <c r="L182" s="20">
        <v>152.19212525057642</v>
      </c>
      <c r="M182" s="20">
        <v>478.96902995427126</v>
      </c>
    </row>
    <row r="183" spans="2:13" x14ac:dyDescent="0.2">
      <c r="B183" s="11" t="s">
        <v>158</v>
      </c>
      <c r="C183" s="17">
        <v>1</v>
      </c>
      <c r="D183" s="20">
        <v>337.17576313998126</v>
      </c>
      <c r="E183" s="20">
        <v>318.39656444181236</v>
      </c>
      <c r="F183" s="20">
        <v>18.779198698168898</v>
      </c>
      <c r="G183" s="20">
        <v>0.23023482013425783</v>
      </c>
      <c r="H183" s="20">
        <v>14.57266413498518</v>
      </c>
      <c r="I183" s="20">
        <v>289.67145518391487</v>
      </c>
      <c r="J183" s="20">
        <v>347.12167369970985</v>
      </c>
      <c r="K183" s="20">
        <v>82.856982186401495</v>
      </c>
      <c r="L183" s="20">
        <v>155.07187349733999</v>
      </c>
      <c r="M183" s="20">
        <v>481.72125538628472</v>
      </c>
    </row>
    <row r="184" spans="2:13" x14ac:dyDescent="0.2">
      <c r="B184" s="11" t="s">
        <v>159</v>
      </c>
      <c r="C184" s="17">
        <v>1</v>
      </c>
      <c r="D184" s="20">
        <v>361.36155202758158</v>
      </c>
      <c r="E184" s="20">
        <v>338.08382866009998</v>
      </c>
      <c r="F184" s="20">
        <v>23.277723367481599</v>
      </c>
      <c r="G184" s="20">
        <v>0.28538717432973909</v>
      </c>
      <c r="H184" s="20">
        <v>23.262441622835759</v>
      </c>
      <c r="I184" s="20">
        <v>292.22974384542243</v>
      </c>
      <c r="J184" s="20">
        <v>383.93791347477753</v>
      </c>
      <c r="K184" s="20">
        <v>84.817793812987219</v>
      </c>
      <c r="L184" s="20">
        <v>170.89405665110147</v>
      </c>
      <c r="M184" s="20">
        <v>505.27360066909853</v>
      </c>
    </row>
    <row r="185" spans="2:13" x14ac:dyDescent="0.2">
      <c r="B185" s="11" t="s">
        <v>160</v>
      </c>
      <c r="C185" s="17">
        <v>1</v>
      </c>
      <c r="D185" s="20">
        <v>1041.2002563709802</v>
      </c>
      <c r="E185" s="20">
        <v>495.1146653110535</v>
      </c>
      <c r="F185" s="20">
        <v>546.08559105992674</v>
      </c>
      <c r="G185" s="20">
        <v>6.6950629713424066</v>
      </c>
      <c r="H185" s="20">
        <v>23.380029126794373</v>
      </c>
      <c r="I185" s="20">
        <v>449.02879625519074</v>
      </c>
      <c r="J185" s="20">
        <v>541.20053436691626</v>
      </c>
      <c r="K185" s="20">
        <v>84.850119145563525</v>
      </c>
      <c r="L185" s="20">
        <v>327.8611747738949</v>
      </c>
      <c r="M185" s="20">
        <v>662.36815584821215</v>
      </c>
    </row>
    <row r="186" spans="2:13" x14ac:dyDescent="0.2">
      <c r="B186" s="11" t="s">
        <v>161</v>
      </c>
      <c r="C186" s="17">
        <v>1</v>
      </c>
      <c r="D186" s="20">
        <v>753.38798724890694</v>
      </c>
      <c r="E186" s="20">
        <v>361.70723451196096</v>
      </c>
      <c r="F186" s="20">
        <v>391.68075273694598</v>
      </c>
      <c r="G186" s="20">
        <v>4.8020444911334002</v>
      </c>
      <c r="H186" s="20">
        <v>14.099699019545762</v>
      </c>
      <c r="I186" s="20">
        <v>333.91441700870251</v>
      </c>
      <c r="J186" s="20">
        <v>389.50005201521941</v>
      </c>
      <c r="K186" s="20">
        <v>82.775107789047013</v>
      </c>
      <c r="L186" s="20">
        <v>198.54393142269799</v>
      </c>
      <c r="M186" s="20">
        <v>524.87053760122399</v>
      </c>
    </row>
    <row r="187" spans="2:13" x14ac:dyDescent="0.2">
      <c r="B187" s="11" t="s">
        <v>162</v>
      </c>
      <c r="C187" s="17">
        <v>1</v>
      </c>
      <c r="D187" s="20">
        <v>192.07759771029299</v>
      </c>
      <c r="E187" s="20">
        <v>323.35995358380666</v>
      </c>
      <c r="F187" s="20">
        <v>-131.28235587351367</v>
      </c>
      <c r="G187" s="20">
        <v>-1.6095345747785963</v>
      </c>
      <c r="H187" s="20">
        <v>14.291406394994658</v>
      </c>
      <c r="I187" s="20">
        <v>295.18924942548603</v>
      </c>
      <c r="J187" s="20">
        <v>351.53065774212729</v>
      </c>
      <c r="K187" s="20">
        <v>82.807978201339182</v>
      </c>
      <c r="L187" s="20">
        <v>160.131857524933</v>
      </c>
      <c r="M187" s="20">
        <v>486.58804964268029</v>
      </c>
    </row>
    <row r="188" spans="2:13" x14ac:dyDescent="0.2">
      <c r="B188" s="11" t="s">
        <v>163</v>
      </c>
      <c r="C188" s="17">
        <v>1</v>
      </c>
      <c r="D188" s="20">
        <v>390.64287641209955</v>
      </c>
      <c r="E188" s="20">
        <v>357.98129304662729</v>
      </c>
      <c r="F188" s="20">
        <v>32.661583365472268</v>
      </c>
      <c r="G188" s="20">
        <v>0.40043421938886092</v>
      </c>
      <c r="H188" s="20">
        <v>13.95999717368449</v>
      </c>
      <c r="I188" s="20">
        <v>330.46385077666343</v>
      </c>
      <c r="J188" s="20">
        <v>385.49873531659114</v>
      </c>
      <c r="K188" s="20">
        <v>82.751425837479388</v>
      </c>
      <c r="L188" s="20">
        <v>194.86467096503176</v>
      </c>
      <c r="M188" s="20">
        <v>521.09791512822278</v>
      </c>
    </row>
    <row r="189" spans="2:13" x14ac:dyDescent="0.2">
      <c r="B189" s="11" t="s">
        <v>164</v>
      </c>
      <c r="C189" s="17">
        <v>1</v>
      </c>
      <c r="D189" s="20">
        <v>256.29154906337163</v>
      </c>
      <c r="E189" s="20">
        <v>246.94985221019039</v>
      </c>
      <c r="F189" s="20">
        <v>9.3416968531812472</v>
      </c>
      <c r="G189" s="20">
        <v>0.11453012076338823</v>
      </c>
      <c r="H189" s="20">
        <v>10.124178487510386</v>
      </c>
      <c r="I189" s="20">
        <v>226.99343720560569</v>
      </c>
      <c r="J189" s="20">
        <v>266.90626721477508</v>
      </c>
      <c r="K189" s="20">
        <v>82.191337421248605</v>
      </c>
      <c r="L189" s="20">
        <v>84.937256187336402</v>
      </c>
      <c r="M189" s="20">
        <v>408.96244823304437</v>
      </c>
    </row>
    <row r="190" spans="2:13" x14ac:dyDescent="0.2">
      <c r="B190" s="11" t="s">
        <v>165</v>
      </c>
      <c r="C190" s="17">
        <v>1</v>
      </c>
      <c r="D190" s="20">
        <v>184.67931669463792</v>
      </c>
      <c r="E190" s="20">
        <v>190.06764013044074</v>
      </c>
      <c r="F190" s="20">
        <v>-5.3883234358028176</v>
      </c>
      <c r="G190" s="20">
        <v>-6.606137444981787E-2</v>
      </c>
      <c r="H190" s="20">
        <v>15.028327314362294</v>
      </c>
      <c r="I190" s="20">
        <v>160.44434406941878</v>
      </c>
      <c r="J190" s="20">
        <v>219.6909361914627</v>
      </c>
      <c r="K190" s="20">
        <v>82.938336002805002</v>
      </c>
      <c r="L190" s="20">
        <v>26.582587481129025</v>
      </c>
      <c r="M190" s="20">
        <v>353.55269277975242</v>
      </c>
    </row>
    <row r="191" spans="2:13" x14ac:dyDescent="0.2">
      <c r="B191" s="11" t="s">
        <v>166</v>
      </c>
      <c r="C191" s="17">
        <v>1</v>
      </c>
      <c r="D191" s="20">
        <v>259.95286757158794</v>
      </c>
      <c r="E191" s="20">
        <v>258.81153932861343</v>
      </c>
      <c r="F191" s="20">
        <v>1.1413282429745095</v>
      </c>
      <c r="G191" s="20">
        <v>1.39927963359271E-2</v>
      </c>
      <c r="H191" s="20">
        <v>10.241992286889493</v>
      </c>
      <c r="I191" s="20">
        <v>238.62289401748319</v>
      </c>
      <c r="J191" s="20">
        <v>279.00018463974368</v>
      </c>
      <c r="K191" s="20">
        <v>82.205932651185677</v>
      </c>
      <c r="L191" s="20">
        <v>96.770173715607427</v>
      </c>
      <c r="M191" s="20">
        <v>420.85290494161944</v>
      </c>
    </row>
    <row r="192" spans="2:13" x14ac:dyDescent="0.2">
      <c r="B192" s="11" t="s">
        <v>167</v>
      </c>
      <c r="C192" s="17">
        <v>1</v>
      </c>
      <c r="D192" s="20">
        <v>325.84191908072341</v>
      </c>
      <c r="E192" s="20">
        <v>272.43126188182998</v>
      </c>
      <c r="F192" s="20">
        <v>53.410657198893432</v>
      </c>
      <c r="G192" s="20">
        <v>0.65481990212067864</v>
      </c>
      <c r="H192" s="20">
        <v>10.937204112339691</v>
      </c>
      <c r="I192" s="20">
        <v>250.87224012762394</v>
      </c>
      <c r="J192" s="20">
        <v>293.990283636036</v>
      </c>
      <c r="K192" s="20">
        <v>82.29543967220512</v>
      </c>
      <c r="L192" s="20">
        <v>110.21346326149487</v>
      </c>
      <c r="M192" s="20">
        <v>434.64906050216507</v>
      </c>
    </row>
    <row r="193" spans="2:13" x14ac:dyDescent="0.2">
      <c r="B193" s="11" t="s">
        <v>168</v>
      </c>
      <c r="C193" s="17">
        <v>1</v>
      </c>
      <c r="D193" s="20">
        <v>291.77268941607758</v>
      </c>
      <c r="E193" s="20">
        <v>274.34893496992652</v>
      </c>
      <c r="F193" s="20">
        <v>17.423754446151065</v>
      </c>
      <c r="G193" s="20">
        <v>0.21361694050152524</v>
      </c>
      <c r="H193" s="20">
        <v>11.078049533523375</v>
      </c>
      <c r="I193" s="20">
        <v>252.51228380805006</v>
      </c>
      <c r="J193" s="20">
        <v>296.18558613180301</v>
      </c>
      <c r="K193" s="20">
        <v>82.314276638465145</v>
      </c>
      <c r="L193" s="20">
        <v>112.09400560198793</v>
      </c>
      <c r="M193" s="20">
        <v>436.6038643378651</v>
      </c>
    </row>
    <row r="194" spans="2:13" x14ac:dyDescent="0.2">
      <c r="B194" s="11" t="s">
        <v>169</v>
      </c>
      <c r="C194" s="17">
        <v>1</v>
      </c>
      <c r="D194" s="20">
        <v>126.71894491627157</v>
      </c>
      <c r="E194" s="20">
        <v>145.67084722352433</v>
      </c>
      <c r="F194" s="20">
        <v>-18.951902307252766</v>
      </c>
      <c r="G194" s="20">
        <v>-0.23235218334091259</v>
      </c>
      <c r="H194" s="20">
        <v>21.844914840973704</v>
      </c>
      <c r="I194" s="20">
        <v>102.61094000793305</v>
      </c>
      <c r="J194" s="20">
        <v>188.73075443911563</v>
      </c>
      <c r="K194" s="20">
        <v>84.440021680811796</v>
      </c>
      <c r="L194" s="20">
        <v>-20.77427400159479</v>
      </c>
      <c r="M194" s="20">
        <v>312.11596844864346</v>
      </c>
    </row>
    <row r="195" spans="2:13" x14ac:dyDescent="0.2">
      <c r="B195" s="11" t="s">
        <v>170</v>
      </c>
      <c r="C195" s="17">
        <v>1</v>
      </c>
      <c r="D195" s="20">
        <v>206.70153351002702</v>
      </c>
      <c r="E195" s="20">
        <v>179.17455638074296</v>
      </c>
      <c r="F195" s="20">
        <v>27.526977129284063</v>
      </c>
      <c r="G195" s="20">
        <v>0.33748344272104175</v>
      </c>
      <c r="H195" s="20">
        <v>16.581149085333937</v>
      </c>
      <c r="I195" s="20">
        <v>146.49039412421752</v>
      </c>
      <c r="J195" s="20">
        <v>211.8587186372684</v>
      </c>
      <c r="K195" s="20">
        <v>83.233715897084892</v>
      </c>
      <c r="L195" s="20">
        <v>15.107261551334176</v>
      </c>
      <c r="M195" s="20">
        <v>343.24185121015171</v>
      </c>
    </row>
    <row r="196" spans="2:13" x14ac:dyDescent="0.2">
      <c r="B196" s="11" t="s">
        <v>171</v>
      </c>
      <c r="C196" s="17">
        <v>1</v>
      </c>
      <c r="D196" s="20">
        <v>201.98489226665259</v>
      </c>
      <c r="E196" s="20">
        <v>179.45745863528208</v>
      </c>
      <c r="F196" s="20">
        <v>22.527433631370513</v>
      </c>
      <c r="G196" s="20">
        <v>0.27618854848746827</v>
      </c>
      <c r="H196" s="20">
        <v>16.539535555395979</v>
      </c>
      <c r="I196" s="20">
        <v>146.85532346611706</v>
      </c>
      <c r="J196" s="20">
        <v>212.0595938044471</v>
      </c>
      <c r="K196" s="20">
        <v>83.225435976237335</v>
      </c>
      <c r="L196" s="20">
        <v>15.406484886822511</v>
      </c>
      <c r="M196" s="20">
        <v>343.50843238374165</v>
      </c>
    </row>
    <row r="197" spans="2:13" x14ac:dyDescent="0.2">
      <c r="B197" s="11" t="s">
        <v>172</v>
      </c>
      <c r="C197" s="17">
        <v>1</v>
      </c>
      <c r="D197" s="20">
        <v>303.19777569926305</v>
      </c>
      <c r="E197" s="20">
        <v>284.37377819106723</v>
      </c>
      <c r="F197" s="20">
        <v>18.823997508195816</v>
      </c>
      <c r="G197" s="20">
        <v>0.23078405794437709</v>
      </c>
      <c r="H197" s="20">
        <v>11.96083699310933</v>
      </c>
      <c r="I197" s="20">
        <v>260.79700827031331</v>
      </c>
      <c r="J197" s="20">
        <v>307.95054811182115</v>
      </c>
      <c r="K197" s="20">
        <v>82.43772545759802</v>
      </c>
      <c r="L197" s="20">
        <v>121.87551096915058</v>
      </c>
      <c r="M197" s="20">
        <v>446.87204541298388</v>
      </c>
    </row>
    <row r="198" spans="2:13" x14ac:dyDescent="0.2">
      <c r="B198" s="11" t="s">
        <v>173</v>
      </c>
      <c r="C198" s="17">
        <v>1</v>
      </c>
      <c r="D198" s="20">
        <v>342.45802828352049</v>
      </c>
      <c r="E198" s="20">
        <v>267.81111452588345</v>
      </c>
      <c r="F198" s="20">
        <v>74.646913757637037</v>
      </c>
      <c r="G198" s="20">
        <v>0.91517849290570663</v>
      </c>
      <c r="H198" s="20">
        <v>10.63925264297616</v>
      </c>
      <c r="I198" s="20">
        <v>246.83940394770812</v>
      </c>
      <c r="J198" s="20">
        <v>288.78282510405882</v>
      </c>
      <c r="K198" s="20">
        <v>82.256371509127774</v>
      </c>
      <c r="L198" s="20">
        <v>105.67032565767786</v>
      </c>
      <c r="M198" s="20">
        <v>429.95190339408907</v>
      </c>
    </row>
    <row r="199" spans="2:13" x14ac:dyDescent="0.2">
      <c r="B199" s="11" t="s">
        <v>174</v>
      </c>
      <c r="C199" s="17">
        <v>1</v>
      </c>
      <c r="D199" s="20">
        <v>189.92428664396911</v>
      </c>
      <c r="E199" s="20">
        <v>267.81111452588345</v>
      </c>
      <c r="F199" s="20">
        <v>-77.886827881914343</v>
      </c>
      <c r="G199" s="20">
        <v>-0.95490015822501351</v>
      </c>
      <c r="H199" s="20">
        <v>10.63925264297616</v>
      </c>
      <c r="I199" s="20">
        <v>246.83940394770812</v>
      </c>
      <c r="J199" s="20">
        <v>288.78282510405882</v>
      </c>
      <c r="K199" s="20">
        <v>82.256371509127774</v>
      </c>
      <c r="L199" s="20">
        <v>105.67032565767786</v>
      </c>
      <c r="M199" s="20">
        <v>429.95190339408907</v>
      </c>
    </row>
    <row r="200" spans="2:13" x14ac:dyDescent="0.2">
      <c r="B200" s="11" t="s">
        <v>175</v>
      </c>
      <c r="C200" s="17">
        <v>1</v>
      </c>
      <c r="D200" s="20">
        <v>192.14693620199762</v>
      </c>
      <c r="E200" s="20">
        <v>247.47524209496504</v>
      </c>
      <c r="F200" s="20">
        <v>-55.328305892967421</v>
      </c>
      <c r="G200" s="20">
        <v>-0.67833046342081915</v>
      </c>
      <c r="H200" s="20">
        <v>10.119281532865777</v>
      </c>
      <c r="I200" s="20">
        <v>227.52847979052456</v>
      </c>
      <c r="J200" s="20">
        <v>267.42200439940552</v>
      </c>
      <c r="K200" s="20">
        <v>82.190734367007394</v>
      </c>
      <c r="L200" s="20">
        <v>85.463834790852303</v>
      </c>
      <c r="M200" s="20">
        <v>409.48664939907781</v>
      </c>
    </row>
    <row r="201" spans="2:13" x14ac:dyDescent="0.2">
      <c r="B201" s="11" t="s">
        <v>176</v>
      </c>
      <c r="C201" s="17">
        <v>1</v>
      </c>
      <c r="D201" s="20">
        <v>166.4431242436884</v>
      </c>
      <c r="E201" s="20">
        <v>247.47524209496504</v>
      </c>
      <c r="F201" s="20">
        <v>-81.032117851276638</v>
      </c>
      <c r="G201" s="20">
        <v>-0.99346172211308414</v>
      </c>
      <c r="H201" s="20">
        <v>10.119281532865777</v>
      </c>
      <c r="I201" s="20">
        <v>227.52847979052456</v>
      </c>
      <c r="J201" s="20">
        <v>267.42200439940552</v>
      </c>
      <c r="K201" s="20">
        <v>82.190734367007394</v>
      </c>
      <c r="L201" s="20">
        <v>85.463834790852303</v>
      </c>
      <c r="M201" s="20">
        <v>409.48664939907781</v>
      </c>
    </row>
    <row r="202" spans="2:13" x14ac:dyDescent="0.2">
      <c r="B202" s="11" t="s">
        <v>177</v>
      </c>
      <c r="C202" s="17">
        <v>1</v>
      </c>
      <c r="D202" s="20">
        <v>235.78191117171292</v>
      </c>
      <c r="E202" s="20">
        <v>266.36907083697656</v>
      </c>
      <c r="F202" s="20">
        <v>-30.587159665263641</v>
      </c>
      <c r="G202" s="20">
        <v>-0.37500158111839282</v>
      </c>
      <c r="H202" s="20">
        <v>10.558818375979341</v>
      </c>
      <c r="I202" s="20">
        <v>245.55590938105922</v>
      </c>
      <c r="J202" s="20">
        <v>287.1822322928939</v>
      </c>
      <c r="K202" s="20">
        <v>82.246006605448585</v>
      </c>
      <c r="L202" s="20">
        <v>104.24871289257973</v>
      </c>
      <c r="M202" s="20">
        <v>428.48942878137336</v>
      </c>
    </row>
    <row r="203" spans="2:13" x14ac:dyDescent="0.2">
      <c r="B203" s="11" t="s">
        <v>178</v>
      </c>
      <c r="C203" s="17">
        <v>1</v>
      </c>
      <c r="D203" s="20">
        <v>284.67501459199542</v>
      </c>
      <c r="E203" s="20">
        <v>272.45002578770999</v>
      </c>
      <c r="F203" s="20">
        <v>12.224988804285431</v>
      </c>
      <c r="G203" s="20">
        <v>0.14987956321972443</v>
      </c>
      <c r="H203" s="20">
        <v>10.938534862010277</v>
      </c>
      <c r="I203" s="20">
        <v>250.88838090781269</v>
      </c>
      <c r="J203" s="20">
        <v>294.01167066760729</v>
      </c>
      <c r="K203" s="20">
        <v>82.295616541672416</v>
      </c>
      <c r="L203" s="20">
        <v>110.23187852866852</v>
      </c>
      <c r="M203" s="20">
        <v>434.66817304675146</v>
      </c>
    </row>
    <row r="204" spans="2:13" x14ac:dyDescent="0.2">
      <c r="B204" s="11" t="s">
        <v>179</v>
      </c>
      <c r="C204" s="17">
        <v>1</v>
      </c>
      <c r="D204" s="20">
        <v>214.07504868302217</v>
      </c>
      <c r="E204" s="20">
        <v>277.7201867450122</v>
      </c>
      <c r="F204" s="20">
        <v>-63.645138061990025</v>
      </c>
      <c r="G204" s="20">
        <v>-0.78029564251594408</v>
      </c>
      <c r="H204" s="20">
        <v>11.348532759097852</v>
      </c>
      <c r="I204" s="20">
        <v>255.35036881725918</v>
      </c>
      <c r="J204" s="20">
        <v>300.09000467276525</v>
      </c>
      <c r="K204" s="20">
        <v>82.351115067319455</v>
      </c>
      <c r="L204" s="20">
        <v>115.39264279651871</v>
      </c>
      <c r="M204" s="20">
        <v>440.04773069350568</v>
      </c>
    </row>
    <row r="205" spans="2:13" x14ac:dyDescent="0.2">
      <c r="B205" s="11" t="s">
        <v>180</v>
      </c>
      <c r="C205" s="17">
        <v>1</v>
      </c>
      <c r="D205" s="20">
        <v>183.77263114909792</v>
      </c>
      <c r="E205" s="20">
        <v>192.34971823999911</v>
      </c>
      <c r="F205" s="20">
        <v>-8.5770870909011876</v>
      </c>
      <c r="G205" s="20">
        <v>-0.10515592999407643</v>
      </c>
      <c r="H205" s="20">
        <v>14.717492604130992</v>
      </c>
      <c r="I205" s="20">
        <v>163.33912833413416</v>
      </c>
      <c r="J205" s="20">
        <v>221.36030814586405</v>
      </c>
      <c r="K205" s="20">
        <v>82.88257685182829</v>
      </c>
      <c r="L205" s="20">
        <v>28.974576015376869</v>
      </c>
      <c r="M205" s="20">
        <v>355.72486046462132</v>
      </c>
    </row>
    <row r="206" spans="2:13" x14ac:dyDescent="0.2">
      <c r="B206" s="11" t="s">
        <v>181</v>
      </c>
      <c r="C206" s="17">
        <v>1</v>
      </c>
      <c r="D206" s="20">
        <v>289.28642125223553</v>
      </c>
      <c r="E206" s="20">
        <v>259.03381967559363</v>
      </c>
      <c r="F206" s="20">
        <v>30.252601576641894</v>
      </c>
      <c r="G206" s="20">
        <v>0.37089986609868858</v>
      </c>
      <c r="H206" s="20">
        <v>10.248707469560836</v>
      </c>
      <c r="I206" s="20">
        <v>238.83193763889733</v>
      </c>
      <c r="J206" s="20">
        <v>279.23570171228994</v>
      </c>
      <c r="K206" s="20">
        <v>82.20676956214254</v>
      </c>
      <c r="L206" s="20">
        <v>96.990804373934111</v>
      </c>
      <c r="M206" s="20">
        <v>421.07683497725316</v>
      </c>
    </row>
    <row r="207" spans="2:13" x14ac:dyDescent="0.2">
      <c r="B207" s="11" t="s">
        <v>182</v>
      </c>
      <c r="C207" s="17">
        <v>1</v>
      </c>
      <c r="D207" s="20">
        <v>397.14858141361776</v>
      </c>
      <c r="E207" s="20">
        <v>392.08004492529159</v>
      </c>
      <c r="F207" s="20">
        <v>5.0685364883261741</v>
      </c>
      <c r="G207" s="20">
        <v>6.214075507106092E-2</v>
      </c>
      <c r="H207" s="20">
        <v>21.030581936374254</v>
      </c>
      <c r="I207" s="20">
        <v>350.62532132199277</v>
      </c>
      <c r="J207" s="20">
        <v>433.5347685285904</v>
      </c>
      <c r="K207" s="20">
        <v>84.233024008574702</v>
      </c>
      <c r="L207" s="20">
        <v>226.0429500360616</v>
      </c>
      <c r="M207" s="20">
        <v>558.11713981452158</v>
      </c>
    </row>
    <row r="208" spans="2:13" x14ac:dyDescent="0.2">
      <c r="B208" s="11" t="s">
        <v>183</v>
      </c>
      <c r="C208" s="17">
        <v>1</v>
      </c>
      <c r="D208" s="20">
        <v>300.04673067328798</v>
      </c>
      <c r="E208" s="20">
        <v>343.22484235462241</v>
      </c>
      <c r="F208" s="20">
        <v>-43.178111681334428</v>
      </c>
      <c r="G208" s="20">
        <v>-0.5293678892517526</v>
      </c>
      <c r="H208" s="20">
        <v>13.739088905786971</v>
      </c>
      <c r="I208" s="20">
        <v>316.1428464843388</v>
      </c>
      <c r="J208" s="20">
        <v>370.30683822490602</v>
      </c>
      <c r="K208" s="20">
        <v>82.714445661007062</v>
      </c>
      <c r="L208" s="20">
        <v>180.18111426136727</v>
      </c>
      <c r="M208" s="20">
        <v>506.26857044787755</v>
      </c>
    </row>
    <row r="209" spans="2:13" x14ac:dyDescent="0.2">
      <c r="B209" s="11" t="s">
        <v>184</v>
      </c>
      <c r="C209" s="17">
        <v>1</v>
      </c>
      <c r="D209" s="20">
        <v>256.18438620920188</v>
      </c>
      <c r="E209" s="20">
        <v>373.39272984006294</v>
      </c>
      <c r="F209" s="20">
        <v>-117.20834363086107</v>
      </c>
      <c r="G209" s="20">
        <v>-1.4369858026326146</v>
      </c>
      <c r="H209" s="20">
        <v>14.741320146912624</v>
      </c>
      <c r="I209" s="20">
        <v>344.33517194238743</v>
      </c>
      <c r="J209" s="20">
        <v>402.45028773773845</v>
      </c>
      <c r="K209" s="20">
        <v>82.886811235083371</v>
      </c>
      <c r="L209" s="20">
        <v>210.00924095209109</v>
      </c>
      <c r="M209" s="20">
        <v>536.77621872803479</v>
      </c>
    </row>
    <row r="210" spans="2:13" x14ac:dyDescent="0.2">
      <c r="B210" s="11" t="s">
        <v>185</v>
      </c>
      <c r="C210" s="17">
        <v>1</v>
      </c>
      <c r="D210" s="20">
        <v>318.5782889727414</v>
      </c>
      <c r="E210" s="20">
        <v>358.55199781467081</v>
      </c>
      <c r="F210" s="20">
        <v>-39.973708841929408</v>
      </c>
      <c r="G210" s="20">
        <v>-0.49008159577214544</v>
      </c>
      <c r="H210" s="20">
        <v>13.97926486155789</v>
      </c>
      <c r="I210" s="20">
        <v>330.99657577421448</v>
      </c>
      <c r="J210" s="20">
        <v>386.10741985512715</v>
      </c>
      <c r="K210" s="20">
        <v>82.754678436425323</v>
      </c>
      <c r="L210" s="20">
        <v>195.42896432749916</v>
      </c>
      <c r="M210" s="20">
        <v>521.67503130184241</v>
      </c>
    </row>
    <row r="211" spans="2:13" x14ac:dyDescent="0.2">
      <c r="B211" s="11" t="s">
        <v>186</v>
      </c>
      <c r="C211" s="17">
        <v>1</v>
      </c>
      <c r="D211" s="20">
        <v>281.76515409737482</v>
      </c>
      <c r="E211" s="20">
        <v>272.16856691054625</v>
      </c>
      <c r="F211" s="20">
        <v>9.5965871868285717</v>
      </c>
      <c r="G211" s="20">
        <v>0.11765510128382838</v>
      </c>
      <c r="H211" s="20">
        <v>10.918673337352676</v>
      </c>
      <c r="I211" s="20">
        <v>250.64607235076429</v>
      </c>
      <c r="J211" s="20">
        <v>293.69106147032818</v>
      </c>
      <c r="K211" s="20">
        <v>82.292978950177698</v>
      </c>
      <c r="L211" s="20">
        <v>109.95561877660376</v>
      </c>
      <c r="M211" s="20">
        <v>434.38151504448876</v>
      </c>
    </row>
    <row r="212" spans="2:13" x14ac:dyDescent="0.2">
      <c r="B212" s="11" t="s">
        <v>187</v>
      </c>
      <c r="C212" s="17">
        <v>1</v>
      </c>
      <c r="D212" s="20">
        <v>348.46674668822629</v>
      </c>
      <c r="E212" s="20">
        <v>417.78120899015977</v>
      </c>
      <c r="F212" s="20">
        <v>-69.314462301933474</v>
      </c>
      <c r="G212" s="20">
        <v>-0.84980211441846687</v>
      </c>
      <c r="H212" s="20">
        <v>21.584111165369503</v>
      </c>
      <c r="I212" s="20">
        <v>375.23538856111611</v>
      </c>
      <c r="J212" s="20">
        <v>460.32702941920343</v>
      </c>
      <c r="K212" s="20">
        <v>84.372927007693647</v>
      </c>
      <c r="L212" s="20">
        <v>251.46834236159825</v>
      </c>
      <c r="M212" s="20">
        <v>584.09407561872126</v>
      </c>
    </row>
    <row r="213" spans="2:13" x14ac:dyDescent="0.2">
      <c r="B213" s="11" t="s">
        <v>188</v>
      </c>
      <c r="C213" s="17">
        <v>1</v>
      </c>
      <c r="D213" s="20">
        <v>378.71914793843308</v>
      </c>
      <c r="E213" s="20">
        <v>390.02332130072995</v>
      </c>
      <c r="F213" s="20">
        <v>-11.304173362296865</v>
      </c>
      <c r="G213" s="20">
        <v>-0.13859027547797662</v>
      </c>
      <c r="H213" s="20">
        <v>16.120896267331151</v>
      </c>
      <c r="I213" s="20">
        <v>358.2463927772352</v>
      </c>
      <c r="J213" s="20">
        <v>421.80024982422469</v>
      </c>
      <c r="K213" s="20">
        <v>83.143251400872117</v>
      </c>
      <c r="L213" s="20">
        <v>226.13434681917258</v>
      </c>
      <c r="M213" s="20">
        <v>553.91229578228729</v>
      </c>
    </row>
    <row r="214" spans="2:13" x14ac:dyDescent="0.2">
      <c r="B214" s="11" t="s">
        <v>189</v>
      </c>
      <c r="C214" s="17">
        <v>1</v>
      </c>
      <c r="D214" s="20">
        <v>360.30415645289946</v>
      </c>
      <c r="E214" s="20">
        <v>329.36658942358366</v>
      </c>
      <c r="F214" s="20">
        <v>30.937567029315801</v>
      </c>
      <c r="G214" s="20">
        <v>0.37929760981125366</v>
      </c>
      <c r="H214" s="20">
        <v>14.024699558654978</v>
      </c>
      <c r="I214" s="20">
        <v>301.72160814906249</v>
      </c>
      <c r="J214" s="20">
        <v>357.01157069810483</v>
      </c>
      <c r="K214" s="20">
        <v>82.762365570089329</v>
      </c>
      <c r="L214" s="20">
        <v>166.22840333615076</v>
      </c>
      <c r="M214" s="20">
        <v>492.50477551101653</v>
      </c>
    </row>
    <row r="215" spans="2:13" x14ac:dyDescent="0.2">
      <c r="B215" s="11" t="s">
        <v>190</v>
      </c>
      <c r="C215" s="17">
        <v>1</v>
      </c>
      <c r="D215" s="20">
        <v>342.76335527262108</v>
      </c>
      <c r="E215" s="20">
        <v>321.84147383045951</v>
      </c>
      <c r="F215" s="20">
        <v>20.921881442161578</v>
      </c>
      <c r="G215" s="20">
        <v>0.25650432098447434</v>
      </c>
      <c r="H215" s="20">
        <v>14.371762364454288</v>
      </c>
      <c r="I215" s="20">
        <v>293.5123748871585</v>
      </c>
      <c r="J215" s="20">
        <v>350.17057277376051</v>
      </c>
      <c r="K215" s="20">
        <v>82.8218842487112</v>
      </c>
      <c r="L215" s="20">
        <v>158.58596667321657</v>
      </c>
      <c r="M215" s="20">
        <v>485.09698098770241</v>
      </c>
    </row>
    <row r="216" spans="2:13" x14ac:dyDescent="0.2">
      <c r="B216" s="11" t="s">
        <v>191</v>
      </c>
      <c r="C216" s="17">
        <v>1</v>
      </c>
      <c r="D216" s="20">
        <v>360.59464988979607</v>
      </c>
      <c r="E216" s="20">
        <v>191.74638591916096</v>
      </c>
      <c r="F216" s="20">
        <v>168.84826397063512</v>
      </c>
      <c r="G216" s="20">
        <v>2.0700962969762613</v>
      </c>
      <c r="H216" s="20">
        <v>14.799125311811771</v>
      </c>
      <c r="I216" s="20">
        <v>162.5748845680429</v>
      </c>
      <c r="J216" s="20">
        <v>220.91788727027901</v>
      </c>
      <c r="K216" s="20">
        <v>82.897111331102963</v>
      </c>
      <c r="L216" s="20">
        <v>28.34259385389845</v>
      </c>
      <c r="M216" s="20">
        <v>355.15017798442346</v>
      </c>
    </row>
    <row r="217" spans="2:13" x14ac:dyDescent="0.2">
      <c r="B217" s="11" t="s">
        <v>192</v>
      </c>
      <c r="C217" s="17">
        <v>1</v>
      </c>
      <c r="D217" s="20">
        <v>283.6937634993709</v>
      </c>
      <c r="E217" s="20">
        <v>247.86052803358365</v>
      </c>
      <c r="F217" s="20">
        <v>35.833235465787254</v>
      </c>
      <c r="G217" s="20">
        <v>0.43931898559114108</v>
      </c>
      <c r="H217" s="20">
        <v>10.116287026910102</v>
      </c>
      <c r="I217" s="20">
        <v>227.9196683911378</v>
      </c>
      <c r="J217" s="20">
        <v>267.80138767602949</v>
      </c>
      <c r="K217" s="20">
        <v>82.190365738676462</v>
      </c>
      <c r="L217" s="20">
        <v>85.849847356324005</v>
      </c>
      <c r="M217" s="20">
        <v>409.87120871084329</v>
      </c>
    </row>
    <row r="218" spans="2:13" x14ac:dyDescent="0.2">
      <c r="B218" s="11" t="s">
        <v>193</v>
      </c>
      <c r="C218" s="17">
        <v>1</v>
      </c>
      <c r="D218" s="20">
        <v>248.0364410567509</v>
      </c>
      <c r="E218" s="20">
        <v>231.91561844207109</v>
      </c>
      <c r="F218" s="20">
        <v>16.12082261467981</v>
      </c>
      <c r="G218" s="20">
        <v>0.19764286830135017</v>
      </c>
      <c r="H218" s="20">
        <v>10.649098803295217</v>
      </c>
      <c r="I218" s="20">
        <v>210.92449946826432</v>
      </c>
      <c r="J218" s="20">
        <v>252.90673741587787</v>
      </c>
      <c r="K218" s="20">
        <v>82.257645616495225</v>
      </c>
      <c r="L218" s="20">
        <v>69.772318099436603</v>
      </c>
      <c r="M218" s="20">
        <v>394.05891878470561</v>
      </c>
    </row>
    <row r="219" spans="2:13" x14ac:dyDescent="0.2">
      <c r="B219" s="11" t="s">
        <v>194</v>
      </c>
      <c r="C219" s="17">
        <v>1</v>
      </c>
      <c r="D219" s="20">
        <v>378.96757551248282</v>
      </c>
      <c r="E219" s="20">
        <v>422.57611342798515</v>
      </c>
      <c r="F219" s="20">
        <v>-43.608537915502325</v>
      </c>
      <c r="G219" s="20">
        <v>-0.53464495714998905</v>
      </c>
      <c r="H219" s="20">
        <v>21.801780127016123</v>
      </c>
      <c r="I219" s="20">
        <v>379.60123180275696</v>
      </c>
      <c r="J219" s="20">
        <v>465.55099505321334</v>
      </c>
      <c r="K219" s="20">
        <v>84.428872867955107</v>
      </c>
      <c r="L219" s="20">
        <v>256.15296834013498</v>
      </c>
      <c r="M219" s="20">
        <v>588.99925851583532</v>
      </c>
    </row>
    <row r="220" spans="2:13" x14ac:dyDescent="0.2">
      <c r="B220" s="11" t="s">
        <v>195</v>
      </c>
      <c r="C220" s="17">
        <v>1</v>
      </c>
      <c r="D220" s="20">
        <v>270.20687266746779</v>
      </c>
      <c r="E220" s="20">
        <v>311.59527639336721</v>
      </c>
      <c r="F220" s="20">
        <v>-41.388403725899423</v>
      </c>
      <c r="G220" s="20">
        <v>-0.5074258939709525</v>
      </c>
      <c r="H220" s="20">
        <v>15.041490574823595</v>
      </c>
      <c r="I220" s="20">
        <v>281.946033388709</v>
      </c>
      <c r="J220" s="20">
        <v>341.24451939802543</v>
      </c>
      <c r="K220" s="20">
        <v>82.940722180115358</v>
      </c>
      <c r="L220" s="20">
        <v>148.105520197517</v>
      </c>
      <c r="M220" s="20">
        <v>475.08503258921746</v>
      </c>
    </row>
    <row r="221" spans="2:13" x14ac:dyDescent="0.2">
      <c r="B221" s="11" t="s">
        <v>196</v>
      </c>
      <c r="C221" s="17">
        <v>1</v>
      </c>
      <c r="D221" s="20">
        <v>305.50056886598702</v>
      </c>
      <c r="E221" s="20">
        <v>338.40876832416524</v>
      </c>
      <c r="F221" s="20">
        <v>-32.908199458178217</v>
      </c>
      <c r="G221" s="20">
        <v>-0.4034577569028393</v>
      </c>
      <c r="H221" s="20">
        <v>13.78464479137244</v>
      </c>
      <c r="I221" s="20">
        <v>311.23697433744519</v>
      </c>
      <c r="J221" s="20">
        <v>365.58056231088528</v>
      </c>
      <c r="K221" s="20">
        <v>82.72202481244571</v>
      </c>
      <c r="L221" s="20">
        <v>175.35010048131176</v>
      </c>
      <c r="M221" s="20">
        <v>501.46743616701872</v>
      </c>
    </row>
    <row r="222" spans="2:13" x14ac:dyDescent="0.2">
      <c r="B222" s="11" t="s">
        <v>226</v>
      </c>
      <c r="C222" s="17">
        <v>1</v>
      </c>
      <c r="D222" s="20">
        <v>127.97854653078643</v>
      </c>
      <c r="E222" s="20">
        <v>210.95638977255805</v>
      </c>
      <c r="F222" s="20">
        <v>-82.977843241771623</v>
      </c>
      <c r="G222" s="20">
        <v>-1.017316506468444</v>
      </c>
      <c r="H222" s="20">
        <v>10.007636306979885</v>
      </c>
      <c r="I222" s="20">
        <v>191.22969850536845</v>
      </c>
      <c r="J222" s="20">
        <v>230.68308103974766</v>
      </c>
      <c r="K222" s="20">
        <v>82.177063354073155</v>
      </c>
      <c r="L222" s="20">
        <v>48.971930275419027</v>
      </c>
      <c r="M222" s="20">
        <v>372.94084926969708</v>
      </c>
    </row>
    <row r="223" spans="2:13" x14ac:dyDescent="0.2">
      <c r="B223" s="11" t="s">
        <v>227</v>
      </c>
      <c r="C223" s="17">
        <v>1</v>
      </c>
      <c r="D223" s="20">
        <v>152.5346601739578</v>
      </c>
      <c r="E223" s="20">
        <v>193.92812816649524</v>
      </c>
      <c r="F223" s="20">
        <v>-41.393467992537438</v>
      </c>
      <c r="G223" s="20">
        <v>-0.50748798237723947</v>
      </c>
      <c r="H223" s="20">
        <v>11.82112847332543</v>
      </c>
      <c r="I223" s="20">
        <v>170.62674663443116</v>
      </c>
      <c r="J223" s="20">
        <v>217.22950969855933</v>
      </c>
      <c r="K223" s="20">
        <v>82.417571157062355</v>
      </c>
      <c r="L223" s="20">
        <v>31.469588373931316</v>
      </c>
      <c r="M223" s="20">
        <v>356.3866679590592</v>
      </c>
    </row>
    <row r="224" spans="2:13" x14ac:dyDescent="0.2">
      <c r="B224" s="11" t="s">
        <v>228</v>
      </c>
      <c r="C224" s="17">
        <v>1</v>
      </c>
      <c r="D224" s="20">
        <v>250.59645711523632</v>
      </c>
      <c r="E224" s="20">
        <v>226.21990428237635</v>
      </c>
      <c r="F224" s="20">
        <v>24.376552832859971</v>
      </c>
      <c r="G224" s="20">
        <v>0.29885893147900877</v>
      </c>
      <c r="H224" s="20">
        <v>9.0370148505513228</v>
      </c>
      <c r="I224" s="20">
        <v>208.40646697655643</v>
      </c>
      <c r="J224" s="20">
        <v>244.03334158819627</v>
      </c>
      <c r="K224" s="20">
        <v>82.06451483105019</v>
      </c>
      <c r="L224" s="20">
        <v>64.457296369182643</v>
      </c>
      <c r="M224" s="20">
        <v>387.98251219557005</v>
      </c>
    </row>
    <row r="225" spans="2:13" x14ac:dyDescent="0.2">
      <c r="B225" s="11" t="s">
        <v>229</v>
      </c>
      <c r="C225" s="17">
        <v>1</v>
      </c>
      <c r="D225" s="20">
        <v>230.18775321635798</v>
      </c>
      <c r="E225" s="20">
        <v>235.47708648066498</v>
      </c>
      <c r="F225" s="20">
        <v>-5.2893332643070039</v>
      </c>
      <c r="G225" s="20">
        <v>-6.4847745226563516E-2</v>
      </c>
      <c r="H225" s="20">
        <v>8.8478836317607445</v>
      </c>
      <c r="I225" s="20">
        <v>218.03645780293905</v>
      </c>
      <c r="J225" s="20">
        <v>252.91771515839091</v>
      </c>
      <c r="K225" s="20">
        <v>82.043902892340213</v>
      </c>
      <c r="L225" s="20">
        <v>73.755108076665806</v>
      </c>
      <c r="M225" s="20">
        <v>397.19906488466415</v>
      </c>
    </row>
    <row r="226" spans="2:13" x14ac:dyDescent="0.2">
      <c r="B226" s="11" t="s">
        <v>230</v>
      </c>
      <c r="C226" s="17">
        <v>1</v>
      </c>
      <c r="D226" s="20">
        <v>258.26648249879088</v>
      </c>
      <c r="E226" s="20">
        <v>235.47708648066498</v>
      </c>
      <c r="F226" s="20">
        <v>22.789396018125899</v>
      </c>
      <c r="G226" s="20">
        <v>0.27940023307348033</v>
      </c>
      <c r="H226" s="20">
        <v>8.8478836317607445</v>
      </c>
      <c r="I226" s="20">
        <v>218.03645780293905</v>
      </c>
      <c r="J226" s="20">
        <v>252.91771515839091</v>
      </c>
      <c r="K226" s="20">
        <v>82.043902892340213</v>
      </c>
      <c r="L226" s="20">
        <v>73.755108076665806</v>
      </c>
      <c r="M226" s="20">
        <v>397.19906488466415</v>
      </c>
    </row>
    <row r="227" spans="2:13" x14ac:dyDescent="0.2">
      <c r="B227" s="11" t="s">
        <v>231</v>
      </c>
      <c r="C227" s="17">
        <v>1</v>
      </c>
      <c r="D227" s="20">
        <v>120.9717472247146</v>
      </c>
      <c r="E227" s="20">
        <v>210.95638977255805</v>
      </c>
      <c r="F227" s="20">
        <v>-89.98464254784345</v>
      </c>
      <c r="G227" s="20">
        <v>-1.1032205540201421</v>
      </c>
      <c r="H227" s="20">
        <v>10.007636306979885</v>
      </c>
      <c r="I227" s="20">
        <v>191.22969850536845</v>
      </c>
      <c r="J227" s="20">
        <v>230.68308103974766</v>
      </c>
      <c r="K227" s="20">
        <v>82.177063354073155</v>
      </c>
      <c r="L227" s="20">
        <v>48.971930275419027</v>
      </c>
      <c r="M227" s="20">
        <v>372.94084926969708</v>
      </c>
    </row>
    <row r="228" spans="2:13" x14ac:dyDescent="0.2">
      <c r="B228" s="11" t="s">
        <v>232</v>
      </c>
      <c r="C228" s="17">
        <v>1</v>
      </c>
      <c r="D228" s="20">
        <v>323.95524257777464</v>
      </c>
      <c r="E228" s="20">
        <v>315.40581638481638</v>
      </c>
      <c r="F228" s="20">
        <v>8.5494261929582649</v>
      </c>
      <c r="G228" s="20">
        <v>0.10481680466902932</v>
      </c>
      <c r="H228" s="20">
        <v>33.853996110442722</v>
      </c>
      <c r="I228" s="20">
        <v>248.67404187323058</v>
      </c>
      <c r="J228" s="20">
        <v>382.13759089640217</v>
      </c>
      <c r="K228" s="20">
        <v>88.312003768980588</v>
      </c>
      <c r="L228" s="20">
        <v>141.32838390233061</v>
      </c>
      <c r="M228" s="20">
        <v>489.48324886730211</v>
      </c>
    </row>
    <row r="229" spans="2:13" x14ac:dyDescent="0.2">
      <c r="B229" s="11" t="s">
        <v>233</v>
      </c>
      <c r="C229" s="17">
        <v>1</v>
      </c>
      <c r="D229" s="20">
        <v>332.53958284465392</v>
      </c>
      <c r="E229" s="20">
        <v>300.60651692240822</v>
      </c>
      <c r="F229" s="20">
        <v>31.933065922245703</v>
      </c>
      <c r="G229" s="20">
        <v>0.39150252399536722</v>
      </c>
      <c r="H229" s="20">
        <v>18.741893286139437</v>
      </c>
      <c r="I229" s="20">
        <v>263.66317373152651</v>
      </c>
      <c r="J229" s="20">
        <v>337.54986011328992</v>
      </c>
      <c r="K229" s="20">
        <v>83.690952444070135</v>
      </c>
      <c r="L229" s="20">
        <v>135.63793392446729</v>
      </c>
      <c r="M229" s="20">
        <v>465.57509992034915</v>
      </c>
    </row>
    <row r="230" spans="2:13" x14ac:dyDescent="0.2">
      <c r="B230" s="11" t="s">
        <v>234</v>
      </c>
      <c r="C230" s="17">
        <v>1</v>
      </c>
      <c r="D230" s="20">
        <v>318.75480206331304</v>
      </c>
      <c r="E230" s="20">
        <v>300.60651692240822</v>
      </c>
      <c r="F230" s="20">
        <v>18.148285140904818</v>
      </c>
      <c r="G230" s="20">
        <v>0.22249975796724836</v>
      </c>
      <c r="H230" s="20">
        <v>18.741893286139437</v>
      </c>
      <c r="I230" s="20">
        <v>263.66317373152651</v>
      </c>
      <c r="J230" s="20">
        <v>337.54986011328992</v>
      </c>
      <c r="K230" s="20">
        <v>83.690952444070135</v>
      </c>
      <c r="L230" s="20">
        <v>135.63793392446729</v>
      </c>
      <c r="M230" s="20">
        <v>465.57509992034915</v>
      </c>
    </row>
    <row r="231" spans="2:13" x14ac:dyDescent="0.2">
      <c r="B231" s="11" t="s">
        <v>235</v>
      </c>
      <c r="C231" s="17">
        <v>1</v>
      </c>
      <c r="D231" s="20">
        <v>333.84805201146571</v>
      </c>
      <c r="E231" s="20">
        <v>347.35454181048294</v>
      </c>
      <c r="F231" s="20">
        <v>-13.506489799017231</v>
      </c>
      <c r="G231" s="20">
        <v>-0.16559089125699142</v>
      </c>
      <c r="H231" s="20">
        <v>20.208297827785344</v>
      </c>
      <c r="I231" s="20">
        <v>307.52067494562658</v>
      </c>
      <c r="J231" s="20">
        <v>387.1884086753393</v>
      </c>
      <c r="K231" s="20">
        <v>84.031495631953646</v>
      </c>
      <c r="L231" s="20">
        <v>181.71469237914482</v>
      </c>
      <c r="M231" s="20">
        <v>512.99439124182106</v>
      </c>
    </row>
    <row r="232" spans="2:13" x14ac:dyDescent="0.2">
      <c r="B232" s="11" t="s">
        <v>236</v>
      </c>
      <c r="C232" s="17">
        <v>1</v>
      </c>
      <c r="D232" s="20">
        <v>335.28131464737612</v>
      </c>
      <c r="E232" s="20">
        <v>296.8283650780412</v>
      </c>
      <c r="F232" s="20">
        <v>38.452949569334919</v>
      </c>
      <c r="G232" s="20">
        <v>0.471436937753407</v>
      </c>
      <c r="H232" s="20">
        <v>14.32709516914908</v>
      </c>
      <c r="I232" s="20">
        <v>268.58731249699088</v>
      </c>
      <c r="J232" s="20">
        <v>325.06941765909153</v>
      </c>
      <c r="K232" s="20">
        <v>82.814145005744194</v>
      </c>
      <c r="L232" s="20">
        <v>133.58811323703566</v>
      </c>
      <c r="M232" s="20">
        <v>460.06861691904675</v>
      </c>
    </row>
    <row r="233" spans="2:13" x14ac:dyDescent="0.2">
      <c r="B233" s="11" t="s">
        <v>237</v>
      </c>
      <c r="C233" s="17">
        <v>1</v>
      </c>
      <c r="D233" s="20">
        <v>169.60160845688188</v>
      </c>
      <c r="E233" s="20">
        <v>233.66073859990601</v>
      </c>
      <c r="F233" s="20">
        <v>-64.059130143024134</v>
      </c>
      <c r="G233" s="20">
        <v>-0.78537122608294629</v>
      </c>
      <c r="H233" s="20">
        <v>8.8590424941091097</v>
      </c>
      <c r="I233" s="20">
        <v>216.19811397571613</v>
      </c>
      <c r="J233" s="20">
        <v>251.1233632240959</v>
      </c>
      <c r="K233" s="20">
        <v>82.045107050688912</v>
      </c>
      <c r="L233" s="20">
        <v>71.936386602457503</v>
      </c>
      <c r="M233" s="20">
        <v>395.38509059735452</v>
      </c>
    </row>
    <row r="234" spans="2:13" x14ac:dyDescent="0.2">
      <c r="B234" s="11" t="s">
        <v>238</v>
      </c>
      <c r="C234" s="17">
        <v>1</v>
      </c>
      <c r="D234" s="20">
        <v>209.3971488106277</v>
      </c>
      <c r="E234" s="20">
        <v>234.33498897804031</v>
      </c>
      <c r="F234" s="20">
        <v>-24.937840167412617</v>
      </c>
      <c r="G234" s="20">
        <v>-0.30574036931836479</v>
      </c>
      <c r="H234" s="20">
        <v>8.8534020995210021</v>
      </c>
      <c r="I234" s="20">
        <v>216.88348249596228</v>
      </c>
      <c r="J234" s="20">
        <v>251.78649546011835</v>
      </c>
      <c r="K234" s="20">
        <v>82.044498205439552</v>
      </c>
      <c r="L234" s="20">
        <v>72.611837114359162</v>
      </c>
      <c r="M234" s="20">
        <v>396.05814084172147</v>
      </c>
    </row>
    <row r="235" spans="2:13" x14ac:dyDescent="0.2">
      <c r="B235" s="11" t="s">
        <v>239</v>
      </c>
      <c r="C235" s="17">
        <v>1</v>
      </c>
      <c r="D235" s="20">
        <v>196.34960394675636</v>
      </c>
      <c r="E235" s="20">
        <v>247.819996136176</v>
      </c>
      <c r="F235" s="20">
        <v>-51.470392189419641</v>
      </c>
      <c r="G235" s="20">
        <v>-0.63103206257284161</v>
      </c>
      <c r="H235" s="20">
        <v>9.1087678338982112</v>
      </c>
      <c r="I235" s="20">
        <v>229.8651219409083</v>
      </c>
      <c r="J235" s="20">
        <v>265.77487033144371</v>
      </c>
      <c r="K235" s="20">
        <v>82.072447316370614</v>
      </c>
      <c r="L235" s="20">
        <v>86.041751994396691</v>
      </c>
      <c r="M235" s="20">
        <v>409.59824027795531</v>
      </c>
    </row>
    <row r="236" spans="2:13" x14ac:dyDescent="0.2">
      <c r="B236" s="11" t="s">
        <v>240</v>
      </c>
      <c r="C236" s="17">
        <v>1</v>
      </c>
      <c r="D236" s="20">
        <v>358.38055216776797</v>
      </c>
      <c r="E236" s="20">
        <v>247.819996136176</v>
      </c>
      <c r="F236" s="20">
        <v>110.56055603159197</v>
      </c>
      <c r="G236" s="20">
        <v>1.3554832738608353</v>
      </c>
      <c r="H236" s="20">
        <v>9.1087678338982112</v>
      </c>
      <c r="I236" s="20">
        <v>229.8651219409083</v>
      </c>
      <c r="J236" s="20">
        <v>265.77487033144371</v>
      </c>
      <c r="K236" s="20">
        <v>82.072447316370614</v>
      </c>
      <c r="L236" s="20">
        <v>86.041751994396691</v>
      </c>
      <c r="M236" s="20">
        <v>409.59824027795531</v>
      </c>
    </row>
    <row r="237" spans="2:13" x14ac:dyDescent="0.2">
      <c r="B237" s="11" t="s">
        <v>241</v>
      </c>
      <c r="C237" s="17">
        <v>1</v>
      </c>
      <c r="D237" s="20">
        <v>198.00953936017774</v>
      </c>
      <c r="E237" s="20">
        <v>247.819996136176</v>
      </c>
      <c r="F237" s="20">
        <v>-49.810456775998261</v>
      </c>
      <c r="G237" s="20">
        <v>-0.61068109140063598</v>
      </c>
      <c r="H237" s="20">
        <v>9.1087678338982112</v>
      </c>
      <c r="I237" s="20">
        <v>229.8651219409083</v>
      </c>
      <c r="J237" s="20">
        <v>265.77487033144371</v>
      </c>
      <c r="K237" s="20">
        <v>82.072447316370614</v>
      </c>
      <c r="L237" s="20">
        <v>86.041751994396691</v>
      </c>
      <c r="M237" s="20">
        <v>409.59824027795531</v>
      </c>
    </row>
    <row r="238" spans="2:13" x14ac:dyDescent="0.2">
      <c r="B238" s="11" t="s">
        <v>242</v>
      </c>
      <c r="C238" s="17">
        <v>1</v>
      </c>
      <c r="D238" s="20">
        <v>166.40779961215463</v>
      </c>
      <c r="E238" s="20">
        <v>233.66073859990601</v>
      </c>
      <c r="F238" s="20">
        <v>-67.252938987751378</v>
      </c>
      <c r="G238" s="20">
        <v>-0.82452763614748636</v>
      </c>
      <c r="H238" s="20">
        <v>8.8590424941091097</v>
      </c>
      <c r="I238" s="20">
        <v>216.19811397571613</v>
      </c>
      <c r="J238" s="20">
        <v>251.1233632240959</v>
      </c>
      <c r="K238" s="20">
        <v>82.045107050688912</v>
      </c>
      <c r="L238" s="20">
        <v>71.936386602457503</v>
      </c>
      <c r="M238" s="20">
        <v>395.38509059735452</v>
      </c>
    </row>
    <row r="239" spans="2:13" x14ac:dyDescent="0.2">
      <c r="B239" s="11" t="s">
        <v>243</v>
      </c>
      <c r="C239" s="17">
        <v>1</v>
      </c>
      <c r="D239" s="20">
        <v>299.87320850245294</v>
      </c>
      <c r="E239" s="20">
        <v>338.84404317122119</v>
      </c>
      <c r="F239" s="20">
        <v>-38.970834668768248</v>
      </c>
      <c r="G239" s="20">
        <v>-0.47778625992815299</v>
      </c>
      <c r="H239" s="20">
        <v>33.34502681058008</v>
      </c>
      <c r="I239" s="20">
        <v>273.11553056233515</v>
      </c>
      <c r="J239" s="20">
        <v>404.57255578010722</v>
      </c>
      <c r="K239" s="20">
        <v>88.118146655753478</v>
      </c>
      <c r="L239" s="20">
        <v>165.14873482926924</v>
      </c>
      <c r="M239" s="20">
        <v>512.53935151317319</v>
      </c>
    </row>
    <row r="240" spans="2:13" x14ac:dyDescent="0.2">
      <c r="B240" s="11" t="s">
        <v>244</v>
      </c>
      <c r="C240" s="17">
        <v>1</v>
      </c>
      <c r="D240" s="20">
        <v>344.85569958245247</v>
      </c>
      <c r="E240" s="20">
        <v>293.67137037403108</v>
      </c>
      <c r="F240" s="20">
        <v>51.184329208421389</v>
      </c>
      <c r="G240" s="20">
        <v>0.62752490233476255</v>
      </c>
      <c r="H240" s="20">
        <v>18.858023306204498</v>
      </c>
      <c r="I240" s="20">
        <v>256.49911588157875</v>
      </c>
      <c r="J240" s="20">
        <v>330.84362486648342</v>
      </c>
      <c r="K240" s="20">
        <v>83.717035303837207</v>
      </c>
      <c r="L240" s="20">
        <v>128.65137378488765</v>
      </c>
      <c r="M240" s="20">
        <v>458.69136696317452</v>
      </c>
    </row>
    <row r="241" spans="2:13" x14ac:dyDescent="0.2">
      <c r="B241" s="11" t="s">
        <v>245</v>
      </c>
      <c r="C241" s="17">
        <v>1</v>
      </c>
      <c r="D241" s="20">
        <v>340.26696321400709</v>
      </c>
      <c r="E241" s="20">
        <v>293.67137037403108</v>
      </c>
      <c r="F241" s="20">
        <v>46.595592839976007</v>
      </c>
      <c r="G241" s="20">
        <v>0.57126654384923437</v>
      </c>
      <c r="H241" s="20">
        <v>18.858023306204498</v>
      </c>
      <c r="I241" s="20">
        <v>256.49911588157875</v>
      </c>
      <c r="J241" s="20">
        <v>330.84362486648342</v>
      </c>
      <c r="K241" s="20">
        <v>83.717035303837207</v>
      </c>
      <c r="L241" s="20">
        <v>128.65137378488765</v>
      </c>
      <c r="M241" s="20">
        <v>458.69136696317452</v>
      </c>
    </row>
    <row r="242" spans="2:13" x14ac:dyDescent="0.2">
      <c r="B242" s="11" t="s">
        <v>246</v>
      </c>
      <c r="C242" s="17">
        <v>1</v>
      </c>
      <c r="D242" s="20">
        <v>262.28117718093938</v>
      </c>
      <c r="E242" s="20">
        <v>322.27884988608685</v>
      </c>
      <c r="F242" s="20">
        <v>-59.997672705147465</v>
      </c>
      <c r="G242" s="20">
        <v>-0.73557735906434685</v>
      </c>
      <c r="H242" s="20">
        <v>18.947175348246912</v>
      </c>
      <c r="I242" s="20">
        <v>284.93086210804501</v>
      </c>
      <c r="J242" s="20">
        <v>359.62683766412869</v>
      </c>
      <c r="K242" s="20">
        <v>83.737162662248039</v>
      </c>
      <c r="L242" s="20">
        <v>157.21917897493415</v>
      </c>
      <c r="M242" s="20">
        <v>487.33852079723954</v>
      </c>
    </row>
    <row r="243" spans="2:13" x14ac:dyDescent="0.2">
      <c r="B243" s="11" t="s">
        <v>247</v>
      </c>
      <c r="C243" s="17">
        <v>1</v>
      </c>
      <c r="D243" s="20">
        <v>235.86848608428613</v>
      </c>
      <c r="E243" s="20">
        <v>262.26821811196174</v>
      </c>
      <c r="F243" s="20">
        <v>-26.399732027675611</v>
      </c>
      <c r="G243" s="20">
        <v>-0.32366330708121005</v>
      </c>
      <c r="H243" s="20">
        <v>10.089747204740895</v>
      </c>
      <c r="I243" s="20">
        <v>242.37967280850251</v>
      </c>
      <c r="J243" s="20">
        <v>282.15676341542098</v>
      </c>
      <c r="K243" s="20">
        <v>82.187103341717474</v>
      </c>
      <c r="L243" s="20">
        <v>100.26396815376771</v>
      </c>
      <c r="M243" s="20">
        <v>424.27246807015581</v>
      </c>
    </row>
    <row r="244" spans="2:13" x14ac:dyDescent="0.2">
      <c r="B244" s="11" t="s">
        <v>248</v>
      </c>
      <c r="C244" s="17">
        <v>1</v>
      </c>
      <c r="D244" s="20">
        <v>203.79754865341786</v>
      </c>
      <c r="E244" s="20">
        <v>235.72477032724478</v>
      </c>
      <c r="F244" s="20">
        <v>-31.927221673826921</v>
      </c>
      <c r="G244" s="20">
        <v>-0.39143087293585482</v>
      </c>
      <c r="H244" s="20">
        <v>8.8473573399610412</v>
      </c>
      <c r="I244" s="20">
        <v>218.28517905690765</v>
      </c>
      <c r="J244" s="20">
        <v>253.16436159758192</v>
      </c>
      <c r="K244" s="20">
        <v>82.043846136974437</v>
      </c>
      <c r="L244" s="20">
        <v>74.002903797372937</v>
      </c>
      <c r="M244" s="20">
        <v>397.44663685711663</v>
      </c>
    </row>
    <row r="245" spans="2:13" x14ac:dyDescent="0.2">
      <c r="B245" s="11" t="s">
        <v>249</v>
      </c>
      <c r="C245" s="17">
        <v>1</v>
      </c>
      <c r="D245" s="20">
        <v>219.29149989342258</v>
      </c>
      <c r="E245" s="20">
        <v>199.94822067567031</v>
      </c>
      <c r="F245" s="20">
        <v>19.343279217752269</v>
      </c>
      <c r="G245" s="20">
        <v>0.237150502696378</v>
      </c>
      <c r="H245" s="20">
        <v>11.111183950329105</v>
      </c>
      <c r="I245" s="20">
        <v>178.04625614802043</v>
      </c>
      <c r="J245" s="20">
        <v>221.85018520332019</v>
      </c>
      <c r="K245" s="20">
        <v>82.318742494189152</v>
      </c>
      <c r="L245" s="20">
        <v>37.684488374210844</v>
      </c>
      <c r="M245" s="20">
        <v>362.21195297712978</v>
      </c>
    </row>
    <row r="246" spans="2:13" x14ac:dyDescent="0.2">
      <c r="B246" s="11" t="s">
        <v>250</v>
      </c>
      <c r="C246" s="17">
        <v>1</v>
      </c>
      <c r="D246" s="20">
        <v>294.08243374242301</v>
      </c>
      <c r="E246" s="20">
        <v>240.59588514828314</v>
      </c>
      <c r="F246" s="20">
        <v>53.486548594139862</v>
      </c>
      <c r="G246" s="20">
        <v>0.65575033807884353</v>
      </c>
      <c r="H246" s="20">
        <v>8.885522345318563</v>
      </c>
      <c r="I246" s="20">
        <v>223.08106439769668</v>
      </c>
      <c r="J246" s="20">
        <v>258.11070589886958</v>
      </c>
      <c r="K246" s="20">
        <v>82.047970507476464</v>
      </c>
      <c r="L246" s="20">
        <v>78.865888808227425</v>
      </c>
      <c r="M246" s="20">
        <v>402.32588148833884</v>
      </c>
    </row>
    <row r="247" spans="2:13" x14ac:dyDescent="0.2">
      <c r="B247" s="11" t="s">
        <v>251</v>
      </c>
      <c r="C247" s="17">
        <v>1</v>
      </c>
      <c r="D247" s="20">
        <v>337.72974904051551</v>
      </c>
      <c r="E247" s="20">
        <v>251.90677894012481</v>
      </c>
      <c r="F247" s="20">
        <v>85.822970100390705</v>
      </c>
      <c r="G247" s="20">
        <v>1.0521980411431466</v>
      </c>
      <c r="H247" s="20">
        <v>9.3186057353760372</v>
      </c>
      <c r="I247" s="20">
        <v>233.5382798516622</v>
      </c>
      <c r="J247" s="20">
        <v>270.27527802858742</v>
      </c>
      <c r="K247" s="20">
        <v>82.096000937304822</v>
      </c>
      <c r="L247" s="20">
        <v>90.082106751388039</v>
      </c>
      <c r="M247" s="20">
        <v>413.73145112886158</v>
      </c>
    </row>
    <row r="248" spans="2:13" x14ac:dyDescent="0.2">
      <c r="B248" s="11" t="s">
        <v>252</v>
      </c>
      <c r="C248" s="17">
        <v>1</v>
      </c>
      <c r="D248" s="20">
        <v>198.84945852895032</v>
      </c>
      <c r="E248" s="20">
        <v>251.90677894012481</v>
      </c>
      <c r="F248" s="20">
        <v>-53.057320411174487</v>
      </c>
      <c r="G248" s="20">
        <v>-0.65048795840599716</v>
      </c>
      <c r="H248" s="20">
        <v>9.3186057353760372</v>
      </c>
      <c r="I248" s="20">
        <v>233.5382798516622</v>
      </c>
      <c r="J248" s="20">
        <v>270.27527802858742</v>
      </c>
      <c r="K248" s="20">
        <v>82.096000937304822</v>
      </c>
      <c r="L248" s="20">
        <v>90.082106751388039</v>
      </c>
      <c r="M248" s="20">
        <v>413.73145112886158</v>
      </c>
    </row>
    <row r="249" spans="2:13" x14ac:dyDescent="0.2">
      <c r="B249" s="11" t="s">
        <v>253</v>
      </c>
      <c r="C249" s="17">
        <v>1</v>
      </c>
      <c r="D249" s="20">
        <v>224.22524285785963</v>
      </c>
      <c r="E249" s="20">
        <v>235.72477032724478</v>
      </c>
      <c r="F249" s="20">
        <v>-11.499527469385157</v>
      </c>
      <c r="G249" s="20">
        <v>-0.14098533601441723</v>
      </c>
      <c r="H249" s="20">
        <v>8.8473573399610412</v>
      </c>
      <c r="I249" s="20">
        <v>218.28517905690765</v>
      </c>
      <c r="J249" s="20">
        <v>253.16436159758192</v>
      </c>
      <c r="K249" s="20">
        <v>82.043846136974437</v>
      </c>
      <c r="L249" s="20">
        <v>74.002903797372937</v>
      </c>
      <c r="M249" s="20">
        <v>397.44663685711663</v>
      </c>
    </row>
    <row r="250" spans="2:13" x14ac:dyDescent="0.2">
      <c r="B250" s="11" t="s">
        <v>254</v>
      </c>
      <c r="C250" s="17">
        <v>1</v>
      </c>
      <c r="D250" s="20">
        <v>258.85789097402039</v>
      </c>
      <c r="E250" s="20">
        <v>235.72477032724478</v>
      </c>
      <c r="F250" s="20">
        <v>23.133120646775609</v>
      </c>
      <c r="G250" s="20">
        <v>0.28361433077407056</v>
      </c>
      <c r="H250" s="20">
        <v>8.8473573399610412</v>
      </c>
      <c r="I250" s="20">
        <v>218.28517905690765</v>
      </c>
      <c r="J250" s="20">
        <v>253.16436159758192</v>
      </c>
      <c r="K250" s="20">
        <v>82.043846136974437</v>
      </c>
      <c r="L250" s="20">
        <v>74.002903797372937</v>
      </c>
      <c r="M250" s="20">
        <v>397.44663685711663</v>
      </c>
    </row>
    <row r="251" spans="2:13" x14ac:dyDescent="0.2">
      <c r="B251" s="11" t="s">
        <v>255</v>
      </c>
      <c r="C251" s="17">
        <v>1</v>
      </c>
      <c r="D251" s="20">
        <v>259.40173476767922</v>
      </c>
      <c r="E251" s="20">
        <v>259.02539496381792</v>
      </c>
      <c r="F251" s="20">
        <v>0.37633980386129906</v>
      </c>
      <c r="G251" s="20">
        <v>4.6139629514552558E-3</v>
      </c>
      <c r="H251" s="20">
        <v>9.8144164338656434</v>
      </c>
      <c r="I251" s="20">
        <v>239.67957173246529</v>
      </c>
      <c r="J251" s="20">
        <v>278.37121819517051</v>
      </c>
      <c r="K251" s="20">
        <v>82.153756621251986</v>
      </c>
      <c r="L251" s="20">
        <v>97.086876856704151</v>
      </c>
      <c r="M251" s="20">
        <v>420.96391307093165</v>
      </c>
    </row>
    <row r="252" spans="2:13" x14ac:dyDescent="0.2">
      <c r="B252" s="11" t="s">
        <v>256</v>
      </c>
      <c r="C252" s="17">
        <v>1</v>
      </c>
      <c r="D252" s="20">
        <v>206.1745931678478</v>
      </c>
      <c r="E252" s="20">
        <v>251.35981052024354</v>
      </c>
      <c r="F252" s="20">
        <v>-45.185217352395739</v>
      </c>
      <c r="G252" s="20">
        <v>-0.55397520187432514</v>
      </c>
      <c r="H252" s="20">
        <v>9.2872018152918994</v>
      </c>
      <c r="I252" s="20">
        <v>233.05321370491282</v>
      </c>
      <c r="J252" s="20">
        <v>269.66640733557426</v>
      </c>
      <c r="K252" s="20">
        <v>82.092442250212855</v>
      </c>
      <c r="L252" s="20">
        <v>89.542153086982125</v>
      </c>
      <c r="M252" s="20">
        <v>413.17746795350496</v>
      </c>
    </row>
    <row r="253" spans="2:13" x14ac:dyDescent="0.2">
      <c r="B253" s="11" t="s">
        <v>257</v>
      </c>
      <c r="C253" s="17">
        <v>1</v>
      </c>
      <c r="D253" s="20">
        <v>304.46835954757643</v>
      </c>
      <c r="E253" s="20">
        <v>287.3439100363579</v>
      </c>
      <c r="F253" s="20">
        <v>17.124449511218529</v>
      </c>
      <c r="G253" s="20">
        <v>0.20994743260786802</v>
      </c>
      <c r="H253" s="20">
        <v>12.987295440866934</v>
      </c>
      <c r="I253" s="20">
        <v>261.74382229345349</v>
      </c>
      <c r="J253" s="20">
        <v>312.9439977792623</v>
      </c>
      <c r="K253" s="20">
        <v>82.592897999252543</v>
      </c>
      <c r="L253" s="20">
        <v>124.53977230431599</v>
      </c>
      <c r="M253" s="20">
        <v>450.14804776839981</v>
      </c>
    </row>
    <row r="254" spans="2:13" x14ac:dyDescent="0.2">
      <c r="B254" s="11" t="s">
        <v>258</v>
      </c>
      <c r="C254" s="17">
        <v>1</v>
      </c>
      <c r="D254" s="20">
        <v>331.18181179812558</v>
      </c>
      <c r="E254" s="20">
        <v>296.8283650780412</v>
      </c>
      <c r="F254" s="20">
        <v>34.353446720084378</v>
      </c>
      <c r="G254" s="20">
        <v>0.42117663025535024</v>
      </c>
      <c r="H254" s="20">
        <v>14.32709516914908</v>
      </c>
      <c r="I254" s="20">
        <v>268.58731249699088</v>
      </c>
      <c r="J254" s="20">
        <v>325.06941765909153</v>
      </c>
      <c r="K254" s="20">
        <v>82.814145005744194</v>
      </c>
      <c r="L254" s="20">
        <v>133.58811323703566</v>
      </c>
      <c r="M254" s="20">
        <v>460.06861691904675</v>
      </c>
    </row>
    <row r="255" spans="2:13" x14ac:dyDescent="0.2">
      <c r="B255" s="11" t="s">
        <v>259</v>
      </c>
      <c r="C255" s="17">
        <v>1</v>
      </c>
      <c r="D255" s="20">
        <v>280.66506151742271</v>
      </c>
      <c r="E255" s="20">
        <v>298.21224016261783</v>
      </c>
      <c r="F255" s="20">
        <v>-17.547178645195117</v>
      </c>
      <c r="G255" s="20">
        <v>-0.21513013330191311</v>
      </c>
      <c r="H255" s="20">
        <v>18.772082563456298</v>
      </c>
      <c r="I255" s="20">
        <v>261.20938895856079</v>
      </c>
      <c r="J255" s="20">
        <v>335.21509136667487</v>
      </c>
      <c r="K255" s="20">
        <v>83.697718253341847</v>
      </c>
      <c r="L255" s="20">
        <v>133.23032064578456</v>
      </c>
      <c r="M255" s="20">
        <v>463.1941596794511</v>
      </c>
    </row>
    <row r="256" spans="2:13" x14ac:dyDescent="0.2">
      <c r="B256" s="11" t="s">
        <v>260</v>
      </c>
      <c r="C256" s="17">
        <v>1</v>
      </c>
      <c r="D256" s="20">
        <v>340.35566181391414</v>
      </c>
      <c r="E256" s="20">
        <v>238.20160838849276</v>
      </c>
      <c r="F256" s="20">
        <v>102.15405342542138</v>
      </c>
      <c r="G256" s="20">
        <v>1.2524187264007471</v>
      </c>
      <c r="H256" s="20">
        <v>8.8552433089029403</v>
      </c>
      <c r="I256" s="20">
        <v>220.74647258097545</v>
      </c>
      <c r="J256" s="20">
        <v>255.65674419601007</v>
      </c>
      <c r="K256" s="20">
        <v>82.044696910321036</v>
      </c>
      <c r="L256" s="20">
        <v>76.47806484492537</v>
      </c>
      <c r="M256" s="20">
        <v>399.92515193206015</v>
      </c>
    </row>
    <row r="257" spans="2:13" x14ac:dyDescent="0.2">
      <c r="B257" s="11" t="s">
        <v>261</v>
      </c>
      <c r="C257" s="17">
        <v>1</v>
      </c>
      <c r="D257" s="20">
        <v>293.192482907672</v>
      </c>
      <c r="E257" s="20">
        <v>250.70964053133318</v>
      </c>
      <c r="F257" s="20">
        <v>42.482842376338823</v>
      </c>
      <c r="G257" s="20">
        <v>0.52084381929789758</v>
      </c>
      <c r="H257" s="20">
        <v>9.2511848574177655</v>
      </c>
      <c r="I257" s="20">
        <v>232.47403904262828</v>
      </c>
      <c r="J257" s="20">
        <v>268.94524202003811</v>
      </c>
      <c r="K257" s="20">
        <v>82.088375415235788</v>
      </c>
      <c r="L257" s="20">
        <v>88.899999496306719</v>
      </c>
      <c r="M257" s="20">
        <v>412.51928156635961</v>
      </c>
    </row>
    <row r="258" spans="2:13" x14ac:dyDescent="0.2">
      <c r="B258" s="11" t="s">
        <v>262</v>
      </c>
      <c r="C258" s="17">
        <v>1</v>
      </c>
      <c r="D258" s="20">
        <v>247.64821289163172</v>
      </c>
      <c r="E258" s="20">
        <v>233.82586114502826</v>
      </c>
      <c r="F258" s="20">
        <v>13.822351746603459</v>
      </c>
      <c r="G258" s="20">
        <v>0.16946338975166161</v>
      </c>
      <c r="H258" s="20">
        <v>8.8574978407355545</v>
      </c>
      <c r="I258" s="20">
        <v>216.36628128578388</v>
      </c>
      <c r="J258" s="20">
        <v>251.28544100427263</v>
      </c>
      <c r="K258" s="20">
        <v>82.0449402769312</v>
      </c>
      <c r="L258" s="20">
        <v>72.101837885987976</v>
      </c>
      <c r="M258" s="20">
        <v>395.54988440406851</v>
      </c>
    </row>
    <row r="259" spans="2:13" x14ac:dyDescent="0.2">
      <c r="B259" s="11" t="s">
        <v>263</v>
      </c>
      <c r="C259" s="17">
        <v>1</v>
      </c>
      <c r="D259" s="20">
        <v>236.22983595974381</v>
      </c>
      <c r="E259" s="20">
        <v>221.16302659085136</v>
      </c>
      <c r="F259" s="20">
        <v>15.06680936889245</v>
      </c>
      <c r="G259" s="20">
        <v>0.18472056240516516</v>
      </c>
      <c r="H259" s="20">
        <v>9.274255386107324</v>
      </c>
      <c r="I259" s="20">
        <v>202.88194930917501</v>
      </c>
      <c r="J259" s="20">
        <v>239.44410387252771</v>
      </c>
      <c r="K259" s="20">
        <v>82.090978615273627</v>
      </c>
      <c r="L259" s="20">
        <v>59.348254221923668</v>
      </c>
      <c r="M259" s="20">
        <v>382.97779895977908</v>
      </c>
    </row>
    <row r="260" spans="2:13" x14ac:dyDescent="0.2">
      <c r="B260" s="11" t="s">
        <v>264</v>
      </c>
      <c r="C260" s="17">
        <v>1</v>
      </c>
      <c r="D260" s="20">
        <v>272.23564345348746</v>
      </c>
      <c r="E260" s="20">
        <v>205.17710098224376</v>
      </c>
      <c r="F260" s="20">
        <v>67.058542471243697</v>
      </c>
      <c r="G260" s="20">
        <v>0.82214431576559832</v>
      </c>
      <c r="H260" s="20">
        <v>10.552063417145847</v>
      </c>
      <c r="I260" s="20">
        <v>184.37725465722681</v>
      </c>
      <c r="J260" s="20">
        <v>225.9769473072607</v>
      </c>
      <c r="K260" s="20">
        <v>82.245139670414815</v>
      </c>
      <c r="L260" s="20">
        <v>43.058451908876549</v>
      </c>
      <c r="M260" s="20">
        <v>367.29575005561094</v>
      </c>
    </row>
    <row r="261" spans="2:13" x14ac:dyDescent="0.2">
      <c r="B261" s="11" t="s">
        <v>265</v>
      </c>
      <c r="C261" s="17">
        <v>1</v>
      </c>
      <c r="D261" s="20">
        <v>183.67520776248719</v>
      </c>
      <c r="E261" s="20">
        <v>238.20160838849276</v>
      </c>
      <c r="F261" s="20">
        <v>-54.526400626005568</v>
      </c>
      <c r="G261" s="20">
        <v>-0.66849902610173495</v>
      </c>
      <c r="H261" s="20">
        <v>8.8552433089029403</v>
      </c>
      <c r="I261" s="20">
        <v>220.74647258097545</v>
      </c>
      <c r="J261" s="20">
        <v>255.65674419601007</v>
      </c>
      <c r="K261" s="20">
        <v>82.044696910321036</v>
      </c>
      <c r="L261" s="20">
        <v>76.47806484492537</v>
      </c>
      <c r="M261" s="20">
        <v>399.92515193206015</v>
      </c>
    </row>
    <row r="262" spans="2:13" x14ac:dyDescent="0.2">
      <c r="B262" s="11" t="s">
        <v>266</v>
      </c>
      <c r="C262" s="17">
        <v>1</v>
      </c>
      <c r="D262" s="20">
        <v>252.50665912191596</v>
      </c>
      <c r="E262" s="20">
        <v>236.55038299506313</v>
      </c>
      <c r="F262" s="20">
        <v>15.956276126852828</v>
      </c>
      <c r="G262" s="20">
        <v>0.19562551220232435</v>
      </c>
      <c r="H262" s="20">
        <v>8.8473300855001398</v>
      </c>
      <c r="I262" s="20">
        <v>219.11084544773504</v>
      </c>
      <c r="J262" s="20">
        <v>253.98992054239122</v>
      </c>
      <c r="K262" s="20">
        <v>82.043843197941229</v>
      </c>
      <c r="L262" s="20">
        <v>74.828522258507405</v>
      </c>
      <c r="M262" s="20">
        <v>398.27224373161886</v>
      </c>
    </row>
    <row r="263" spans="2:13" x14ac:dyDescent="0.2">
      <c r="B263" s="11" t="s">
        <v>267</v>
      </c>
      <c r="C263" s="17">
        <v>1</v>
      </c>
      <c r="D263" s="20">
        <v>289.86053137541177</v>
      </c>
      <c r="E263" s="20">
        <v>238.20160838849276</v>
      </c>
      <c r="F263" s="20">
        <v>51.658922986919009</v>
      </c>
      <c r="G263" s="20">
        <v>0.63334346866368119</v>
      </c>
      <c r="H263" s="20">
        <v>8.8552433089029403</v>
      </c>
      <c r="I263" s="20">
        <v>220.74647258097545</v>
      </c>
      <c r="J263" s="20">
        <v>255.65674419601007</v>
      </c>
      <c r="K263" s="20">
        <v>82.044696910321036</v>
      </c>
      <c r="L263" s="20">
        <v>76.47806484492537</v>
      </c>
      <c r="M263" s="20">
        <v>399.92515193206015</v>
      </c>
    </row>
    <row r="264" spans="2:13" x14ac:dyDescent="0.2">
      <c r="B264" s="11" t="s">
        <v>268</v>
      </c>
      <c r="C264" s="17">
        <v>1</v>
      </c>
      <c r="D264" s="20">
        <v>200.91386435089427</v>
      </c>
      <c r="E264" s="20">
        <v>260.24546703535179</v>
      </c>
      <c r="F264" s="20">
        <v>-59.331602684457522</v>
      </c>
      <c r="G264" s="20">
        <v>-0.72741127520341387</v>
      </c>
      <c r="H264" s="20">
        <v>9.914611720996696</v>
      </c>
      <c r="I264" s="20">
        <v>240.70214247251261</v>
      </c>
      <c r="J264" s="20">
        <v>279.78879159819098</v>
      </c>
      <c r="K264" s="20">
        <v>82.165786569743844</v>
      </c>
      <c r="L264" s="20">
        <v>98.283235928226873</v>
      </c>
      <c r="M264" s="20">
        <v>422.20769814247672</v>
      </c>
    </row>
    <row r="265" spans="2:13" x14ac:dyDescent="0.2">
      <c r="B265" s="11" t="s">
        <v>269</v>
      </c>
      <c r="C265" s="17">
        <v>1</v>
      </c>
      <c r="D265" s="20">
        <v>135.1673761865116</v>
      </c>
      <c r="E265" s="20">
        <v>260.24546703535179</v>
      </c>
      <c r="F265" s="20">
        <v>-125.07809084884019</v>
      </c>
      <c r="G265" s="20">
        <v>-1.5334696763247424</v>
      </c>
      <c r="H265" s="20">
        <v>9.914611720996696</v>
      </c>
      <c r="I265" s="20">
        <v>240.70214247251261</v>
      </c>
      <c r="J265" s="20">
        <v>279.78879159819098</v>
      </c>
      <c r="K265" s="20">
        <v>82.165786569743844</v>
      </c>
      <c r="L265" s="20">
        <v>98.283235928226873</v>
      </c>
      <c r="M265" s="20">
        <v>422.20769814247672</v>
      </c>
    </row>
    <row r="266" spans="2:13" x14ac:dyDescent="0.2">
      <c r="B266" s="11" t="s">
        <v>270</v>
      </c>
      <c r="C266" s="17">
        <v>1</v>
      </c>
      <c r="D266" s="20">
        <v>89.823337547925831</v>
      </c>
      <c r="E266" s="20">
        <v>198.02179104037026</v>
      </c>
      <c r="F266" s="20">
        <v>-108.19845349244443</v>
      </c>
      <c r="G266" s="20">
        <v>-1.3265236647752603</v>
      </c>
      <c r="H266" s="20">
        <v>11.331206768665842</v>
      </c>
      <c r="I266" s="20">
        <v>175.68612547923672</v>
      </c>
      <c r="J266" s="20">
        <v>220.3574566015038</v>
      </c>
      <c r="K266" s="20">
        <v>82.348729218372469</v>
      </c>
      <c r="L266" s="20">
        <v>35.698949991157235</v>
      </c>
      <c r="M266" s="20">
        <v>360.34463208958329</v>
      </c>
    </row>
    <row r="267" spans="2:13" x14ac:dyDescent="0.2">
      <c r="B267" s="11" t="s">
        <v>271</v>
      </c>
      <c r="C267" s="17">
        <v>1</v>
      </c>
      <c r="D267" s="20">
        <v>171.57186238849636</v>
      </c>
      <c r="E267" s="20">
        <v>198.02179104037026</v>
      </c>
      <c r="F267" s="20">
        <v>-26.449928651873904</v>
      </c>
      <c r="G267" s="20">
        <v>-0.32427872262312923</v>
      </c>
      <c r="H267" s="20">
        <v>11.331206768665842</v>
      </c>
      <c r="I267" s="20">
        <v>175.68612547923672</v>
      </c>
      <c r="J267" s="20">
        <v>220.3574566015038</v>
      </c>
      <c r="K267" s="20">
        <v>82.348729218372469</v>
      </c>
      <c r="L267" s="20">
        <v>35.698949991157235</v>
      </c>
      <c r="M267" s="20">
        <v>360.34463208958329</v>
      </c>
    </row>
    <row r="268" spans="2:13" x14ac:dyDescent="0.2">
      <c r="B268" s="11" t="s">
        <v>272</v>
      </c>
      <c r="C268" s="17">
        <v>1</v>
      </c>
      <c r="D268" s="20">
        <v>197.55094390304976</v>
      </c>
      <c r="E268" s="20">
        <v>227.30352093056032</v>
      </c>
      <c r="F268" s="20">
        <v>-29.752577027510569</v>
      </c>
      <c r="G268" s="20">
        <v>-0.36476951602452973</v>
      </c>
      <c r="H268" s="20">
        <v>8.9981232849102764</v>
      </c>
      <c r="I268" s="20">
        <v>209.56674527438122</v>
      </c>
      <c r="J268" s="20">
        <v>245.04029658673943</v>
      </c>
      <c r="K268" s="20">
        <v>82.060241162800736</v>
      </c>
      <c r="L268" s="20">
        <v>65.549337117878395</v>
      </c>
      <c r="M268" s="20">
        <v>389.05770474324225</v>
      </c>
    </row>
    <row r="269" spans="2:13" x14ac:dyDescent="0.2">
      <c r="B269" s="11" t="s">
        <v>273</v>
      </c>
      <c r="C269" s="17">
        <v>1</v>
      </c>
      <c r="D269" s="20">
        <v>268.89447791817884</v>
      </c>
      <c r="E269" s="20">
        <v>227.30352093056032</v>
      </c>
      <c r="F269" s="20">
        <v>41.590956987618512</v>
      </c>
      <c r="G269" s="20">
        <v>0.50990921685011503</v>
      </c>
      <c r="H269" s="20">
        <v>8.9981232849102764</v>
      </c>
      <c r="I269" s="20">
        <v>209.56674527438122</v>
      </c>
      <c r="J269" s="20">
        <v>245.04029658673943</v>
      </c>
      <c r="K269" s="20">
        <v>82.060241162800736</v>
      </c>
      <c r="L269" s="20">
        <v>65.549337117878395</v>
      </c>
      <c r="M269" s="20">
        <v>389.05770474324225</v>
      </c>
    </row>
    <row r="270" spans="2:13" x14ac:dyDescent="0.2">
      <c r="B270" s="11" t="s">
        <v>274</v>
      </c>
      <c r="C270" s="17">
        <v>1</v>
      </c>
      <c r="D270" s="20">
        <v>173.2082566698104</v>
      </c>
      <c r="E270" s="20">
        <v>239.15106295070461</v>
      </c>
      <c r="F270" s="20">
        <v>-65.942806280894217</v>
      </c>
      <c r="G270" s="20">
        <v>-0.80846528050796285</v>
      </c>
      <c r="H270" s="20">
        <v>8.8645947955079905</v>
      </c>
      <c r="I270" s="20">
        <v>221.67749383051603</v>
      </c>
      <c r="J270" s="20">
        <v>256.6246320708932</v>
      </c>
      <c r="K270" s="20">
        <v>82.045706761140892</v>
      </c>
      <c r="L270" s="20">
        <v>77.425528825671421</v>
      </c>
      <c r="M270" s="20">
        <v>400.87659707573778</v>
      </c>
    </row>
    <row r="271" spans="2:13" x14ac:dyDescent="0.2">
      <c r="B271" s="11" t="s">
        <v>275</v>
      </c>
      <c r="C271" s="17">
        <v>1</v>
      </c>
      <c r="D271" s="20">
        <v>299.9339069101668</v>
      </c>
      <c r="E271" s="20">
        <v>210.54358343864885</v>
      </c>
      <c r="F271" s="20">
        <v>89.390323471517945</v>
      </c>
      <c r="G271" s="20">
        <v>1.0959341437829735</v>
      </c>
      <c r="H271" s="20">
        <v>10.043699585026914</v>
      </c>
      <c r="I271" s="20">
        <v>190.74580554018146</v>
      </c>
      <c r="J271" s="20">
        <v>230.34136133711624</v>
      </c>
      <c r="K271" s="20">
        <v>82.181462985279353</v>
      </c>
      <c r="L271" s="20">
        <v>48.550451547366805</v>
      </c>
      <c r="M271" s="20">
        <v>372.53671532993087</v>
      </c>
    </row>
    <row r="272" spans="2:13" x14ac:dyDescent="0.2">
      <c r="B272" s="11" t="s">
        <v>276</v>
      </c>
      <c r="C272" s="17">
        <v>1</v>
      </c>
      <c r="D272" s="20">
        <v>244.48261981110159</v>
      </c>
      <c r="E272" s="20">
        <v>236.55038299506313</v>
      </c>
      <c r="F272" s="20">
        <v>7.9322368160384542</v>
      </c>
      <c r="G272" s="20">
        <v>9.7250002300738547E-2</v>
      </c>
      <c r="H272" s="20">
        <v>8.8473300855001398</v>
      </c>
      <c r="I272" s="20">
        <v>219.11084544773504</v>
      </c>
      <c r="J272" s="20">
        <v>253.98992054239122</v>
      </c>
      <c r="K272" s="20">
        <v>82.043843197941229</v>
      </c>
      <c r="L272" s="20">
        <v>74.828522258507405</v>
      </c>
      <c r="M272" s="20">
        <v>398.27224373161886</v>
      </c>
    </row>
    <row r="273" spans="2:13" x14ac:dyDescent="0.2">
      <c r="B273" s="11" t="s">
        <v>277</v>
      </c>
      <c r="C273" s="17">
        <v>1</v>
      </c>
      <c r="D273" s="20">
        <v>440.97002195203333</v>
      </c>
      <c r="E273" s="20">
        <v>341.73368756637831</v>
      </c>
      <c r="F273" s="20">
        <v>99.236334385655027</v>
      </c>
      <c r="G273" s="20">
        <v>1.216647204456714</v>
      </c>
      <c r="H273" s="20">
        <v>33.321132482252608</v>
      </c>
      <c r="I273" s="20">
        <v>276.05227459455887</v>
      </c>
      <c r="J273" s="20">
        <v>407.41510053819775</v>
      </c>
      <c r="K273" s="20">
        <v>88.109107514186078</v>
      </c>
      <c r="L273" s="20">
        <v>168.05619685383962</v>
      </c>
      <c r="M273" s="20">
        <v>515.41117827891696</v>
      </c>
    </row>
    <row r="274" spans="2:13" x14ac:dyDescent="0.2">
      <c r="B274" s="11" t="s">
        <v>278</v>
      </c>
      <c r="C274" s="17">
        <v>1</v>
      </c>
      <c r="D274" s="20">
        <v>269.93480159233297</v>
      </c>
      <c r="E274" s="20">
        <v>311.00923674497392</v>
      </c>
      <c r="F274" s="20">
        <v>-41.074435152640945</v>
      </c>
      <c r="G274" s="20">
        <v>-0.50357660843146757</v>
      </c>
      <c r="H274" s="20">
        <v>18.733101807484939</v>
      </c>
      <c r="I274" s="20">
        <v>274.08322299931575</v>
      </c>
      <c r="J274" s="20">
        <v>347.93525049063209</v>
      </c>
      <c r="K274" s="20">
        <v>83.688984104099191</v>
      </c>
      <c r="L274" s="20">
        <v>146.04453366769803</v>
      </c>
      <c r="M274" s="20">
        <v>475.9739398222498</v>
      </c>
    </row>
    <row r="275" spans="2:13" x14ac:dyDescent="0.2">
      <c r="B275" s="11" t="s">
        <v>279</v>
      </c>
      <c r="C275" s="17">
        <v>1</v>
      </c>
      <c r="D275" s="20">
        <v>334.96321778716339</v>
      </c>
      <c r="E275" s="20">
        <v>297.19673653612278</v>
      </c>
      <c r="F275" s="20">
        <v>37.766481251040602</v>
      </c>
      <c r="G275" s="20">
        <v>0.46302076876075615</v>
      </c>
      <c r="H275" s="20">
        <v>18.78805065678857</v>
      </c>
      <c r="I275" s="20">
        <v>260.16240960316946</v>
      </c>
      <c r="J275" s="20">
        <v>334.2310634690761</v>
      </c>
      <c r="K275" s="20">
        <v>83.701301092208979</v>
      </c>
      <c r="L275" s="20">
        <v>132.20775465670718</v>
      </c>
      <c r="M275" s="20">
        <v>462.18571841553842</v>
      </c>
    </row>
    <row r="276" spans="2:13" x14ac:dyDescent="0.2">
      <c r="B276" s="11" t="s">
        <v>280</v>
      </c>
      <c r="C276" s="17">
        <v>1</v>
      </c>
      <c r="D276" s="20">
        <v>357.7484603303962</v>
      </c>
      <c r="E276" s="20">
        <v>297.19673653612278</v>
      </c>
      <c r="F276" s="20">
        <v>60.551723794273414</v>
      </c>
      <c r="G276" s="20">
        <v>0.74237007982418102</v>
      </c>
      <c r="H276" s="20">
        <v>18.78805065678857</v>
      </c>
      <c r="I276" s="20">
        <v>260.16240960316946</v>
      </c>
      <c r="J276" s="20">
        <v>334.2310634690761</v>
      </c>
      <c r="K276" s="20">
        <v>83.701301092208979</v>
      </c>
      <c r="L276" s="20">
        <v>132.20775465670718</v>
      </c>
      <c r="M276" s="20">
        <v>462.18571841553842</v>
      </c>
    </row>
    <row r="277" spans="2:13" x14ac:dyDescent="0.2">
      <c r="B277" s="11" t="s">
        <v>281</v>
      </c>
      <c r="C277" s="17">
        <v>1</v>
      </c>
      <c r="D277" s="20">
        <v>230.50294470959292</v>
      </c>
      <c r="E277" s="20">
        <v>232.98883807573108</v>
      </c>
      <c r="F277" s="20">
        <v>-2.485893366138157</v>
      </c>
      <c r="G277" s="20">
        <v>-3.0477296780590028E-2</v>
      </c>
      <c r="H277" s="20">
        <v>23.137471857983346</v>
      </c>
      <c r="I277" s="20">
        <v>187.3810891483057</v>
      </c>
      <c r="J277" s="20">
        <v>278.59658700315646</v>
      </c>
      <c r="K277" s="20">
        <v>84.783604317259019</v>
      </c>
      <c r="L277" s="20">
        <v>65.866459165974248</v>
      </c>
      <c r="M277" s="20">
        <v>400.11121698548789</v>
      </c>
    </row>
    <row r="278" spans="2:13" x14ac:dyDescent="0.2">
      <c r="B278" s="11" t="s">
        <v>282</v>
      </c>
      <c r="C278" s="17">
        <v>1</v>
      </c>
      <c r="D278" s="20">
        <v>363.78535420602554</v>
      </c>
      <c r="E278" s="20">
        <v>224.99180541443459</v>
      </c>
      <c r="F278" s="20">
        <v>138.79354879159095</v>
      </c>
      <c r="G278" s="20">
        <v>1.701622537544327</v>
      </c>
      <c r="H278" s="20">
        <v>9.086280075135031</v>
      </c>
      <c r="I278" s="20">
        <v>207.08125827710592</v>
      </c>
      <c r="J278" s="20">
        <v>242.90235255176327</v>
      </c>
      <c r="K278" s="20">
        <v>82.069954567127482</v>
      </c>
      <c r="L278" s="20">
        <v>63.218474889938875</v>
      </c>
      <c r="M278" s="20">
        <v>386.76513593893031</v>
      </c>
    </row>
    <row r="279" spans="2:13" x14ac:dyDescent="0.2">
      <c r="B279" s="11" t="s">
        <v>283</v>
      </c>
      <c r="C279" s="17">
        <v>1</v>
      </c>
      <c r="D279" s="20">
        <v>268.40864887242094</v>
      </c>
      <c r="E279" s="20">
        <v>201.87465025317744</v>
      </c>
      <c r="F279" s="20">
        <v>66.533998619243505</v>
      </c>
      <c r="G279" s="20">
        <v>0.81571335663050104</v>
      </c>
      <c r="H279" s="20">
        <v>10.898465422410332</v>
      </c>
      <c r="I279" s="20">
        <v>180.39198880553039</v>
      </c>
      <c r="J279" s="20">
        <v>223.35731170082448</v>
      </c>
      <c r="K279" s="20">
        <v>82.290300191517375</v>
      </c>
      <c r="L279" s="20">
        <v>39.666982391564062</v>
      </c>
      <c r="M279" s="20">
        <v>364.08231811479084</v>
      </c>
    </row>
    <row r="280" spans="2:13" x14ac:dyDescent="0.2">
      <c r="B280" s="11" t="s">
        <v>284</v>
      </c>
      <c r="C280" s="17">
        <v>1</v>
      </c>
      <c r="D280" s="20">
        <v>211.23872621363978</v>
      </c>
      <c r="E280" s="20">
        <v>224.99180541443459</v>
      </c>
      <c r="F280" s="20">
        <v>-13.753079200794815</v>
      </c>
      <c r="G280" s="20">
        <v>-0.16861410153756701</v>
      </c>
      <c r="H280" s="20">
        <v>9.086280075135031</v>
      </c>
      <c r="I280" s="20">
        <v>207.08125827710592</v>
      </c>
      <c r="J280" s="20">
        <v>242.90235255176327</v>
      </c>
      <c r="K280" s="20">
        <v>82.069954567127482</v>
      </c>
      <c r="L280" s="20">
        <v>63.218474889938875</v>
      </c>
      <c r="M280" s="20">
        <v>386.76513593893031</v>
      </c>
    </row>
    <row r="281" spans="2:13" x14ac:dyDescent="0.2">
      <c r="B281" s="11" t="s">
        <v>285</v>
      </c>
      <c r="C281" s="17">
        <v>1</v>
      </c>
      <c r="D281" s="20">
        <v>223.0831529572697</v>
      </c>
      <c r="E281" s="20">
        <v>201.87465025317744</v>
      </c>
      <c r="F281" s="20">
        <v>21.208502704092268</v>
      </c>
      <c r="G281" s="20">
        <v>0.26001832580160755</v>
      </c>
      <c r="H281" s="20">
        <v>10.898465422410332</v>
      </c>
      <c r="I281" s="20">
        <v>180.39198880553039</v>
      </c>
      <c r="J281" s="20">
        <v>223.35731170082448</v>
      </c>
      <c r="K281" s="20">
        <v>82.290300191517375</v>
      </c>
      <c r="L281" s="20">
        <v>39.666982391564062</v>
      </c>
      <c r="M281" s="20">
        <v>364.08231811479084</v>
      </c>
    </row>
    <row r="282" spans="2:13" x14ac:dyDescent="0.2">
      <c r="B282" s="11" t="s">
        <v>286</v>
      </c>
      <c r="C282" s="17">
        <v>1</v>
      </c>
      <c r="D282" s="20">
        <v>351.97074735656679</v>
      </c>
      <c r="E282" s="20">
        <v>172.97820630160601</v>
      </c>
      <c r="F282" s="20">
        <v>178.99254105496078</v>
      </c>
      <c r="G282" s="20">
        <v>2.194466130185893</v>
      </c>
      <c r="H282" s="20">
        <v>14.692927225538368</v>
      </c>
      <c r="I282" s="20">
        <v>144.01603878285562</v>
      </c>
      <c r="J282" s="20">
        <v>201.9403738203564</v>
      </c>
      <c r="K282" s="20">
        <v>82.878218293478895</v>
      </c>
      <c r="L282" s="20">
        <v>9.6116555097948151</v>
      </c>
      <c r="M282" s="20">
        <v>336.34475709341723</v>
      </c>
    </row>
    <row r="283" spans="2:13" x14ac:dyDescent="0.2">
      <c r="B283" s="11" t="s">
        <v>287</v>
      </c>
      <c r="C283" s="17">
        <v>1</v>
      </c>
      <c r="D283" s="20">
        <v>168.5650474293837</v>
      </c>
      <c r="E283" s="20">
        <v>141.77004683390885</v>
      </c>
      <c r="F283" s="20">
        <v>26.795000595474846</v>
      </c>
      <c r="G283" s="20">
        <v>0.32850933853732628</v>
      </c>
      <c r="H283" s="20">
        <v>19.632799095423579</v>
      </c>
      <c r="I283" s="20">
        <v>103.07058228641502</v>
      </c>
      <c r="J283" s="20">
        <v>180.4695113814027</v>
      </c>
      <c r="K283" s="20">
        <v>83.894956686131238</v>
      </c>
      <c r="L283" s="20">
        <v>-23.600661958464656</v>
      </c>
      <c r="M283" s="20">
        <v>307.14075562628238</v>
      </c>
    </row>
    <row r="284" spans="2:13" x14ac:dyDescent="0.2">
      <c r="B284" s="11" t="s">
        <v>288</v>
      </c>
      <c r="C284" s="17">
        <v>1</v>
      </c>
      <c r="D284" s="20">
        <v>241.95493277686541</v>
      </c>
      <c r="E284" s="20">
        <v>120.96460718877739</v>
      </c>
      <c r="F284" s="20">
        <v>120.99032558808801</v>
      </c>
      <c r="G284" s="20">
        <v>1.4833532728142926</v>
      </c>
      <c r="H284" s="20">
        <v>23.147601923243844</v>
      </c>
      <c r="I284" s="20">
        <v>75.33689024255311</v>
      </c>
      <c r="J284" s="20">
        <v>166.59232413500166</v>
      </c>
      <c r="K284" s="20">
        <v>84.78636937529248</v>
      </c>
      <c r="L284" s="20">
        <v>-46.163222103516205</v>
      </c>
      <c r="M284" s="20">
        <v>288.09243648107099</v>
      </c>
    </row>
    <row r="285" spans="2:13" x14ac:dyDescent="0.2">
      <c r="B285" s="11" t="s">
        <v>289</v>
      </c>
      <c r="C285" s="17">
        <v>1</v>
      </c>
      <c r="D285" s="20">
        <v>184.85808826771864</v>
      </c>
      <c r="E285" s="20">
        <v>155.64033993066312</v>
      </c>
      <c r="F285" s="20">
        <v>29.217748337055525</v>
      </c>
      <c r="G285" s="20">
        <v>0.35821246376001725</v>
      </c>
      <c r="H285" s="20">
        <v>17.372133968673509</v>
      </c>
      <c r="I285" s="20">
        <v>121.39701683814975</v>
      </c>
      <c r="J285" s="20">
        <v>189.8836630231765</v>
      </c>
      <c r="K285" s="20">
        <v>83.394891903953635</v>
      </c>
      <c r="L285" s="20">
        <v>-8.7446592226888242</v>
      </c>
      <c r="M285" s="20">
        <v>320.02533908401506</v>
      </c>
    </row>
    <row r="286" spans="2:13" x14ac:dyDescent="0.2">
      <c r="B286" s="11" t="s">
        <v>290</v>
      </c>
      <c r="C286" s="17">
        <v>1</v>
      </c>
      <c r="D286" s="20">
        <v>200.07702230282163</v>
      </c>
      <c r="E286" s="20">
        <v>211.55495897695391</v>
      </c>
      <c r="F286" s="20">
        <v>-11.47793667413228</v>
      </c>
      <c r="G286" s="20">
        <v>-0.14072063074442687</v>
      </c>
      <c r="H286" s="20">
        <v>9.9561610619359673</v>
      </c>
      <c r="I286" s="20">
        <v>191.92973385379037</v>
      </c>
      <c r="J286" s="20">
        <v>231.18018410011746</v>
      </c>
      <c r="K286" s="20">
        <v>82.170810511627437</v>
      </c>
      <c r="L286" s="20">
        <v>49.582824857025372</v>
      </c>
      <c r="M286" s="20">
        <v>373.52709309688248</v>
      </c>
    </row>
    <row r="287" spans="2:13" x14ac:dyDescent="0.2">
      <c r="B287" s="11" t="s">
        <v>291</v>
      </c>
      <c r="C287" s="17">
        <v>1</v>
      </c>
      <c r="D287" s="20">
        <v>181.75129023351653</v>
      </c>
      <c r="E287" s="20">
        <v>211.55495897695391</v>
      </c>
      <c r="F287" s="20">
        <v>-29.803668743437385</v>
      </c>
      <c r="G287" s="20">
        <v>-0.36539590547893752</v>
      </c>
      <c r="H287" s="20">
        <v>9.9561610619359673</v>
      </c>
      <c r="I287" s="20">
        <v>191.92973385379037</v>
      </c>
      <c r="J287" s="20">
        <v>231.18018410011746</v>
      </c>
      <c r="K287" s="20">
        <v>82.170810511627437</v>
      </c>
      <c r="L287" s="20">
        <v>49.582824857025372</v>
      </c>
      <c r="M287" s="20">
        <v>373.52709309688248</v>
      </c>
    </row>
    <row r="288" spans="2:13" x14ac:dyDescent="0.2">
      <c r="B288" s="11" t="s">
        <v>292</v>
      </c>
      <c r="C288" s="17">
        <v>1</v>
      </c>
      <c r="D288" s="20">
        <v>154.70125058617577</v>
      </c>
      <c r="E288" s="20">
        <v>205.17710098224376</v>
      </c>
      <c r="F288" s="20">
        <v>-50.475850396067983</v>
      </c>
      <c r="G288" s="20">
        <v>-0.61883888252354324</v>
      </c>
      <c r="H288" s="20">
        <v>10.552063417145847</v>
      </c>
      <c r="I288" s="20">
        <v>184.37725465722681</v>
      </c>
      <c r="J288" s="20">
        <v>225.9769473072607</v>
      </c>
      <c r="K288" s="20">
        <v>82.245139670414815</v>
      </c>
      <c r="L288" s="20">
        <v>43.058451908876549</v>
      </c>
      <c r="M288" s="20">
        <v>367.29575005561094</v>
      </c>
    </row>
    <row r="289" spans="2:13" x14ac:dyDescent="0.2">
      <c r="B289" s="11" t="s">
        <v>293</v>
      </c>
      <c r="C289" s="17">
        <v>1</v>
      </c>
      <c r="D289" s="20">
        <v>120.08165652683778</v>
      </c>
      <c r="E289" s="20">
        <v>245.797245059566</v>
      </c>
      <c r="F289" s="20">
        <v>-125.71558853272822</v>
      </c>
      <c r="G289" s="20">
        <v>-1.5412854605307147</v>
      </c>
      <c r="H289" s="20">
        <v>9.026738210492125</v>
      </c>
      <c r="I289" s="20">
        <v>228.00406469549469</v>
      </c>
      <c r="J289" s="20">
        <v>263.59042542363733</v>
      </c>
      <c r="K289" s="20">
        <v>82.063383794280199</v>
      </c>
      <c r="L289" s="20">
        <v>84.036866605206427</v>
      </c>
      <c r="M289" s="20">
        <v>407.55762351392559</v>
      </c>
    </row>
    <row r="290" spans="2:13" x14ac:dyDescent="0.2">
      <c r="B290" s="11" t="s">
        <v>294</v>
      </c>
      <c r="C290" s="17">
        <v>1</v>
      </c>
      <c r="D290" s="20">
        <v>284.8292030196755</v>
      </c>
      <c r="E290" s="20">
        <v>266.81284068172448</v>
      </c>
      <c r="F290" s="20">
        <v>18.016362337951023</v>
      </c>
      <c r="G290" s="20">
        <v>0.22088237144837436</v>
      </c>
      <c r="H290" s="20">
        <v>10.521585907363814</v>
      </c>
      <c r="I290" s="20">
        <v>246.07307052330879</v>
      </c>
      <c r="J290" s="20">
        <v>287.55261084014018</v>
      </c>
      <c r="K290" s="20">
        <v>82.241234955784847</v>
      </c>
      <c r="L290" s="20">
        <v>104.70188844081889</v>
      </c>
      <c r="M290" s="20">
        <v>428.92379292263007</v>
      </c>
    </row>
    <row r="291" spans="2:13" x14ac:dyDescent="0.2">
      <c r="B291" s="11" t="s">
        <v>295</v>
      </c>
      <c r="C291" s="17">
        <v>1</v>
      </c>
      <c r="D291" s="20">
        <v>248.17471444662888</v>
      </c>
      <c r="E291" s="20">
        <v>266.81284068172448</v>
      </c>
      <c r="F291" s="20">
        <v>-18.638126235095598</v>
      </c>
      <c r="G291" s="20">
        <v>-0.22850525788383313</v>
      </c>
      <c r="H291" s="20">
        <v>10.521585907363814</v>
      </c>
      <c r="I291" s="20">
        <v>246.07307052330879</v>
      </c>
      <c r="J291" s="20">
        <v>287.55261084014018</v>
      </c>
      <c r="K291" s="20">
        <v>82.241234955784847</v>
      </c>
      <c r="L291" s="20">
        <v>104.70188844081889</v>
      </c>
      <c r="M291" s="20">
        <v>428.92379292263007</v>
      </c>
    </row>
    <row r="292" spans="2:13" x14ac:dyDescent="0.2">
      <c r="B292" s="11" t="s">
        <v>296</v>
      </c>
      <c r="C292" s="17">
        <v>1</v>
      </c>
      <c r="D292" s="20">
        <v>278.14696766500168</v>
      </c>
      <c r="E292" s="20">
        <v>259.4363666047077</v>
      </c>
      <c r="F292" s="20">
        <v>18.710601060293982</v>
      </c>
      <c r="G292" s="20">
        <v>0.2293938063577059</v>
      </c>
      <c r="H292" s="20">
        <v>9.8476980387053601</v>
      </c>
      <c r="I292" s="20">
        <v>240.02493987584469</v>
      </c>
      <c r="J292" s="20">
        <v>278.84779333357068</v>
      </c>
      <c r="K292" s="20">
        <v>82.157739219796539</v>
      </c>
      <c r="L292" s="20">
        <v>97.489998143172613</v>
      </c>
      <c r="M292" s="20">
        <v>421.38273506624279</v>
      </c>
    </row>
    <row r="293" spans="2:13" x14ac:dyDescent="0.2">
      <c r="B293" s="11" t="s">
        <v>297</v>
      </c>
      <c r="C293" s="17">
        <v>1</v>
      </c>
      <c r="D293" s="20">
        <v>275.66126852782827</v>
      </c>
      <c r="E293" s="20">
        <v>245.797245059566</v>
      </c>
      <c r="F293" s="20">
        <v>29.864023468262275</v>
      </c>
      <c r="G293" s="20">
        <v>0.36613586033205198</v>
      </c>
      <c r="H293" s="20">
        <v>9.026738210492125</v>
      </c>
      <c r="I293" s="20">
        <v>228.00406469549469</v>
      </c>
      <c r="J293" s="20">
        <v>263.59042542363733</v>
      </c>
      <c r="K293" s="20">
        <v>82.063383794280199</v>
      </c>
      <c r="L293" s="20">
        <v>84.036866605206427</v>
      </c>
      <c r="M293" s="20">
        <v>407.55762351392559</v>
      </c>
    </row>
    <row r="294" spans="2:13" x14ac:dyDescent="0.2">
      <c r="B294" s="11" t="s">
        <v>298</v>
      </c>
      <c r="C294" s="17">
        <v>1</v>
      </c>
      <c r="D294" s="20">
        <v>325.03973275525487</v>
      </c>
      <c r="E294" s="20">
        <v>374.0977047921383</v>
      </c>
      <c r="F294" s="20">
        <v>-49.057972036883427</v>
      </c>
      <c r="G294" s="20">
        <v>-0.60145555460599254</v>
      </c>
      <c r="H294" s="20">
        <v>33.642321537576656</v>
      </c>
      <c r="I294" s="20">
        <v>307.78317555405738</v>
      </c>
      <c r="J294" s="20">
        <v>440.41223403021922</v>
      </c>
      <c r="K294" s="20">
        <v>88.231075905738933</v>
      </c>
      <c r="L294" s="20">
        <v>200.17979439100236</v>
      </c>
      <c r="M294" s="20">
        <v>548.01561519327424</v>
      </c>
    </row>
    <row r="295" spans="2:13" x14ac:dyDescent="0.2">
      <c r="B295" s="11" t="s">
        <v>299</v>
      </c>
      <c r="C295" s="17">
        <v>1</v>
      </c>
      <c r="D295" s="20">
        <v>336.94447229060336</v>
      </c>
      <c r="E295" s="20">
        <v>305.80787683369107</v>
      </c>
      <c r="F295" s="20">
        <v>31.136595456912289</v>
      </c>
      <c r="G295" s="20">
        <v>0.38173771787793859</v>
      </c>
      <c r="H295" s="20">
        <v>18.712583865994105</v>
      </c>
      <c r="I295" s="20">
        <v>268.92230731330375</v>
      </c>
      <c r="J295" s="20">
        <v>342.69344635407839</v>
      </c>
      <c r="K295" s="20">
        <v>83.68439371823419</v>
      </c>
      <c r="L295" s="20">
        <v>140.85222215925262</v>
      </c>
      <c r="M295" s="20">
        <v>470.76353150812952</v>
      </c>
    </row>
    <row r="296" spans="2:13" x14ac:dyDescent="0.2">
      <c r="B296" s="11" t="s">
        <v>300</v>
      </c>
      <c r="C296" s="17">
        <v>1</v>
      </c>
      <c r="D296" s="20">
        <v>304.84372440863598</v>
      </c>
      <c r="E296" s="20">
        <v>295.27672838418346</v>
      </c>
      <c r="F296" s="20">
        <v>9.5669960244525214</v>
      </c>
      <c r="G296" s="20">
        <v>0.11729231072728147</v>
      </c>
      <c r="H296" s="20">
        <v>18.823368417100113</v>
      </c>
      <c r="I296" s="20">
        <v>258.17278435758851</v>
      </c>
      <c r="J296" s="20">
        <v>332.3806724107784</v>
      </c>
      <c r="K296" s="20">
        <v>83.709235784424976</v>
      </c>
      <c r="L296" s="20">
        <v>130.27210592602938</v>
      </c>
      <c r="M296" s="20">
        <v>460.28135084233753</v>
      </c>
    </row>
    <row r="297" spans="2:13" x14ac:dyDescent="0.2">
      <c r="B297" s="11" t="s">
        <v>301</v>
      </c>
      <c r="C297" s="17">
        <v>1</v>
      </c>
      <c r="D297" s="20">
        <v>257.52693757002027</v>
      </c>
      <c r="E297" s="20">
        <v>306.38580571272257</v>
      </c>
      <c r="F297" s="20">
        <v>-48.858868142702306</v>
      </c>
      <c r="G297" s="20">
        <v>-0.59901452131156918</v>
      </c>
      <c r="H297" s="20">
        <v>18.712402586797371</v>
      </c>
      <c r="I297" s="20">
        <v>269.50059352334102</v>
      </c>
      <c r="J297" s="20">
        <v>343.27101790210412</v>
      </c>
      <c r="K297" s="20">
        <v>83.684353182760233</v>
      </c>
      <c r="L297" s="20">
        <v>141.43023094034646</v>
      </c>
      <c r="M297" s="20">
        <v>471.34138048509868</v>
      </c>
    </row>
    <row r="298" spans="2:13" x14ac:dyDescent="0.2">
      <c r="B298" s="11" t="s">
        <v>302</v>
      </c>
      <c r="C298" s="17">
        <v>1</v>
      </c>
      <c r="D298" s="20">
        <v>280.49607322898152</v>
      </c>
      <c r="E298" s="20">
        <v>246.59189726823422</v>
      </c>
      <c r="F298" s="20">
        <v>33.904175960747295</v>
      </c>
      <c r="G298" s="20">
        <v>0.41566852662802983</v>
      </c>
      <c r="H298" s="20">
        <v>9.0571948794106341</v>
      </c>
      <c r="I298" s="20">
        <v>228.73868181831918</v>
      </c>
      <c r="J298" s="20">
        <v>264.44511271814929</v>
      </c>
      <c r="K298" s="20">
        <v>82.066739524183575</v>
      </c>
      <c r="L298" s="20">
        <v>84.82490412027974</v>
      </c>
      <c r="M298" s="20">
        <v>408.35889041618873</v>
      </c>
    </row>
    <row r="299" spans="2:13" x14ac:dyDescent="0.2">
      <c r="B299" s="11" t="s">
        <v>303</v>
      </c>
      <c r="C299" s="17">
        <v>1</v>
      </c>
      <c r="D299" s="20">
        <v>234.36817392164625</v>
      </c>
      <c r="E299" s="20">
        <v>235.72477032724478</v>
      </c>
      <c r="F299" s="20">
        <v>-1.3565964055985376</v>
      </c>
      <c r="G299" s="20">
        <v>-1.6632005148772132E-2</v>
      </c>
      <c r="H299" s="20">
        <v>8.8473573399610412</v>
      </c>
      <c r="I299" s="20">
        <v>218.28517905690765</v>
      </c>
      <c r="J299" s="20">
        <v>253.16436159758192</v>
      </c>
      <c r="K299" s="20">
        <v>82.043846136974437</v>
      </c>
      <c r="L299" s="20">
        <v>74.002903797372937</v>
      </c>
      <c r="M299" s="20">
        <v>397.44663685711663</v>
      </c>
    </row>
    <row r="300" spans="2:13" x14ac:dyDescent="0.2">
      <c r="B300" s="11" t="s">
        <v>304</v>
      </c>
      <c r="C300" s="17">
        <v>1</v>
      </c>
      <c r="D300" s="20">
        <v>240.35825174778387</v>
      </c>
      <c r="E300" s="20">
        <v>237.03199037499172</v>
      </c>
      <c r="F300" s="20">
        <v>3.3262613727921462</v>
      </c>
      <c r="G300" s="20">
        <v>4.0780291065294613E-2</v>
      </c>
      <c r="H300" s="20">
        <v>8.8485411631660984</v>
      </c>
      <c r="I300" s="20">
        <v>219.59006559510601</v>
      </c>
      <c r="J300" s="20">
        <v>254.47391515487743</v>
      </c>
      <c r="K300" s="20">
        <v>82.043973805288203</v>
      </c>
      <c r="L300" s="20">
        <v>75.309872189950454</v>
      </c>
      <c r="M300" s="20">
        <v>398.75410856003299</v>
      </c>
    </row>
    <row r="301" spans="2:13" x14ac:dyDescent="0.2">
      <c r="B301" s="11" t="s">
        <v>305</v>
      </c>
      <c r="C301" s="17">
        <v>1</v>
      </c>
      <c r="D301" s="20">
        <v>212.82588288712984</v>
      </c>
      <c r="E301" s="20">
        <v>251.90677894012481</v>
      </c>
      <c r="F301" s="20">
        <v>-39.080896052994973</v>
      </c>
      <c r="G301" s="20">
        <v>-0.47913562330666809</v>
      </c>
      <c r="H301" s="20">
        <v>9.3186057353760372</v>
      </c>
      <c r="I301" s="20">
        <v>233.5382798516622</v>
      </c>
      <c r="J301" s="20">
        <v>270.27527802858742</v>
      </c>
      <c r="K301" s="20">
        <v>82.096000937304822</v>
      </c>
      <c r="L301" s="20">
        <v>90.082106751388039</v>
      </c>
      <c r="M301" s="20">
        <v>413.73145112886158</v>
      </c>
    </row>
    <row r="302" spans="2:13" x14ac:dyDescent="0.2">
      <c r="B302" s="11" t="s">
        <v>306</v>
      </c>
      <c r="C302" s="17">
        <v>1</v>
      </c>
      <c r="D302" s="20">
        <v>213.59333551683733</v>
      </c>
      <c r="E302" s="20">
        <v>254.21849445625054</v>
      </c>
      <c r="F302" s="20">
        <v>-40.625158939413211</v>
      </c>
      <c r="G302" s="20">
        <v>-0.49806843793891226</v>
      </c>
      <c r="H302" s="20">
        <v>9.4622301174075591</v>
      </c>
      <c r="I302" s="20">
        <v>235.56688817285513</v>
      </c>
      <c r="J302" s="20">
        <v>272.87010073964598</v>
      </c>
      <c r="K302" s="20">
        <v>82.112427535917774</v>
      </c>
      <c r="L302" s="20">
        <v>92.361442749566891</v>
      </c>
      <c r="M302" s="20">
        <v>416.07554616293419</v>
      </c>
    </row>
    <row r="303" spans="2:13" x14ac:dyDescent="0.2">
      <c r="B303" s="11" t="s">
        <v>307</v>
      </c>
      <c r="C303" s="17">
        <v>1</v>
      </c>
      <c r="D303" s="20">
        <v>202.78247809055952</v>
      </c>
      <c r="E303" s="20">
        <v>278.50801961274487</v>
      </c>
      <c r="F303" s="20">
        <v>-75.725541522185353</v>
      </c>
      <c r="G303" s="20">
        <v>-0.92840257521901715</v>
      </c>
      <c r="H303" s="20">
        <v>11.838888901806815</v>
      </c>
      <c r="I303" s="20">
        <v>255.17162936546791</v>
      </c>
      <c r="J303" s="20">
        <v>301.84440986002187</v>
      </c>
      <c r="K303" s="20">
        <v>82.420120404400635</v>
      </c>
      <c r="L303" s="20">
        <v>116.04445483589259</v>
      </c>
      <c r="M303" s="20">
        <v>440.97158438959718</v>
      </c>
    </row>
    <row r="304" spans="2:13" x14ac:dyDescent="0.2">
      <c r="B304" s="11" t="s">
        <v>308</v>
      </c>
      <c r="C304" s="17">
        <v>1</v>
      </c>
      <c r="D304" s="20">
        <v>172.89299098579787</v>
      </c>
      <c r="E304" s="20">
        <v>267.18061358372887</v>
      </c>
      <c r="F304" s="20">
        <v>-94.287622597931005</v>
      </c>
      <c r="G304" s="20">
        <v>-1.1559755119816768</v>
      </c>
      <c r="H304" s="20">
        <v>10.558710664245959</v>
      </c>
      <c r="I304" s="20">
        <v>246.36766444529042</v>
      </c>
      <c r="J304" s="20">
        <v>287.99356272216733</v>
      </c>
      <c r="K304" s="20">
        <v>82.245992777386022</v>
      </c>
      <c r="L304" s="20">
        <v>105.06028289670957</v>
      </c>
      <c r="M304" s="20">
        <v>429.30094427074818</v>
      </c>
    </row>
    <row r="305" spans="2:13" x14ac:dyDescent="0.2">
      <c r="B305" s="11" t="s">
        <v>309</v>
      </c>
      <c r="C305" s="17">
        <v>1</v>
      </c>
      <c r="D305" s="20">
        <v>270.36572840572046</v>
      </c>
      <c r="E305" s="20">
        <v>269.29968615944176</v>
      </c>
      <c r="F305" s="20">
        <v>1.0660422462786983</v>
      </c>
      <c r="G305" s="20">
        <v>1.3069782623442203E-2</v>
      </c>
      <c r="H305" s="20">
        <v>10.778561458839867</v>
      </c>
      <c r="I305" s="20">
        <v>248.05337507450895</v>
      </c>
      <c r="J305" s="20">
        <v>290.54599724437458</v>
      </c>
      <c r="K305" s="20">
        <v>82.274506040258672</v>
      </c>
      <c r="L305" s="20">
        <v>107.12315115839112</v>
      </c>
      <c r="M305" s="20">
        <v>431.4762211604924</v>
      </c>
    </row>
    <row r="306" spans="2:13" x14ac:dyDescent="0.2">
      <c r="B306" s="11" t="s">
        <v>310</v>
      </c>
      <c r="C306" s="17">
        <v>1</v>
      </c>
      <c r="D306" s="20">
        <v>280.23676981467042</v>
      </c>
      <c r="E306" s="20">
        <v>249.84274721278604</v>
      </c>
      <c r="F306" s="20">
        <v>30.394022601884387</v>
      </c>
      <c r="G306" s="20">
        <v>0.37263370175553601</v>
      </c>
      <c r="H306" s="20">
        <v>9.205406867241015</v>
      </c>
      <c r="I306" s="20">
        <v>231.69738164506671</v>
      </c>
      <c r="J306" s="20">
        <v>267.98811278050533</v>
      </c>
      <c r="K306" s="20">
        <v>82.083228936476544</v>
      </c>
      <c r="L306" s="20">
        <v>88.043250730827111</v>
      </c>
      <c r="M306" s="20">
        <v>411.64224369474493</v>
      </c>
    </row>
    <row r="307" spans="2:13" x14ac:dyDescent="0.2">
      <c r="B307" s="11" t="s">
        <v>311</v>
      </c>
      <c r="C307" s="17">
        <v>1</v>
      </c>
      <c r="D307" s="20">
        <v>350.55099080856598</v>
      </c>
      <c r="E307" s="20">
        <v>374.15549768004144</v>
      </c>
      <c r="F307" s="20">
        <v>-23.604506871475451</v>
      </c>
      <c r="G307" s="20">
        <v>-0.28939357217845046</v>
      </c>
      <c r="H307" s="20">
        <v>33.643852737491081</v>
      </c>
      <c r="I307" s="20">
        <v>307.83795019598779</v>
      </c>
      <c r="J307" s="20">
        <v>440.47304516409508</v>
      </c>
      <c r="K307" s="20">
        <v>88.231659760363556</v>
      </c>
      <c r="L307" s="20">
        <v>200.23643640575506</v>
      </c>
      <c r="M307" s="20">
        <v>548.07455895432781</v>
      </c>
    </row>
    <row r="308" spans="2:13" x14ac:dyDescent="0.2">
      <c r="B308" s="11" t="s">
        <v>312</v>
      </c>
      <c r="C308" s="17">
        <v>1</v>
      </c>
      <c r="D308" s="20">
        <v>351.30307609863956</v>
      </c>
      <c r="E308" s="20">
        <v>365.04558693441254</v>
      </c>
      <c r="F308" s="20">
        <v>-13.742510835772975</v>
      </c>
      <c r="G308" s="20">
        <v>-0.16848453234459854</v>
      </c>
      <c r="H308" s="20">
        <v>21.663475119554541</v>
      </c>
      <c r="I308" s="20">
        <v>322.34332714507161</v>
      </c>
      <c r="J308" s="20">
        <v>407.74784672375347</v>
      </c>
      <c r="K308" s="20">
        <v>84.393264608629352</v>
      </c>
      <c r="L308" s="20">
        <v>198.69263156136955</v>
      </c>
      <c r="M308" s="20">
        <v>531.3985423074555</v>
      </c>
    </row>
    <row r="309" spans="2:13" x14ac:dyDescent="0.2">
      <c r="B309" s="11" t="s">
        <v>313</v>
      </c>
      <c r="C309" s="17">
        <v>1</v>
      </c>
      <c r="D309" s="20">
        <v>313.2871856579099</v>
      </c>
      <c r="E309" s="20">
        <v>357.12796129168191</v>
      </c>
      <c r="F309" s="20">
        <v>-43.840775633772012</v>
      </c>
      <c r="G309" s="20">
        <v>-0.53749221438143979</v>
      </c>
      <c r="H309" s="20">
        <v>20.961102303857196</v>
      </c>
      <c r="I309" s="20">
        <v>315.81019343077611</v>
      </c>
      <c r="J309" s="20">
        <v>398.44572915258772</v>
      </c>
      <c r="K309" s="20">
        <v>84.215703801840547</v>
      </c>
      <c r="L309" s="20">
        <v>191.12500736845507</v>
      </c>
      <c r="M309" s="20">
        <v>523.13091521490878</v>
      </c>
    </row>
    <row r="310" spans="2:13" x14ac:dyDescent="0.2">
      <c r="B310" s="11" t="s">
        <v>314</v>
      </c>
      <c r="C310" s="17">
        <v>1</v>
      </c>
      <c r="D310" s="20">
        <v>206.85485160026474</v>
      </c>
      <c r="E310" s="20">
        <v>205.17710098224376</v>
      </c>
      <c r="F310" s="20">
        <v>1.6777506180209798</v>
      </c>
      <c r="G310" s="20">
        <v>2.056938733002835E-2</v>
      </c>
      <c r="H310" s="20">
        <v>10.552063417145847</v>
      </c>
      <c r="I310" s="20">
        <v>184.37725465722681</v>
      </c>
      <c r="J310" s="20">
        <v>225.9769473072607</v>
      </c>
      <c r="K310" s="20">
        <v>82.245139670414815</v>
      </c>
      <c r="L310" s="20">
        <v>43.058451908876549</v>
      </c>
      <c r="M310" s="20">
        <v>367.29575005561094</v>
      </c>
    </row>
    <row r="311" spans="2:13" x14ac:dyDescent="0.2">
      <c r="B311" s="11" t="s">
        <v>315</v>
      </c>
      <c r="C311" s="17">
        <v>1</v>
      </c>
      <c r="D311" s="20">
        <v>142.74466259605006</v>
      </c>
      <c r="E311" s="20">
        <v>238.20160838849276</v>
      </c>
      <c r="F311" s="20">
        <v>-95.456945792442696</v>
      </c>
      <c r="G311" s="20">
        <v>-1.1703115291725203</v>
      </c>
      <c r="H311" s="20">
        <v>8.8552433089029403</v>
      </c>
      <c r="I311" s="20">
        <v>220.74647258097545</v>
      </c>
      <c r="J311" s="20">
        <v>255.65674419601007</v>
      </c>
      <c r="K311" s="20">
        <v>82.044696910321036</v>
      </c>
      <c r="L311" s="20">
        <v>76.47806484492537</v>
      </c>
      <c r="M311" s="20">
        <v>399.92515193206015</v>
      </c>
    </row>
    <row r="312" spans="2:13" x14ac:dyDescent="0.2">
      <c r="B312" s="11" t="s">
        <v>316</v>
      </c>
      <c r="C312" s="17">
        <v>1</v>
      </c>
      <c r="D312" s="20">
        <v>227.90986270015858</v>
      </c>
      <c r="E312" s="20">
        <v>254.38361700137278</v>
      </c>
      <c r="F312" s="20">
        <v>-26.4737543012142</v>
      </c>
      <c r="G312" s="20">
        <v>-0.32457082742369131</v>
      </c>
      <c r="H312" s="20">
        <v>9.4731501689287043</v>
      </c>
      <c r="I312" s="20">
        <v>235.71048550679146</v>
      </c>
      <c r="J312" s="20">
        <v>273.05674849595408</v>
      </c>
      <c r="K312" s="20">
        <v>82.113686625127514</v>
      </c>
      <c r="L312" s="20">
        <v>92.524083423510319</v>
      </c>
      <c r="M312" s="20">
        <v>416.24315057923525</v>
      </c>
    </row>
    <row r="313" spans="2:13" x14ac:dyDescent="0.2">
      <c r="B313" s="11" t="s">
        <v>317</v>
      </c>
      <c r="C313" s="17">
        <v>1</v>
      </c>
      <c r="D313" s="20">
        <v>223.9126389906113</v>
      </c>
      <c r="E313" s="20">
        <v>239.15106295070461</v>
      </c>
      <c r="F313" s="20">
        <v>-15.238423960093314</v>
      </c>
      <c r="G313" s="20">
        <v>-0.18682457414563403</v>
      </c>
      <c r="H313" s="20">
        <v>8.8645947955079905</v>
      </c>
      <c r="I313" s="20">
        <v>221.67749383051603</v>
      </c>
      <c r="J313" s="20">
        <v>256.6246320708932</v>
      </c>
      <c r="K313" s="20">
        <v>82.045706761140892</v>
      </c>
      <c r="L313" s="20">
        <v>77.425528825671421</v>
      </c>
      <c r="M313" s="20">
        <v>400.87659707573778</v>
      </c>
    </row>
    <row r="314" spans="2:13" x14ac:dyDescent="0.2">
      <c r="B314" s="11" t="s">
        <v>318</v>
      </c>
      <c r="C314" s="17">
        <v>1</v>
      </c>
      <c r="D314" s="20">
        <v>220.86505026355866</v>
      </c>
      <c r="E314" s="20">
        <v>254.38361700137278</v>
      </c>
      <c r="F314" s="20">
        <v>-33.518566737814126</v>
      </c>
      <c r="G314" s="20">
        <v>-0.41094091968850766</v>
      </c>
      <c r="H314" s="20">
        <v>9.4731501689287043</v>
      </c>
      <c r="I314" s="20">
        <v>235.71048550679146</v>
      </c>
      <c r="J314" s="20">
        <v>273.05674849595408</v>
      </c>
      <c r="K314" s="20">
        <v>82.113686625127514</v>
      </c>
      <c r="L314" s="20">
        <v>92.524083423510319</v>
      </c>
      <c r="M314" s="20">
        <v>416.24315057923525</v>
      </c>
    </row>
    <row r="315" spans="2:13" x14ac:dyDescent="0.2">
      <c r="B315" s="11" t="s">
        <v>319</v>
      </c>
      <c r="C315" s="17">
        <v>1</v>
      </c>
      <c r="D315" s="20">
        <v>229.21950133471654</v>
      </c>
      <c r="E315" s="20">
        <v>236.55038299506313</v>
      </c>
      <c r="F315" s="20">
        <v>-7.3308816603465914</v>
      </c>
      <c r="G315" s="20">
        <v>-8.9877329039603882E-2</v>
      </c>
      <c r="H315" s="20">
        <v>8.8473300855001398</v>
      </c>
      <c r="I315" s="20">
        <v>219.11084544773504</v>
      </c>
      <c r="J315" s="20">
        <v>253.98992054239122</v>
      </c>
      <c r="K315" s="20">
        <v>82.043843197941229</v>
      </c>
      <c r="L315" s="20">
        <v>74.828522258507405</v>
      </c>
      <c r="M315" s="20">
        <v>398.27224373161886</v>
      </c>
    </row>
    <row r="316" spans="2:13" x14ac:dyDescent="0.2">
      <c r="B316" s="11" t="s">
        <v>320</v>
      </c>
      <c r="C316" s="17">
        <v>1</v>
      </c>
      <c r="D316" s="20">
        <v>224.88853710671569</v>
      </c>
      <c r="E316" s="20">
        <v>238.20160838849276</v>
      </c>
      <c r="F316" s="20">
        <v>-13.31307128177707</v>
      </c>
      <c r="G316" s="20">
        <v>-0.16321956124216147</v>
      </c>
      <c r="H316" s="20">
        <v>8.8552433089029403</v>
      </c>
      <c r="I316" s="20">
        <v>220.74647258097545</v>
      </c>
      <c r="J316" s="20">
        <v>255.65674419601007</v>
      </c>
      <c r="K316" s="20">
        <v>82.044696910321036</v>
      </c>
      <c r="L316" s="20">
        <v>76.47806484492537</v>
      </c>
      <c r="M316" s="20">
        <v>399.92515193206015</v>
      </c>
    </row>
    <row r="317" spans="2:13" x14ac:dyDescent="0.2">
      <c r="B317" s="11" t="s">
        <v>321</v>
      </c>
      <c r="C317" s="17">
        <v>1</v>
      </c>
      <c r="D317" s="20">
        <v>241.56974188162042</v>
      </c>
      <c r="E317" s="20">
        <v>238.20160838849276</v>
      </c>
      <c r="F317" s="20">
        <v>3.3681334931276581</v>
      </c>
      <c r="G317" s="20">
        <v>4.1293647372399801E-2</v>
      </c>
      <c r="H317" s="20">
        <v>8.8552433089029403</v>
      </c>
      <c r="I317" s="20">
        <v>220.74647258097545</v>
      </c>
      <c r="J317" s="20">
        <v>255.65674419601007</v>
      </c>
      <c r="K317" s="20">
        <v>82.044696910321036</v>
      </c>
      <c r="L317" s="20">
        <v>76.47806484492537</v>
      </c>
      <c r="M317" s="20">
        <v>399.92515193206015</v>
      </c>
    </row>
    <row r="318" spans="2:13" x14ac:dyDescent="0.2">
      <c r="B318" s="11" t="s">
        <v>322</v>
      </c>
      <c r="C318" s="17">
        <v>1</v>
      </c>
      <c r="D318" s="20">
        <v>230.10048123327263</v>
      </c>
      <c r="E318" s="20">
        <v>238.20160838849276</v>
      </c>
      <c r="F318" s="20">
        <v>-8.1011271552201265</v>
      </c>
      <c r="G318" s="20">
        <v>-9.9320614443933863E-2</v>
      </c>
      <c r="H318" s="20">
        <v>8.8552433089029403</v>
      </c>
      <c r="I318" s="20">
        <v>220.74647258097545</v>
      </c>
      <c r="J318" s="20">
        <v>255.65674419601007</v>
      </c>
      <c r="K318" s="20">
        <v>82.044696910321036</v>
      </c>
      <c r="L318" s="20">
        <v>76.47806484492537</v>
      </c>
      <c r="M318" s="20">
        <v>399.92515193206015</v>
      </c>
    </row>
    <row r="319" spans="2:13" x14ac:dyDescent="0.2">
      <c r="B319" s="11" t="s">
        <v>323</v>
      </c>
      <c r="C319" s="17">
        <v>1</v>
      </c>
      <c r="D319" s="20">
        <v>308.24658556892086</v>
      </c>
      <c r="E319" s="20">
        <v>262.26821811196174</v>
      </c>
      <c r="F319" s="20">
        <v>45.97836745695912</v>
      </c>
      <c r="G319" s="20">
        <v>0.56369930004265778</v>
      </c>
      <c r="H319" s="20">
        <v>10.089747204740895</v>
      </c>
      <c r="I319" s="20">
        <v>242.37967280850251</v>
      </c>
      <c r="J319" s="20">
        <v>282.15676341542098</v>
      </c>
      <c r="K319" s="20">
        <v>82.187103341717474</v>
      </c>
      <c r="L319" s="20">
        <v>100.26396815376771</v>
      </c>
      <c r="M319" s="20">
        <v>424.27246807015581</v>
      </c>
    </row>
    <row r="320" spans="2:13" x14ac:dyDescent="0.2">
      <c r="B320" s="11" t="s">
        <v>324</v>
      </c>
      <c r="C320" s="17">
        <v>1</v>
      </c>
      <c r="D320" s="20">
        <v>326.65294605776489</v>
      </c>
      <c r="E320" s="20">
        <v>262.26821811196174</v>
      </c>
      <c r="F320" s="20">
        <v>64.384727945803149</v>
      </c>
      <c r="G320" s="20">
        <v>0.78936308711832937</v>
      </c>
      <c r="H320" s="20">
        <v>10.089747204740895</v>
      </c>
      <c r="I320" s="20">
        <v>242.37967280850251</v>
      </c>
      <c r="J320" s="20">
        <v>282.15676341542098</v>
      </c>
      <c r="K320" s="20">
        <v>82.187103341717474</v>
      </c>
      <c r="L320" s="20">
        <v>100.26396815376771</v>
      </c>
      <c r="M320" s="20">
        <v>424.27246807015581</v>
      </c>
    </row>
    <row r="321" spans="2:13" x14ac:dyDescent="0.2">
      <c r="B321" s="11" t="s">
        <v>325</v>
      </c>
      <c r="C321" s="17">
        <v>1</v>
      </c>
      <c r="D321" s="20">
        <v>120.51899294525484</v>
      </c>
      <c r="E321" s="20">
        <v>238.20160838849276</v>
      </c>
      <c r="F321" s="20">
        <v>-117.68261544323792</v>
      </c>
      <c r="G321" s="20">
        <v>-1.4428004216252759</v>
      </c>
      <c r="H321" s="20">
        <v>8.8552433089029403</v>
      </c>
      <c r="I321" s="20">
        <v>220.74647258097545</v>
      </c>
      <c r="J321" s="20">
        <v>255.65674419601007</v>
      </c>
      <c r="K321" s="20">
        <v>82.044696910321036</v>
      </c>
      <c r="L321" s="20">
        <v>76.47806484492537</v>
      </c>
      <c r="M321" s="20">
        <v>399.92515193206015</v>
      </c>
    </row>
    <row r="322" spans="2:13" x14ac:dyDescent="0.2">
      <c r="B322" s="11" t="s">
        <v>326</v>
      </c>
      <c r="C322" s="17">
        <v>1</v>
      </c>
      <c r="D322" s="20">
        <v>199.31599103370235</v>
      </c>
      <c r="E322" s="20">
        <v>240.10051751291641</v>
      </c>
      <c r="F322" s="20">
        <v>-40.784526479214065</v>
      </c>
      <c r="G322" s="20">
        <v>-0.5000222996265713</v>
      </c>
      <c r="H322" s="20">
        <v>8.8774392020252613</v>
      </c>
      <c r="I322" s="20">
        <v>222.60162996247075</v>
      </c>
      <c r="J322" s="20">
        <v>257.5994050633621</v>
      </c>
      <c r="K322" s="20">
        <v>82.047095523438415</v>
      </c>
      <c r="L322" s="20">
        <v>78.372245909796845</v>
      </c>
      <c r="M322" s="20">
        <v>401.82878911603598</v>
      </c>
    </row>
    <row r="323" spans="2:13" x14ac:dyDescent="0.2">
      <c r="B323" s="11" t="s">
        <v>327</v>
      </c>
      <c r="C323" s="17">
        <v>1</v>
      </c>
      <c r="D323" s="20">
        <v>265.2078074172141</v>
      </c>
      <c r="E323" s="20">
        <v>254.38361700137278</v>
      </c>
      <c r="F323" s="20">
        <v>10.824190415841315</v>
      </c>
      <c r="G323" s="20">
        <v>0.132705637420684</v>
      </c>
      <c r="H323" s="20">
        <v>9.4731501689287043</v>
      </c>
      <c r="I323" s="20">
        <v>235.71048550679146</v>
      </c>
      <c r="J323" s="20">
        <v>273.05674849595408</v>
      </c>
      <c r="K323" s="20">
        <v>82.113686625127514</v>
      </c>
      <c r="L323" s="20">
        <v>92.524083423510319</v>
      </c>
      <c r="M323" s="20">
        <v>416.24315057923525</v>
      </c>
    </row>
    <row r="324" spans="2:13" x14ac:dyDescent="0.2">
      <c r="B324" s="11" t="s">
        <v>328</v>
      </c>
      <c r="C324" s="17">
        <v>1</v>
      </c>
      <c r="D324" s="20">
        <v>292.62008799438132</v>
      </c>
      <c r="E324" s="20">
        <v>254.38361700137278</v>
      </c>
      <c r="F324" s="20">
        <v>38.236470993008538</v>
      </c>
      <c r="G324" s="20">
        <v>0.46878288914970995</v>
      </c>
      <c r="H324" s="20">
        <v>9.4731501689287043</v>
      </c>
      <c r="I324" s="20">
        <v>235.71048550679146</v>
      </c>
      <c r="J324" s="20">
        <v>273.05674849595408</v>
      </c>
      <c r="K324" s="20">
        <v>82.113686625127514</v>
      </c>
      <c r="L324" s="20">
        <v>92.524083423510319</v>
      </c>
      <c r="M324" s="20">
        <v>416.24315057923525</v>
      </c>
    </row>
    <row r="325" spans="2:13" x14ac:dyDescent="0.2">
      <c r="B325" s="11" t="s">
        <v>329</v>
      </c>
      <c r="C325" s="17">
        <v>1</v>
      </c>
      <c r="D325" s="20">
        <v>296.42927521325447</v>
      </c>
      <c r="E325" s="20">
        <v>254.38361700137278</v>
      </c>
      <c r="F325" s="20">
        <v>42.045658211881687</v>
      </c>
      <c r="G325" s="20">
        <v>0.51548389851069443</v>
      </c>
      <c r="H325" s="20">
        <v>9.4731501689287043</v>
      </c>
      <c r="I325" s="20">
        <v>235.71048550679146</v>
      </c>
      <c r="J325" s="20">
        <v>273.05674849595408</v>
      </c>
      <c r="K325" s="20">
        <v>82.113686625127514</v>
      </c>
      <c r="L325" s="20">
        <v>92.524083423510319</v>
      </c>
      <c r="M325" s="20">
        <v>416.24315057923525</v>
      </c>
    </row>
    <row r="326" spans="2:13" x14ac:dyDescent="0.2">
      <c r="B326" s="11" t="s">
        <v>330</v>
      </c>
      <c r="C326" s="17">
        <v>1</v>
      </c>
      <c r="D326" s="20">
        <v>349.29649762786892</v>
      </c>
      <c r="E326" s="20">
        <v>345.44894462935383</v>
      </c>
      <c r="F326" s="20">
        <v>3.8475529985150843</v>
      </c>
      <c r="G326" s="20">
        <v>4.7171377586867985E-2</v>
      </c>
      <c r="H326" s="20">
        <v>33.303094357854334</v>
      </c>
      <c r="I326" s="20">
        <v>279.80308775690975</v>
      </c>
      <c r="J326" s="20">
        <v>411.09480150179792</v>
      </c>
      <c r="K326" s="20">
        <v>88.102287432590089</v>
      </c>
      <c r="L326" s="20">
        <v>171.7848974153531</v>
      </c>
      <c r="M326" s="20">
        <v>519.11299184335462</v>
      </c>
    </row>
    <row r="327" spans="2:13" x14ac:dyDescent="0.2">
      <c r="B327" s="11" t="s">
        <v>331</v>
      </c>
      <c r="C327" s="17">
        <v>1</v>
      </c>
      <c r="D327" s="20">
        <v>284.12361474754738</v>
      </c>
      <c r="E327" s="20">
        <v>298.21224016261783</v>
      </c>
      <c r="F327" s="20">
        <v>-14.088625415070453</v>
      </c>
      <c r="G327" s="20">
        <v>-0.17272793107482068</v>
      </c>
      <c r="H327" s="20">
        <v>18.772082563456298</v>
      </c>
      <c r="I327" s="20">
        <v>261.20938895856079</v>
      </c>
      <c r="J327" s="20">
        <v>335.21509136667487</v>
      </c>
      <c r="K327" s="20">
        <v>83.697718253341847</v>
      </c>
      <c r="L327" s="20">
        <v>133.23032064578456</v>
      </c>
      <c r="M327" s="20">
        <v>463.1941596794511</v>
      </c>
    </row>
    <row r="328" spans="2:13" x14ac:dyDescent="0.2">
      <c r="B328" s="11" t="s">
        <v>332</v>
      </c>
      <c r="C328" s="17">
        <v>1</v>
      </c>
      <c r="D328" s="20">
        <v>302.02682443031557</v>
      </c>
      <c r="E328" s="20">
        <v>298.21224016261783</v>
      </c>
      <c r="F328" s="20">
        <v>3.8145842676977395</v>
      </c>
      <c r="G328" s="20">
        <v>4.6767177709557663E-2</v>
      </c>
      <c r="H328" s="20">
        <v>18.772082563456298</v>
      </c>
      <c r="I328" s="20">
        <v>261.20938895856079</v>
      </c>
      <c r="J328" s="20">
        <v>335.21509136667487</v>
      </c>
      <c r="K328" s="20">
        <v>83.697718253341847</v>
      </c>
      <c r="L328" s="20">
        <v>133.23032064578456</v>
      </c>
      <c r="M328" s="20">
        <v>463.1941596794511</v>
      </c>
    </row>
    <row r="329" spans="2:13" x14ac:dyDescent="0.2">
      <c r="B329" s="11" t="s">
        <v>333</v>
      </c>
      <c r="C329" s="17">
        <v>1</v>
      </c>
      <c r="D329" s="20">
        <v>262.65703595214245</v>
      </c>
      <c r="E329" s="20">
        <v>298.21224016261783</v>
      </c>
      <c r="F329" s="20">
        <v>-35.555204210475381</v>
      </c>
      <c r="G329" s="20">
        <v>-0.4359102950986829</v>
      </c>
      <c r="H329" s="20">
        <v>18.772082563456298</v>
      </c>
      <c r="I329" s="20">
        <v>261.20938895856079</v>
      </c>
      <c r="J329" s="20">
        <v>335.21509136667487</v>
      </c>
      <c r="K329" s="20">
        <v>83.697718253341847</v>
      </c>
      <c r="L329" s="20">
        <v>133.23032064578456</v>
      </c>
      <c r="M329" s="20">
        <v>463.1941596794511</v>
      </c>
    </row>
    <row r="330" spans="2:13" x14ac:dyDescent="0.2">
      <c r="B330" s="11" t="s">
        <v>334</v>
      </c>
      <c r="C330" s="17">
        <v>1</v>
      </c>
      <c r="D330" s="20">
        <v>377.139476472588</v>
      </c>
      <c r="E330" s="20">
        <v>257.54846558060746</v>
      </c>
      <c r="F330" s="20">
        <v>119.59101089198055</v>
      </c>
      <c r="G330" s="20">
        <v>1.4661975372289964</v>
      </c>
      <c r="H330" s="20">
        <v>9.698826210404162</v>
      </c>
      <c r="I330" s="20">
        <v>238.43048962325497</v>
      </c>
      <c r="J330" s="20">
        <v>276.66644153795994</v>
      </c>
      <c r="K330" s="20">
        <v>82.140027921265002</v>
      </c>
      <c r="L330" s="20">
        <v>95.637008991102419</v>
      </c>
      <c r="M330" s="20">
        <v>419.45992217011246</v>
      </c>
    </row>
    <row r="331" spans="2:13" ht="16" thickBot="1" x14ac:dyDescent="0.25">
      <c r="B331" s="15" t="s">
        <v>335</v>
      </c>
      <c r="C331" s="18">
        <v>1</v>
      </c>
      <c r="D331" s="21">
        <v>327.86669151320319</v>
      </c>
      <c r="E331" s="21">
        <v>275.35417913383355</v>
      </c>
      <c r="F331" s="21">
        <v>52.512512379369639</v>
      </c>
      <c r="G331" s="21">
        <v>0.64380855843657681</v>
      </c>
      <c r="H331" s="21">
        <v>11.458053172380456</v>
      </c>
      <c r="I331" s="21">
        <v>252.76847852269663</v>
      </c>
      <c r="J331" s="21">
        <v>297.93987974497048</v>
      </c>
      <c r="K331" s="21">
        <v>82.366279141088256</v>
      </c>
      <c r="L331" s="21">
        <v>112.99674431077048</v>
      </c>
      <c r="M331" s="21">
        <v>437.7116139568966</v>
      </c>
    </row>
    <row r="350" spans="6:6" x14ac:dyDescent="0.2">
      <c r="F350" t="s">
        <v>83</v>
      </c>
    </row>
    <row r="369" spans="6:6" x14ac:dyDescent="0.2">
      <c r="F369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3" name="DD213693">
              <controlPr defaultSize="0" autoFill="0" autoPict="0" macro="[0]!GoToResultsNew1116202217064829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B18E-5148-EB4F-BD11-6678B00B6E1F}">
  <sheetPr codeName="XLSTAT_20221115_232209_1">
    <tabColor rgb="FF007800"/>
  </sheetPr>
  <dimension ref="B1:S373"/>
  <sheetViews>
    <sheetView topLeftCell="A54" zoomScaleNormal="100" workbookViewId="0">
      <selection activeCell="K63" sqref="K63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346</v>
      </c>
    </row>
    <row r="2" spans="2:9" x14ac:dyDescent="0.2">
      <c r="B2" t="s">
        <v>343</v>
      </c>
    </row>
    <row r="3" spans="2:9" x14ac:dyDescent="0.2">
      <c r="B3" t="s">
        <v>344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2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2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2">
      <c r="B16" s="11" t="s">
        <v>6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0.25454545454545469</v>
      </c>
      <c r="I16" s="20">
        <v>0.43659880199811024</v>
      </c>
    </row>
    <row r="17" spans="2:10" x14ac:dyDescent="0.2">
      <c r="B17" s="11" t="s">
        <v>222</v>
      </c>
      <c r="C17" s="17">
        <v>220</v>
      </c>
      <c r="D17" s="17">
        <v>0</v>
      </c>
      <c r="E17" s="17">
        <v>220</v>
      </c>
      <c r="F17" s="20">
        <v>0</v>
      </c>
      <c r="G17" s="20">
        <v>1</v>
      </c>
      <c r="H17" s="20">
        <v>0.49999999999999989</v>
      </c>
      <c r="I17" s="20">
        <v>0.50114025233602566</v>
      </c>
    </row>
    <row r="18" spans="2:10" x14ac:dyDescent="0.2">
      <c r="B18" s="11" t="s">
        <v>340</v>
      </c>
      <c r="C18" s="17">
        <v>220</v>
      </c>
      <c r="D18" s="17">
        <v>0</v>
      </c>
      <c r="E18" s="17">
        <v>220</v>
      </c>
      <c r="F18" s="20">
        <v>0</v>
      </c>
      <c r="G18" s="20">
        <v>6.2515384620000001</v>
      </c>
      <c r="H18" s="20">
        <v>2.2018442630545469</v>
      </c>
      <c r="I18" s="20">
        <v>2.2386702338433788</v>
      </c>
    </row>
    <row r="19" spans="2:10" x14ac:dyDescent="0.2">
      <c r="B19" s="11" t="s">
        <v>341</v>
      </c>
      <c r="C19" s="17">
        <v>220</v>
      </c>
      <c r="D19" s="17">
        <v>0</v>
      </c>
      <c r="E19" s="17">
        <v>220</v>
      </c>
      <c r="F19" s="20">
        <v>0</v>
      </c>
      <c r="G19" s="20">
        <v>1</v>
      </c>
      <c r="H19" s="20">
        <v>7.2727272727272738E-2</v>
      </c>
      <c r="I19" s="20">
        <v>0.26028052688870046</v>
      </c>
    </row>
    <row r="20" spans="2:10" ht="16" thickBot="1" x14ac:dyDescent="0.25">
      <c r="B20" s="15" t="s">
        <v>342</v>
      </c>
      <c r="C20" s="18">
        <v>220</v>
      </c>
      <c r="D20" s="18">
        <v>0</v>
      </c>
      <c r="E20" s="18">
        <v>220</v>
      </c>
      <c r="F20" s="21">
        <v>0</v>
      </c>
      <c r="G20" s="21">
        <v>1</v>
      </c>
      <c r="H20" s="21">
        <v>0.16818181818181827</v>
      </c>
      <c r="I20" s="21">
        <v>0.37488063687706641</v>
      </c>
    </row>
    <row r="23" spans="2:10" x14ac:dyDescent="0.2">
      <c r="B23" s="9" t="s">
        <v>47</v>
      </c>
    </row>
    <row r="24" spans="2:10" ht="16" thickBot="1" x14ac:dyDescent="0.25"/>
    <row r="25" spans="2:10" ht="32" x14ac:dyDescent="0.2">
      <c r="B25" s="12"/>
      <c r="C25" s="13" t="s">
        <v>4</v>
      </c>
      <c r="D25" s="13" t="s">
        <v>5</v>
      </c>
      <c r="E25" s="13" t="s">
        <v>6</v>
      </c>
      <c r="F25" s="13" t="s">
        <v>222</v>
      </c>
      <c r="G25" s="13" t="s">
        <v>340</v>
      </c>
      <c r="H25" s="13" t="s">
        <v>341</v>
      </c>
      <c r="I25" s="13" t="s">
        <v>342</v>
      </c>
      <c r="J25" s="22" t="s">
        <v>3</v>
      </c>
    </row>
    <row r="26" spans="2:10" x14ac:dyDescent="0.2">
      <c r="B26" s="23" t="s">
        <v>4</v>
      </c>
      <c r="C26" s="29">
        <v>1</v>
      </c>
      <c r="D26" s="25">
        <v>-3.4677285995991354E-2</v>
      </c>
      <c r="E26" s="25">
        <v>-4.0070634528918347E-2</v>
      </c>
      <c r="F26" s="25">
        <v>0.22946197938733823</v>
      </c>
      <c r="G26" s="25">
        <v>0.344978419834441</v>
      </c>
      <c r="H26" s="25">
        <v>5.6876540038080159E-4</v>
      </c>
      <c r="I26" s="25">
        <v>6.6448691217033284E-2</v>
      </c>
      <c r="J26" s="26">
        <v>-0.27838467187404453</v>
      </c>
    </row>
    <row r="27" spans="2:10" x14ac:dyDescent="0.2">
      <c r="B27" s="11" t="s">
        <v>5</v>
      </c>
      <c r="C27" s="20">
        <v>-3.4677285995991354E-2</v>
      </c>
      <c r="D27" s="30">
        <v>1</v>
      </c>
      <c r="E27" s="20">
        <v>-2.0869596778242006E-2</v>
      </c>
      <c r="F27" s="20">
        <v>0.15151515151515099</v>
      </c>
      <c r="G27" s="20">
        <v>0.1362668377538995</v>
      </c>
      <c r="H27" s="20">
        <v>0.84016805041680787</v>
      </c>
      <c r="I27" s="20">
        <v>5.2661798947121446E-2</v>
      </c>
      <c r="J27" s="27">
        <v>0.39620374657492829</v>
      </c>
    </row>
    <row r="28" spans="2:10" x14ac:dyDescent="0.2">
      <c r="B28" s="11" t="s">
        <v>6</v>
      </c>
      <c r="C28" s="20">
        <v>-4.0070634528918347E-2</v>
      </c>
      <c r="D28" s="20">
        <v>-2.0869596778242006E-2</v>
      </c>
      <c r="E28" s="30">
        <v>1</v>
      </c>
      <c r="F28" s="20">
        <v>0.18782637100417801</v>
      </c>
      <c r="G28" s="20">
        <v>0.17766719363070133</v>
      </c>
      <c r="H28" s="20">
        <v>3.7259682931091082E-2</v>
      </c>
      <c r="I28" s="20">
        <v>0.76949043836715714</v>
      </c>
      <c r="J28" s="27">
        <v>0.37208725522289637</v>
      </c>
    </row>
    <row r="29" spans="2:10" x14ac:dyDescent="0.2">
      <c r="B29" s="11" t="s">
        <v>222</v>
      </c>
      <c r="C29" s="20">
        <v>0.22946197938733823</v>
      </c>
      <c r="D29" s="20">
        <v>0.15151515151515099</v>
      </c>
      <c r="E29" s="20">
        <v>0.18782637100417801</v>
      </c>
      <c r="F29" s="30">
        <v>1</v>
      </c>
      <c r="G29" s="20">
        <v>0.98579305956768837</v>
      </c>
      <c r="H29" s="20">
        <v>0.28005601680560133</v>
      </c>
      <c r="I29" s="20">
        <v>0.44965074485619172</v>
      </c>
      <c r="J29" s="27">
        <v>0.23213025083976896</v>
      </c>
    </row>
    <row r="30" spans="2:10" x14ac:dyDescent="0.2">
      <c r="B30" s="11" t="s">
        <v>340</v>
      </c>
      <c r="C30" s="20">
        <v>0.344978419834441</v>
      </c>
      <c r="D30" s="20">
        <v>0.1362668377538995</v>
      </c>
      <c r="E30" s="20">
        <v>0.17766719363070133</v>
      </c>
      <c r="F30" s="20">
        <v>0.98579305956768837</v>
      </c>
      <c r="G30" s="30">
        <v>1</v>
      </c>
      <c r="H30" s="20">
        <v>0.2609486638131418</v>
      </c>
      <c r="I30" s="20">
        <v>0.43453861249849984</v>
      </c>
      <c r="J30" s="27">
        <v>0.17414075339580046</v>
      </c>
    </row>
    <row r="31" spans="2:10" x14ac:dyDescent="0.2">
      <c r="B31" s="11" t="s">
        <v>341</v>
      </c>
      <c r="C31" s="20">
        <v>5.6876540038080159E-4</v>
      </c>
      <c r="D31" s="20">
        <v>0.84016805041680787</v>
      </c>
      <c r="E31" s="20">
        <v>3.7259682931091082E-2</v>
      </c>
      <c r="F31" s="20">
        <v>0.28005601680560133</v>
      </c>
      <c r="G31" s="20">
        <v>0.2609486638131418</v>
      </c>
      <c r="H31" s="30">
        <v>1</v>
      </c>
      <c r="I31" s="20">
        <v>0.1080593200194471</v>
      </c>
      <c r="J31" s="27">
        <v>0.38672894078341297</v>
      </c>
    </row>
    <row r="32" spans="2:10" x14ac:dyDescent="0.2">
      <c r="B32" s="11" t="s">
        <v>342</v>
      </c>
      <c r="C32" s="20">
        <v>6.6448691217033284E-2</v>
      </c>
      <c r="D32" s="20">
        <v>5.2661798947121446E-2</v>
      </c>
      <c r="E32" s="20">
        <v>0.76949043836715714</v>
      </c>
      <c r="F32" s="20">
        <v>0.44965074485619172</v>
      </c>
      <c r="G32" s="20">
        <v>0.43453861249849984</v>
      </c>
      <c r="H32" s="20">
        <v>0.1080593200194471</v>
      </c>
      <c r="I32" s="30">
        <v>1</v>
      </c>
      <c r="J32" s="27">
        <v>0.37109069472212697</v>
      </c>
    </row>
    <row r="33" spans="2:10" ht="16" thickBot="1" x14ac:dyDescent="0.25">
      <c r="B33" s="24" t="s">
        <v>3</v>
      </c>
      <c r="C33" s="28">
        <v>-0.27838467187404453</v>
      </c>
      <c r="D33" s="28">
        <v>0.39620374657492829</v>
      </c>
      <c r="E33" s="28">
        <v>0.37208725522289637</v>
      </c>
      <c r="F33" s="28">
        <v>0.23213025083976896</v>
      </c>
      <c r="G33" s="28">
        <v>0.17414075339580046</v>
      </c>
      <c r="H33" s="28">
        <v>0.38672894078341297</v>
      </c>
      <c r="I33" s="28">
        <v>0.37109069472212697</v>
      </c>
      <c r="J33" s="31">
        <v>1</v>
      </c>
    </row>
    <row r="36" spans="2:10" x14ac:dyDescent="0.2">
      <c r="B36" s="8" t="s">
        <v>48</v>
      </c>
    </row>
    <row r="38" spans="2:10" x14ac:dyDescent="0.2">
      <c r="B38" s="9" t="s">
        <v>49</v>
      </c>
    </row>
    <row r="39" spans="2:10" ht="16" thickBot="1" x14ac:dyDescent="0.25"/>
    <row r="40" spans="2:10" x14ac:dyDescent="0.2">
      <c r="B40" s="32" t="s">
        <v>40</v>
      </c>
      <c r="C40" s="33">
        <v>220</v>
      </c>
    </row>
    <row r="41" spans="2:10" x14ac:dyDescent="0.2">
      <c r="B41" s="11" t="s">
        <v>50</v>
      </c>
      <c r="C41" s="17">
        <v>220</v>
      </c>
    </row>
    <row r="42" spans="2:10" x14ac:dyDescent="0.2">
      <c r="B42" s="11" t="s">
        <v>51</v>
      </c>
      <c r="C42" s="17">
        <v>212</v>
      </c>
    </row>
    <row r="43" spans="2:10" x14ac:dyDescent="0.2">
      <c r="B43" s="49" t="s">
        <v>52</v>
      </c>
      <c r="C43" s="50">
        <v>0.40799702482387645</v>
      </c>
    </row>
    <row r="44" spans="2:10" x14ac:dyDescent="0.2">
      <c r="B44" s="49" t="s">
        <v>53</v>
      </c>
      <c r="C44" s="50">
        <v>0.38844975677560822</v>
      </c>
    </row>
    <row r="45" spans="2:10" x14ac:dyDescent="0.2">
      <c r="B45" s="11" t="s">
        <v>54</v>
      </c>
      <c r="C45" s="20">
        <v>6571.3594437350102</v>
      </c>
    </row>
    <row r="46" spans="2:10" x14ac:dyDescent="0.2">
      <c r="B46" s="11" t="s">
        <v>55</v>
      </c>
      <c r="C46" s="20">
        <v>81.06392196122151</v>
      </c>
    </row>
    <row r="47" spans="2:10" x14ac:dyDescent="0.2">
      <c r="B47" s="11" t="s">
        <v>56</v>
      </c>
      <c r="C47" s="20">
        <v>19.990835111304538</v>
      </c>
    </row>
    <row r="48" spans="2:10" x14ac:dyDescent="0.2">
      <c r="B48" s="11" t="s">
        <v>57</v>
      </c>
      <c r="C48" s="20">
        <v>1.3994520189482924</v>
      </c>
    </row>
    <row r="49" spans="2:8" x14ac:dyDescent="0.2">
      <c r="B49" s="11" t="s">
        <v>58</v>
      </c>
      <c r="C49" s="20">
        <v>8</v>
      </c>
    </row>
    <row r="50" spans="2:8" x14ac:dyDescent="0.2">
      <c r="B50" s="11" t="s">
        <v>59</v>
      </c>
      <c r="C50" s="20">
        <v>1941.7556417546944</v>
      </c>
    </row>
    <row r="51" spans="2:8" x14ac:dyDescent="0.2">
      <c r="B51" s="11" t="s">
        <v>60</v>
      </c>
      <c r="C51" s="20">
        <v>1968.9046621255131</v>
      </c>
    </row>
    <row r="52" spans="2:8" ht="16" thickBot="1" x14ac:dyDescent="0.25">
      <c r="B52" s="15" t="s">
        <v>61</v>
      </c>
      <c r="C52" s="21">
        <v>0.63668244500073656</v>
      </c>
    </row>
    <row r="55" spans="2:8" x14ac:dyDescent="0.2">
      <c r="B55" s="9" t="s">
        <v>62</v>
      </c>
    </row>
    <row r="56" spans="2:8" ht="16" thickBot="1" x14ac:dyDescent="0.25"/>
    <row r="57" spans="2:8" ht="32" x14ac:dyDescent="0.2">
      <c r="B57" s="12" t="s">
        <v>63</v>
      </c>
      <c r="C57" s="13" t="s">
        <v>51</v>
      </c>
      <c r="D57" s="13" t="s">
        <v>64</v>
      </c>
      <c r="E57" s="13" t="s">
        <v>65</v>
      </c>
      <c r="F57" s="13" t="s">
        <v>66</v>
      </c>
      <c r="G57" s="13" t="s">
        <v>67</v>
      </c>
    </row>
    <row r="58" spans="2:8" x14ac:dyDescent="0.2">
      <c r="B58" s="23" t="s">
        <v>68</v>
      </c>
      <c r="C58" s="34">
        <v>7</v>
      </c>
      <c r="D58" s="25">
        <v>960117.06946986262</v>
      </c>
      <c r="E58" s="25">
        <v>137159.58135283753</v>
      </c>
      <c r="F58" s="25">
        <v>20.87232977091254</v>
      </c>
      <c r="G58" s="37">
        <v>2.9321715960811896E-21</v>
      </c>
    </row>
    <row r="59" spans="2:8" x14ac:dyDescent="0.2">
      <c r="B59" s="11" t="s">
        <v>69</v>
      </c>
      <c r="C59" s="17">
        <v>212</v>
      </c>
      <c r="D59" s="20">
        <v>1393128.2020718222</v>
      </c>
      <c r="E59" s="20">
        <v>6571.3594437350102</v>
      </c>
      <c r="F59" s="20"/>
      <c r="G59" s="38"/>
    </row>
    <row r="60" spans="2:8" ht="16" thickBot="1" x14ac:dyDescent="0.25">
      <c r="B60" s="15" t="s">
        <v>70</v>
      </c>
      <c r="C60" s="18">
        <v>219</v>
      </c>
      <c r="D60" s="21">
        <v>2353245.2715416849</v>
      </c>
      <c r="E60" s="21"/>
      <c r="F60" s="21"/>
      <c r="G60" s="39"/>
    </row>
    <row r="61" spans="2:8" x14ac:dyDescent="0.2">
      <c r="B61" s="40" t="s">
        <v>71</v>
      </c>
    </row>
    <row r="64" spans="2:8" ht="16" thickBot="1" x14ac:dyDescent="0.25">
      <c r="B64" s="42" t="s">
        <v>72</v>
      </c>
      <c r="C64" s="43"/>
      <c r="D64" s="43"/>
      <c r="E64" s="43"/>
      <c r="F64" s="43"/>
      <c r="G64" s="43"/>
      <c r="H64" s="43"/>
    </row>
    <row r="65" spans="2:19" ht="16" thickBot="1" x14ac:dyDescent="0.25">
      <c r="B65" s="43"/>
      <c r="C65" s="43"/>
      <c r="D65" s="43"/>
      <c r="E65" s="43"/>
      <c r="F65" s="43"/>
      <c r="G65" s="43"/>
      <c r="H65" s="43"/>
      <c r="M65" s="79" t="s">
        <v>207</v>
      </c>
      <c r="N65" s="80"/>
      <c r="O65" s="80"/>
      <c r="P65" s="80"/>
      <c r="Q65" s="80"/>
      <c r="R65" s="80"/>
      <c r="S65" s="81"/>
    </row>
    <row r="66" spans="2:19" ht="32" customHeight="1" x14ac:dyDescent="0.2">
      <c r="B66" s="44" t="s">
        <v>63</v>
      </c>
      <c r="C66" s="45" t="s">
        <v>73</v>
      </c>
      <c r="D66" s="45" t="s">
        <v>74</v>
      </c>
      <c r="E66" s="45" t="s">
        <v>75</v>
      </c>
      <c r="F66" s="45" t="s">
        <v>76</v>
      </c>
      <c r="G66" s="45" t="s">
        <v>77</v>
      </c>
      <c r="H66" s="45" t="s">
        <v>78</v>
      </c>
      <c r="M66" s="112" t="s">
        <v>366</v>
      </c>
      <c r="N66" s="113"/>
      <c r="O66" s="113"/>
      <c r="P66" s="113"/>
      <c r="Q66" s="113"/>
      <c r="R66" s="113"/>
      <c r="S66" s="114"/>
    </row>
    <row r="67" spans="2:19" x14ac:dyDescent="0.2">
      <c r="B67" s="46" t="s">
        <v>79</v>
      </c>
      <c r="C67" s="47">
        <v>388.05622971482683</v>
      </c>
      <c r="D67" s="47">
        <v>65.853104625219615</v>
      </c>
      <c r="E67" s="47">
        <v>5.8927552759025703</v>
      </c>
      <c r="F67" s="48">
        <v>1.477468261407324E-8</v>
      </c>
      <c r="G67" s="47">
        <v>258.24546954850666</v>
      </c>
      <c r="H67" s="47">
        <v>517.86698988114699</v>
      </c>
      <c r="M67" s="112"/>
      <c r="N67" s="113"/>
      <c r="O67" s="113"/>
      <c r="P67" s="113"/>
      <c r="Q67" s="113"/>
      <c r="R67" s="113"/>
      <c r="S67" s="114"/>
    </row>
    <row r="68" spans="2:19" x14ac:dyDescent="0.2">
      <c r="B68" s="49" t="s">
        <v>4</v>
      </c>
      <c r="C68" s="50">
        <v>-36.194976781592757</v>
      </c>
      <c r="D68" s="50">
        <v>15.55004359922231</v>
      </c>
      <c r="E68" s="50">
        <v>-2.3276447137037573</v>
      </c>
      <c r="F68" s="51">
        <v>2.0874017554847191E-2</v>
      </c>
      <c r="G68" s="50">
        <v>-66.8474872702391</v>
      </c>
      <c r="H68" s="50">
        <v>-5.5424662929464112</v>
      </c>
      <c r="M68" s="112"/>
      <c r="N68" s="113"/>
      <c r="O68" s="113"/>
      <c r="P68" s="113"/>
      <c r="Q68" s="113"/>
      <c r="R68" s="113"/>
      <c r="S68" s="114"/>
    </row>
    <row r="69" spans="2:19" x14ac:dyDescent="0.2">
      <c r="B69" s="49" t="s">
        <v>5</v>
      </c>
      <c r="C69" s="50">
        <v>107.78120248961127</v>
      </c>
      <c r="D69" s="50">
        <v>34.293369639584391</v>
      </c>
      <c r="E69" s="50">
        <v>3.1429166518883238</v>
      </c>
      <c r="F69" s="51">
        <v>1.912111314058329E-3</v>
      </c>
      <c r="G69" s="50">
        <v>40.181528838473838</v>
      </c>
      <c r="H69" s="50">
        <v>175.38087614074871</v>
      </c>
      <c r="M69" s="112"/>
      <c r="N69" s="113"/>
      <c r="O69" s="113"/>
      <c r="P69" s="113"/>
      <c r="Q69" s="113"/>
      <c r="R69" s="113"/>
      <c r="S69" s="114"/>
    </row>
    <row r="70" spans="2:19" ht="16" thickBot="1" x14ac:dyDescent="0.25">
      <c r="B70" s="49" t="s">
        <v>6</v>
      </c>
      <c r="C70" s="50">
        <v>63.788995977716255</v>
      </c>
      <c r="D70" s="50">
        <v>20.750214479364107</v>
      </c>
      <c r="E70" s="50">
        <v>3.0741367054858064</v>
      </c>
      <c r="F70" s="51">
        <v>2.3885792537374773E-3</v>
      </c>
      <c r="G70" s="50">
        <v>22.885820181978964</v>
      </c>
      <c r="H70" s="50">
        <v>104.69217177345354</v>
      </c>
      <c r="M70" s="115"/>
      <c r="N70" s="116"/>
      <c r="O70" s="116"/>
      <c r="P70" s="116"/>
      <c r="Q70" s="116"/>
      <c r="R70" s="116"/>
      <c r="S70" s="117"/>
    </row>
    <row r="71" spans="2:19" x14ac:dyDescent="0.2">
      <c r="B71" s="49" t="s">
        <v>222</v>
      </c>
      <c r="C71" s="50">
        <v>204.27003581040969</v>
      </c>
      <c r="D71" s="50">
        <v>93.207634028462607</v>
      </c>
      <c r="E71" s="50">
        <v>2.191559070666167</v>
      </c>
      <c r="F71" s="51">
        <v>2.9500503136422163E-2</v>
      </c>
      <c r="G71" s="50">
        <v>20.53756191417915</v>
      </c>
      <c r="H71" s="50">
        <v>388.00250970664024</v>
      </c>
    </row>
    <row r="72" spans="2:19" x14ac:dyDescent="0.2">
      <c r="B72" s="76" t="s">
        <v>340</v>
      </c>
      <c r="C72" s="77">
        <v>-40.79216973798674</v>
      </c>
      <c r="D72" s="77">
        <v>21.370473225986672</v>
      </c>
      <c r="E72" s="77">
        <v>-1.9088098474292616</v>
      </c>
      <c r="F72" s="78">
        <v>5.7637224405112208E-2</v>
      </c>
      <c r="G72" s="77">
        <v>-82.918010127247982</v>
      </c>
      <c r="H72" s="77">
        <v>1.3336706512744954</v>
      </c>
    </row>
    <row r="73" spans="2:19" x14ac:dyDescent="0.2">
      <c r="B73" s="70" t="s">
        <v>341</v>
      </c>
      <c r="C73" s="71">
        <v>22.879897599015287</v>
      </c>
      <c r="D73" s="71">
        <v>40.758574074849037</v>
      </c>
      <c r="E73" s="71">
        <v>0.56135176753236382</v>
      </c>
      <c r="F73" s="72">
        <v>0.57515065496169981</v>
      </c>
      <c r="G73" s="71">
        <v>-57.46409702451502</v>
      </c>
      <c r="H73" s="71">
        <v>103.2238922225456</v>
      </c>
    </row>
    <row r="74" spans="2:19" ht="16" thickBot="1" x14ac:dyDescent="0.25">
      <c r="B74" s="73" t="s">
        <v>342</v>
      </c>
      <c r="C74" s="74">
        <v>25.655807781364711</v>
      </c>
      <c r="D74" s="74">
        <v>26.444099689064565</v>
      </c>
      <c r="E74" s="74">
        <v>0.97019025351708843</v>
      </c>
      <c r="F74" s="75">
        <v>0.33305724907409329</v>
      </c>
      <c r="G74" s="74">
        <v>-26.471251407228163</v>
      </c>
      <c r="H74" s="74">
        <v>77.782866969957581</v>
      </c>
    </row>
    <row r="77" spans="2:19" x14ac:dyDescent="0.2">
      <c r="B77" s="9" t="s">
        <v>80</v>
      </c>
    </row>
    <row r="79" spans="2:19" x14ac:dyDescent="0.2">
      <c r="B79" t="s">
        <v>345</v>
      </c>
    </row>
    <row r="82" spans="2:8" x14ac:dyDescent="0.2">
      <c r="B82" s="9" t="s">
        <v>82</v>
      </c>
    </row>
    <row r="83" spans="2:8" ht="16" thickBot="1" x14ac:dyDescent="0.25"/>
    <row r="84" spans="2:8" ht="32" x14ac:dyDescent="0.2">
      <c r="B84" s="12" t="s">
        <v>63</v>
      </c>
      <c r="C84" s="13" t="s">
        <v>73</v>
      </c>
      <c r="D84" s="13" t="s">
        <v>74</v>
      </c>
      <c r="E84" s="13" t="s">
        <v>75</v>
      </c>
      <c r="F84" s="13" t="s">
        <v>76</v>
      </c>
      <c r="G84" s="13" t="s">
        <v>77</v>
      </c>
      <c r="H84" s="13" t="s">
        <v>78</v>
      </c>
    </row>
    <row r="85" spans="2:8" x14ac:dyDescent="0.2">
      <c r="B85" s="23" t="s">
        <v>4</v>
      </c>
      <c r="C85" s="25">
        <v>-0.18566553881790437</v>
      </c>
      <c r="D85" s="25">
        <v>7.9765411673361722E-2</v>
      </c>
      <c r="E85" s="25">
        <v>-2.3276447137037573</v>
      </c>
      <c r="F85" s="37">
        <v>2.0874017554847191E-2</v>
      </c>
      <c r="G85" s="25">
        <v>-0.34290047532131029</v>
      </c>
      <c r="H85" s="25">
        <v>-2.8430602314498427E-2</v>
      </c>
    </row>
    <row r="86" spans="2:8" x14ac:dyDescent="0.2">
      <c r="B86" s="11" t="s">
        <v>5</v>
      </c>
      <c r="C86" s="20">
        <v>0.31263818615331629</v>
      </c>
      <c r="D86" s="20">
        <v>9.9473902995638575E-2</v>
      </c>
      <c r="E86" s="20">
        <v>3.1429166518883238</v>
      </c>
      <c r="F86" s="38">
        <v>1.912111314058329E-3</v>
      </c>
      <c r="G86" s="20">
        <v>0.11655353626378842</v>
      </c>
      <c r="H86" s="20">
        <v>0.50872283604284418</v>
      </c>
    </row>
    <row r="87" spans="2:8" x14ac:dyDescent="0.2">
      <c r="B87" s="11" t="s">
        <v>6</v>
      </c>
      <c r="C87" s="20">
        <v>0.26866850968481709</v>
      </c>
      <c r="D87" s="20">
        <v>8.7396409276587247E-2</v>
      </c>
      <c r="E87" s="20">
        <v>3.0741367054858064</v>
      </c>
      <c r="F87" s="38">
        <v>2.3885792537374773E-3</v>
      </c>
      <c r="G87" s="20">
        <v>9.6391220883221856E-2</v>
      </c>
      <c r="H87" s="20">
        <v>0.44094579848641235</v>
      </c>
    </row>
    <row r="88" spans="2:8" x14ac:dyDescent="0.2">
      <c r="B88" s="11" t="s">
        <v>222</v>
      </c>
      <c r="C88" s="20">
        <v>0.98753480826731621</v>
      </c>
      <c r="D88" s="20">
        <v>0.45060834612463174</v>
      </c>
      <c r="E88" s="20">
        <v>2.1915590706661665</v>
      </c>
      <c r="F88" s="38">
        <v>2.9500503136422163E-2</v>
      </c>
      <c r="G88" s="20">
        <v>9.9287970390434799E-2</v>
      </c>
      <c r="H88" s="20">
        <v>1.8757816461441976</v>
      </c>
    </row>
    <row r="89" spans="2:8" x14ac:dyDescent="0.2">
      <c r="B89" s="11" t="s">
        <v>340</v>
      </c>
      <c r="C89" s="20">
        <v>-0.88095837964014156</v>
      </c>
      <c r="D89" s="20">
        <v>0.46152233593440162</v>
      </c>
      <c r="E89" s="20">
        <v>-1.9088098474292616</v>
      </c>
      <c r="F89" s="35">
        <v>5.7637224405112208E-2</v>
      </c>
      <c r="G89" s="20">
        <v>-1.7907190599048142</v>
      </c>
      <c r="H89" s="20">
        <v>2.8802300624531152E-2</v>
      </c>
    </row>
    <row r="90" spans="2:8" x14ac:dyDescent="0.2">
      <c r="B90" s="11" t="s">
        <v>341</v>
      </c>
      <c r="C90" s="20">
        <v>5.7449230200956228E-2</v>
      </c>
      <c r="D90" s="20">
        <v>0.10234087344820569</v>
      </c>
      <c r="E90" s="20">
        <v>0.56135176753236382</v>
      </c>
      <c r="F90" s="35">
        <v>0.57515065496169981</v>
      </c>
      <c r="G90" s="20">
        <v>-0.14428684061914371</v>
      </c>
      <c r="H90" s="20">
        <v>0.25918530102105614</v>
      </c>
    </row>
    <row r="91" spans="2:8" ht="16" thickBot="1" x14ac:dyDescent="0.25">
      <c r="B91" s="15" t="s">
        <v>342</v>
      </c>
      <c r="C91" s="21">
        <v>9.2782733283245142E-2</v>
      </c>
      <c r="D91" s="21">
        <v>9.5633545015416821E-2</v>
      </c>
      <c r="E91" s="21">
        <v>0.97019025351708854</v>
      </c>
      <c r="F91" s="36">
        <v>0.33305724907409329</v>
      </c>
      <c r="G91" s="21">
        <v>-9.5731737621396071E-2</v>
      </c>
      <c r="H91" s="21">
        <v>0.28129720418788634</v>
      </c>
    </row>
    <row r="110" spans="6:6" x14ac:dyDescent="0.2">
      <c r="F110" t="s">
        <v>83</v>
      </c>
    </row>
    <row r="113" spans="2:13" x14ac:dyDescent="0.2">
      <c r="B113" s="9" t="s">
        <v>84</v>
      </c>
    </row>
    <row r="114" spans="2:13" ht="16" thickBot="1" x14ac:dyDescent="0.25"/>
    <row r="115" spans="2:13" ht="64" x14ac:dyDescent="0.2">
      <c r="B115" s="12" t="s">
        <v>85</v>
      </c>
      <c r="C115" s="13" t="s">
        <v>86</v>
      </c>
      <c r="D115" s="13" t="s">
        <v>3</v>
      </c>
      <c r="E115" s="13" t="s">
        <v>197</v>
      </c>
      <c r="F115" s="13" t="s">
        <v>198</v>
      </c>
      <c r="G115" s="13" t="s">
        <v>199</v>
      </c>
      <c r="H115" s="13" t="s">
        <v>200</v>
      </c>
      <c r="I115" s="13" t="s">
        <v>201</v>
      </c>
      <c r="J115" s="13" t="s">
        <v>202</v>
      </c>
      <c r="K115" s="13" t="s">
        <v>203</v>
      </c>
      <c r="L115" s="13" t="s">
        <v>204</v>
      </c>
      <c r="M115" s="13" t="s">
        <v>205</v>
      </c>
    </row>
    <row r="116" spans="2:13" x14ac:dyDescent="0.2">
      <c r="B116" s="23" t="s">
        <v>87</v>
      </c>
      <c r="C116" s="34">
        <v>1</v>
      </c>
      <c r="D116" s="25">
        <v>270.7488999921228</v>
      </c>
      <c r="E116" s="25">
        <v>262.0514069562405</v>
      </c>
      <c r="F116" s="25">
        <v>8.697493035882303</v>
      </c>
      <c r="G116" s="25">
        <v>0.10729178684499026</v>
      </c>
      <c r="H116" s="25">
        <v>10.307644709849196</v>
      </c>
      <c r="I116" s="25">
        <v>241.73280234488789</v>
      </c>
      <c r="J116" s="25">
        <v>282.37001156759311</v>
      </c>
      <c r="K116" s="25">
        <v>81.716626112434994</v>
      </c>
      <c r="L116" s="25">
        <v>100.97020335540449</v>
      </c>
      <c r="M116" s="25">
        <v>423.13261055707653</v>
      </c>
    </row>
    <row r="117" spans="2:13" x14ac:dyDescent="0.2">
      <c r="B117" s="11" t="s">
        <v>88</v>
      </c>
      <c r="C117" s="17">
        <v>1</v>
      </c>
      <c r="D117" s="20">
        <v>314.50582438280878</v>
      </c>
      <c r="E117" s="20">
        <v>392.7125070448671</v>
      </c>
      <c r="F117" s="20">
        <v>-78.206682662058313</v>
      </c>
      <c r="G117" s="20">
        <v>-0.96475325607204132</v>
      </c>
      <c r="H117" s="20">
        <v>20.902135991434239</v>
      </c>
      <c r="I117" s="20">
        <v>351.5098609799652</v>
      </c>
      <c r="J117" s="20">
        <v>433.91515310976899</v>
      </c>
      <c r="K117" s="20">
        <v>83.71534347262407</v>
      </c>
      <c r="L117" s="20">
        <v>227.69139778035185</v>
      </c>
      <c r="M117" s="20">
        <v>557.73361630938234</v>
      </c>
    </row>
    <row r="118" spans="2:13" x14ac:dyDescent="0.2">
      <c r="B118" s="11" t="s">
        <v>89</v>
      </c>
      <c r="C118" s="17">
        <v>1</v>
      </c>
      <c r="D118" s="20">
        <v>390.60697916261392</v>
      </c>
      <c r="E118" s="20">
        <v>367.21441982206466</v>
      </c>
      <c r="F118" s="20">
        <v>23.392559340549269</v>
      </c>
      <c r="G118" s="20">
        <v>0.28856930154131394</v>
      </c>
      <c r="H118" s="20">
        <v>14.315766563168546</v>
      </c>
      <c r="I118" s="20">
        <v>338.99493722508453</v>
      </c>
      <c r="J118" s="20">
        <v>395.43390241904478</v>
      </c>
      <c r="K118" s="20">
        <v>82.318288466331367</v>
      </c>
      <c r="L118" s="20">
        <v>204.94720915341861</v>
      </c>
      <c r="M118" s="20">
        <v>529.4816304907107</v>
      </c>
    </row>
    <row r="119" spans="2:13" x14ac:dyDescent="0.2">
      <c r="B119" s="11" t="s">
        <v>90</v>
      </c>
      <c r="C119" s="17">
        <v>1</v>
      </c>
      <c r="D119" s="20">
        <v>249.86237982712225</v>
      </c>
      <c r="E119" s="20">
        <v>367.21441982206466</v>
      </c>
      <c r="F119" s="20">
        <v>-117.3520399949424</v>
      </c>
      <c r="G119" s="20">
        <v>-1.4476481911531496</v>
      </c>
      <c r="H119" s="20">
        <v>14.315766563168546</v>
      </c>
      <c r="I119" s="20">
        <v>338.99493722508453</v>
      </c>
      <c r="J119" s="20">
        <v>395.43390241904478</v>
      </c>
      <c r="K119" s="20">
        <v>82.318288466331367</v>
      </c>
      <c r="L119" s="20">
        <v>204.94720915341861</v>
      </c>
      <c r="M119" s="20">
        <v>529.4816304907107</v>
      </c>
    </row>
    <row r="120" spans="2:13" x14ac:dyDescent="0.2">
      <c r="B120" s="11" t="s">
        <v>91</v>
      </c>
      <c r="C120" s="17">
        <v>1</v>
      </c>
      <c r="D120" s="20">
        <v>222.03389430781561</v>
      </c>
      <c r="E120" s="20">
        <v>312.76205262265802</v>
      </c>
      <c r="F120" s="20">
        <v>-90.728158314842403</v>
      </c>
      <c r="G120" s="20">
        <v>-1.1192174782543085</v>
      </c>
      <c r="H120" s="20">
        <v>14.937086370398498</v>
      </c>
      <c r="I120" s="20">
        <v>283.3178138514333</v>
      </c>
      <c r="J120" s="20">
        <v>342.20629139388274</v>
      </c>
      <c r="K120" s="20">
        <v>82.428611494867212</v>
      </c>
      <c r="L120" s="20">
        <v>150.2773713232863</v>
      </c>
      <c r="M120" s="20">
        <v>475.24673392202976</v>
      </c>
    </row>
    <row r="121" spans="2:13" x14ac:dyDescent="0.2">
      <c r="B121" s="11" t="s">
        <v>92</v>
      </c>
      <c r="C121" s="17">
        <v>1</v>
      </c>
      <c r="D121" s="20">
        <v>276.35819705736077</v>
      </c>
      <c r="E121" s="20">
        <v>273.04957075574993</v>
      </c>
      <c r="F121" s="20">
        <v>3.3086263016108433</v>
      </c>
      <c r="G121" s="20">
        <v>4.0815028702825266E-2</v>
      </c>
      <c r="H121" s="20">
        <v>10.967483452614562</v>
      </c>
      <c r="I121" s="20">
        <v>251.4302807891201</v>
      </c>
      <c r="J121" s="20">
        <v>294.66886072237975</v>
      </c>
      <c r="K121" s="20">
        <v>81.802476350159381</v>
      </c>
      <c r="L121" s="20">
        <v>111.79913770578034</v>
      </c>
      <c r="M121" s="20">
        <v>434.30000380571948</v>
      </c>
    </row>
    <row r="122" spans="2:13" x14ac:dyDescent="0.2">
      <c r="B122" s="11" t="s">
        <v>93</v>
      </c>
      <c r="C122" s="17">
        <v>1</v>
      </c>
      <c r="D122" s="20">
        <v>294.86318135451683</v>
      </c>
      <c r="E122" s="20">
        <v>273.04957075574993</v>
      </c>
      <c r="F122" s="20">
        <v>21.8136105987669</v>
      </c>
      <c r="G122" s="20">
        <v>0.26909147831759067</v>
      </c>
      <c r="H122" s="20">
        <v>10.967483452614562</v>
      </c>
      <c r="I122" s="20">
        <v>251.4302807891201</v>
      </c>
      <c r="J122" s="20">
        <v>294.66886072237975</v>
      </c>
      <c r="K122" s="20">
        <v>81.802476350159381</v>
      </c>
      <c r="L122" s="20">
        <v>111.79913770578034</v>
      </c>
      <c r="M122" s="20">
        <v>434.30000380571948</v>
      </c>
    </row>
    <row r="123" spans="2:13" x14ac:dyDescent="0.2">
      <c r="B123" s="11" t="s">
        <v>94</v>
      </c>
      <c r="C123" s="17">
        <v>1</v>
      </c>
      <c r="D123" s="20">
        <v>383.45580710381228</v>
      </c>
      <c r="E123" s="20">
        <v>411.1894222095662</v>
      </c>
      <c r="F123" s="20">
        <v>-27.733615105753927</v>
      </c>
      <c r="G123" s="20">
        <v>-0.34212032226889832</v>
      </c>
      <c r="H123" s="20">
        <v>21.230517128416139</v>
      </c>
      <c r="I123" s="20">
        <v>369.3394656608458</v>
      </c>
      <c r="J123" s="20">
        <v>453.0393787582866</v>
      </c>
      <c r="K123" s="20">
        <v>83.797937333057192</v>
      </c>
      <c r="L123" s="20">
        <v>246.0055025222332</v>
      </c>
      <c r="M123" s="20">
        <v>576.37334189689921</v>
      </c>
    </row>
    <row r="124" spans="2:13" x14ac:dyDescent="0.2">
      <c r="B124" s="11" t="s">
        <v>95</v>
      </c>
      <c r="C124" s="17">
        <v>1</v>
      </c>
      <c r="D124" s="20">
        <v>300.2942445751741</v>
      </c>
      <c r="E124" s="20">
        <v>369.97312588002058</v>
      </c>
      <c r="F124" s="20">
        <v>-69.67888130484647</v>
      </c>
      <c r="G124" s="20">
        <v>-0.85955477626876609</v>
      </c>
      <c r="H124" s="20">
        <v>14.482495456256144</v>
      </c>
      <c r="I124" s="20">
        <v>341.42498445250288</v>
      </c>
      <c r="J124" s="20">
        <v>398.52126730753827</v>
      </c>
      <c r="K124" s="20">
        <v>82.347447552279903</v>
      </c>
      <c r="L124" s="20">
        <v>207.64843632508243</v>
      </c>
      <c r="M124" s="20">
        <v>532.29781543495869</v>
      </c>
    </row>
    <row r="125" spans="2:13" x14ac:dyDescent="0.2">
      <c r="B125" s="11" t="s">
        <v>96</v>
      </c>
      <c r="C125" s="17">
        <v>1</v>
      </c>
      <c r="D125" s="20">
        <v>296.74312209515341</v>
      </c>
      <c r="E125" s="20">
        <v>329.06728872161307</v>
      </c>
      <c r="F125" s="20">
        <v>-32.324166626459657</v>
      </c>
      <c r="G125" s="20">
        <v>-0.39874910865924479</v>
      </c>
      <c r="H125" s="20">
        <v>13.968629593300253</v>
      </c>
      <c r="I125" s="20">
        <v>301.5320884253216</v>
      </c>
      <c r="J125" s="20">
        <v>356.60248901790453</v>
      </c>
      <c r="K125" s="20">
        <v>82.258629069841874</v>
      </c>
      <c r="L125" s="20">
        <v>166.91767967028542</v>
      </c>
      <c r="M125" s="20">
        <v>491.21689777294068</v>
      </c>
    </row>
    <row r="126" spans="2:13" x14ac:dyDescent="0.2">
      <c r="B126" s="11" t="s">
        <v>97</v>
      </c>
      <c r="C126" s="17">
        <v>1</v>
      </c>
      <c r="D126" s="20">
        <v>429.79776568141511</v>
      </c>
      <c r="E126" s="20">
        <v>407.93371119644485</v>
      </c>
      <c r="F126" s="20">
        <v>21.864054484970268</v>
      </c>
      <c r="G126" s="20">
        <v>0.26971375127185876</v>
      </c>
      <c r="H126" s="20">
        <v>18.216900870576868</v>
      </c>
      <c r="I126" s="20">
        <v>372.02424628446772</v>
      </c>
      <c r="J126" s="20">
        <v>443.84317610842197</v>
      </c>
      <c r="K126" s="20">
        <v>83.085587926327122</v>
      </c>
      <c r="L126" s="20">
        <v>244.15398677853645</v>
      </c>
      <c r="M126" s="20">
        <v>571.71343561435322</v>
      </c>
    </row>
    <row r="127" spans="2:13" x14ac:dyDescent="0.2">
      <c r="B127" s="11" t="s">
        <v>98</v>
      </c>
      <c r="C127" s="17">
        <v>1</v>
      </c>
      <c r="D127" s="20">
        <v>297.21708504560701</v>
      </c>
      <c r="E127" s="20">
        <v>262.0514069562405</v>
      </c>
      <c r="F127" s="20">
        <v>35.165678089366509</v>
      </c>
      <c r="G127" s="20">
        <v>0.43380183488024043</v>
      </c>
      <c r="H127" s="20">
        <v>10.307644709849196</v>
      </c>
      <c r="I127" s="20">
        <v>241.73280234488789</v>
      </c>
      <c r="J127" s="20">
        <v>282.37001156759311</v>
      </c>
      <c r="K127" s="20">
        <v>81.716626112434994</v>
      </c>
      <c r="L127" s="20">
        <v>100.97020335540449</v>
      </c>
      <c r="M127" s="20">
        <v>423.13261055707653</v>
      </c>
    </row>
    <row r="128" spans="2:13" x14ac:dyDescent="0.2">
      <c r="B128" s="11" t="s">
        <v>99</v>
      </c>
      <c r="C128" s="17">
        <v>1</v>
      </c>
      <c r="D128" s="20">
        <v>268.40556671680145</v>
      </c>
      <c r="E128" s="20">
        <v>262.0514069562405</v>
      </c>
      <c r="F128" s="20">
        <v>6.3541597605609468</v>
      </c>
      <c r="G128" s="20">
        <v>7.838455883741452E-2</v>
      </c>
      <c r="H128" s="20">
        <v>10.307644709849196</v>
      </c>
      <c r="I128" s="20">
        <v>241.73280234488789</v>
      </c>
      <c r="J128" s="20">
        <v>282.37001156759311</v>
      </c>
      <c r="K128" s="20">
        <v>81.716626112434994</v>
      </c>
      <c r="L128" s="20">
        <v>100.97020335540449</v>
      </c>
      <c r="M128" s="20">
        <v>423.13261055707653</v>
      </c>
    </row>
    <row r="129" spans="2:13" x14ac:dyDescent="0.2">
      <c r="B129" s="11" t="s">
        <v>100</v>
      </c>
      <c r="C129" s="17">
        <v>1</v>
      </c>
      <c r="D129" s="20">
        <v>206.02798850125583</v>
      </c>
      <c r="E129" s="20">
        <v>277.76961606298369</v>
      </c>
      <c r="F129" s="20">
        <v>-71.741627561727853</v>
      </c>
      <c r="G129" s="20">
        <v>-0.88500069853574126</v>
      </c>
      <c r="H129" s="20">
        <v>11.357829794900118</v>
      </c>
      <c r="I129" s="20">
        <v>255.38086874565479</v>
      </c>
      <c r="J129" s="20">
        <v>300.15836338031261</v>
      </c>
      <c r="K129" s="20">
        <v>81.855725159483683</v>
      </c>
      <c r="L129" s="20">
        <v>116.41421805417613</v>
      </c>
      <c r="M129" s="20">
        <v>439.12501407179127</v>
      </c>
    </row>
    <row r="130" spans="2:13" x14ac:dyDescent="0.2">
      <c r="B130" s="11" t="s">
        <v>101</v>
      </c>
      <c r="C130" s="17">
        <v>1</v>
      </c>
      <c r="D130" s="20">
        <v>201.96734153603134</v>
      </c>
      <c r="E130" s="20">
        <v>277.76961606298369</v>
      </c>
      <c r="F130" s="20">
        <v>-75.802274526952345</v>
      </c>
      <c r="G130" s="20">
        <v>-0.93509261201566118</v>
      </c>
      <c r="H130" s="20">
        <v>11.357829794900118</v>
      </c>
      <c r="I130" s="20">
        <v>255.38086874565479</v>
      </c>
      <c r="J130" s="20">
        <v>300.15836338031261</v>
      </c>
      <c r="K130" s="20">
        <v>81.855725159483683</v>
      </c>
      <c r="L130" s="20">
        <v>116.41421805417613</v>
      </c>
      <c r="M130" s="20">
        <v>439.12501407179127</v>
      </c>
    </row>
    <row r="131" spans="2:13" x14ac:dyDescent="0.2">
      <c r="B131" s="11" t="s">
        <v>102</v>
      </c>
      <c r="C131" s="17">
        <v>1</v>
      </c>
      <c r="D131" s="20">
        <v>239.72697458725526</v>
      </c>
      <c r="E131" s="20">
        <v>296.69562289005125</v>
      </c>
      <c r="F131" s="20">
        <v>-56.968648302795998</v>
      </c>
      <c r="G131" s="20">
        <v>-0.70276205400039793</v>
      </c>
      <c r="H131" s="20">
        <v>13.422706275150201</v>
      </c>
      <c r="I131" s="20">
        <v>270.23655592604365</v>
      </c>
      <c r="J131" s="20">
        <v>323.15468985405886</v>
      </c>
      <c r="K131" s="20">
        <v>82.167685177835978</v>
      </c>
      <c r="L131" s="20">
        <v>134.72528398583296</v>
      </c>
      <c r="M131" s="20">
        <v>458.66596179426955</v>
      </c>
    </row>
    <row r="132" spans="2:13" x14ac:dyDescent="0.2">
      <c r="B132" s="11" t="s">
        <v>103</v>
      </c>
      <c r="C132" s="17">
        <v>1</v>
      </c>
      <c r="D132" s="20">
        <v>171.39281859155261</v>
      </c>
      <c r="E132" s="20">
        <v>264.42024225153222</v>
      </c>
      <c r="F132" s="20">
        <v>-93.027423659979604</v>
      </c>
      <c r="G132" s="20">
        <v>-1.1475810867438794</v>
      </c>
      <c r="H132" s="20">
        <v>10.417773528339815</v>
      </c>
      <c r="I132" s="20">
        <v>243.88454983959912</v>
      </c>
      <c r="J132" s="20">
        <v>284.95593466346531</v>
      </c>
      <c r="K132" s="20">
        <v>81.73059065627011</v>
      </c>
      <c r="L132" s="20">
        <v>103.31151150431597</v>
      </c>
      <c r="M132" s="20">
        <v>425.52897299874849</v>
      </c>
    </row>
    <row r="133" spans="2:13" x14ac:dyDescent="0.2">
      <c r="B133" s="11" t="s">
        <v>104</v>
      </c>
      <c r="C133" s="17">
        <v>1</v>
      </c>
      <c r="D133" s="20">
        <v>172.74559451311936</v>
      </c>
      <c r="E133" s="20">
        <v>208.16040439253479</v>
      </c>
      <c r="F133" s="20">
        <v>-35.414809879415429</v>
      </c>
      <c r="G133" s="20">
        <v>-0.43687511068557461</v>
      </c>
      <c r="H133" s="20">
        <v>12.81591257466456</v>
      </c>
      <c r="I133" s="20">
        <v>182.8974594940313</v>
      </c>
      <c r="J133" s="20">
        <v>233.42334929103828</v>
      </c>
      <c r="K133" s="20">
        <v>82.070744232378303</v>
      </c>
      <c r="L133" s="20">
        <v>46.381157129215126</v>
      </c>
      <c r="M133" s="20">
        <v>369.93965165585445</v>
      </c>
    </row>
    <row r="134" spans="2:13" x14ac:dyDescent="0.2">
      <c r="B134" s="11" t="s">
        <v>105</v>
      </c>
      <c r="C134" s="17">
        <v>1</v>
      </c>
      <c r="D134" s="20">
        <v>379.20412736310453</v>
      </c>
      <c r="E134" s="20">
        <v>432.85580483993903</v>
      </c>
      <c r="F134" s="20">
        <v>-53.651677476834493</v>
      </c>
      <c r="G134" s="20">
        <v>-0.66184408771265479</v>
      </c>
      <c r="H134" s="20">
        <v>22.326961271383656</v>
      </c>
      <c r="I134" s="20">
        <v>388.84451894329271</v>
      </c>
      <c r="J134" s="20">
        <v>476.86709073658534</v>
      </c>
      <c r="K134" s="20">
        <v>84.082415779691274</v>
      </c>
      <c r="L134" s="20">
        <v>267.11111639889776</v>
      </c>
      <c r="M134" s="20">
        <v>598.60049328098034</v>
      </c>
    </row>
    <row r="135" spans="2:13" x14ac:dyDescent="0.2">
      <c r="B135" s="11" t="s">
        <v>106</v>
      </c>
      <c r="C135" s="17">
        <v>1</v>
      </c>
      <c r="D135" s="20">
        <v>346.14938028154523</v>
      </c>
      <c r="E135" s="20">
        <v>319.73901277599498</v>
      </c>
      <c r="F135" s="20">
        <v>26.410367505550255</v>
      </c>
      <c r="G135" s="20">
        <v>0.3257968140029564</v>
      </c>
      <c r="H135" s="20">
        <v>14.449164179279835</v>
      </c>
      <c r="I135" s="20">
        <v>291.25657452870297</v>
      </c>
      <c r="J135" s="20">
        <v>348.22145102328699</v>
      </c>
      <c r="K135" s="20">
        <v>82.341592097886917</v>
      </c>
      <c r="L135" s="20">
        <v>157.42586559237247</v>
      </c>
      <c r="M135" s="20">
        <v>482.05215995961748</v>
      </c>
    </row>
    <row r="136" spans="2:13" x14ac:dyDescent="0.2">
      <c r="B136" s="11" t="s">
        <v>107</v>
      </c>
      <c r="C136" s="17">
        <v>1</v>
      </c>
      <c r="D136" s="20">
        <v>371.4853015379951</v>
      </c>
      <c r="E136" s="20">
        <v>405.5521857248566</v>
      </c>
      <c r="F136" s="20">
        <v>-34.0668841868615</v>
      </c>
      <c r="G136" s="20">
        <v>-0.42024717485490093</v>
      </c>
      <c r="H136" s="20">
        <v>17.919888569256148</v>
      </c>
      <c r="I136" s="20">
        <v>370.22819651417882</v>
      </c>
      <c r="J136" s="20">
        <v>440.87617493553438</v>
      </c>
      <c r="K136" s="20">
        <v>83.020972350783552</v>
      </c>
      <c r="L136" s="20">
        <v>241.89983262873525</v>
      </c>
      <c r="M136" s="20">
        <v>569.20453882097797</v>
      </c>
    </row>
    <row r="137" spans="2:13" x14ac:dyDescent="0.2">
      <c r="B137" s="11" t="s">
        <v>108</v>
      </c>
      <c r="C137" s="17">
        <v>1</v>
      </c>
      <c r="D137" s="20">
        <v>302.60708516818738</v>
      </c>
      <c r="E137" s="20">
        <v>385.75549091653437</v>
      </c>
      <c r="F137" s="20">
        <v>-83.148405748346988</v>
      </c>
      <c r="G137" s="20">
        <v>-1.0257140752222997</v>
      </c>
      <c r="H137" s="20">
        <v>15.742337648814422</v>
      </c>
      <c r="I137" s="20">
        <v>354.72392712592034</v>
      </c>
      <c r="J137" s="20">
        <v>416.7870547071484</v>
      </c>
      <c r="K137" s="20">
        <v>82.578330319668552</v>
      </c>
      <c r="L137" s="20">
        <v>222.9756813226156</v>
      </c>
      <c r="M137" s="20">
        <v>548.53530051045311</v>
      </c>
    </row>
    <row r="138" spans="2:13" x14ac:dyDescent="0.2">
      <c r="B138" s="11" t="s">
        <v>109</v>
      </c>
      <c r="C138" s="17">
        <v>1</v>
      </c>
      <c r="D138" s="20">
        <v>145.78336079215677</v>
      </c>
      <c r="E138" s="20">
        <v>177.36554578470304</v>
      </c>
      <c r="F138" s="20">
        <v>-31.582184992546274</v>
      </c>
      <c r="G138" s="20">
        <v>-0.3895960647901322</v>
      </c>
      <c r="H138" s="20">
        <v>17.086355792894665</v>
      </c>
      <c r="I138" s="20">
        <v>143.68463056330518</v>
      </c>
      <c r="J138" s="20">
        <v>211.04646100610091</v>
      </c>
      <c r="K138" s="20">
        <v>82.845054155431612</v>
      </c>
      <c r="L138" s="20">
        <v>14.059965628076156</v>
      </c>
      <c r="M138" s="20">
        <v>340.67112594132993</v>
      </c>
    </row>
    <row r="139" spans="2:13" x14ac:dyDescent="0.2">
      <c r="B139" s="11" t="s">
        <v>110</v>
      </c>
      <c r="C139" s="17">
        <v>1</v>
      </c>
      <c r="D139" s="20">
        <v>309.05276246954139</v>
      </c>
      <c r="E139" s="20">
        <v>205.9607716018381</v>
      </c>
      <c r="F139" s="20">
        <v>103.09199086770329</v>
      </c>
      <c r="G139" s="20">
        <v>1.2717370239873087</v>
      </c>
      <c r="H139" s="20">
        <v>13.080070861058815</v>
      </c>
      <c r="I139" s="20">
        <v>180.1771133951888</v>
      </c>
      <c r="J139" s="20">
        <v>231.74442980848741</v>
      </c>
      <c r="K139" s="20">
        <v>82.112408912814942</v>
      </c>
      <c r="L139" s="20">
        <v>44.099394211619369</v>
      </c>
      <c r="M139" s="20">
        <v>367.82214899205684</v>
      </c>
    </row>
    <row r="140" spans="2:13" x14ac:dyDescent="0.2">
      <c r="B140" s="11" t="s">
        <v>111</v>
      </c>
      <c r="C140" s="17">
        <v>1</v>
      </c>
      <c r="D140" s="20">
        <v>154.59788084785293</v>
      </c>
      <c r="E140" s="20">
        <v>190.83829642562947</v>
      </c>
      <c r="F140" s="20">
        <v>-36.240415577776531</v>
      </c>
      <c r="G140" s="20">
        <v>-0.44705973632897794</v>
      </c>
      <c r="H140" s="20">
        <v>15.086920109619653</v>
      </c>
      <c r="I140" s="20">
        <v>161.09870283859837</v>
      </c>
      <c r="J140" s="20">
        <v>220.57789001266056</v>
      </c>
      <c r="K140" s="20">
        <v>82.455894890111139</v>
      </c>
      <c r="L140" s="20">
        <v>28.299833633392865</v>
      </c>
      <c r="M140" s="20">
        <v>353.37675921786604</v>
      </c>
    </row>
    <row r="141" spans="2:13" x14ac:dyDescent="0.2">
      <c r="B141" s="11" t="s">
        <v>112</v>
      </c>
      <c r="C141" s="17">
        <v>1</v>
      </c>
      <c r="D141" s="20">
        <v>247.72564561350089</v>
      </c>
      <c r="E141" s="20">
        <v>216.5006785731602</v>
      </c>
      <c r="F141" s="20">
        <v>31.224967040340687</v>
      </c>
      <c r="G141" s="20">
        <v>0.38518944414357043</v>
      </c>
      <c r="H141" s="20">
        <v>11.895265920511495</v>
      </c>
      <c r="I141" s="20">
        <v>193.0525280218684</v>
      </c>
      <c r="J141" s="20">
        <v>239.948829124452</v>
      </c>
      <c r="K141" s="20">
        <v>81.932025454364862</v>
      </c>
      <c r="L141" s="20">
        <v>54.994876125020454</v>
      </c>
      <c r="M141" s="20">
        <v>378.00648102129992</v>
      </c>
    </row>
    <row r="142" spans="2:13" x14ac:dyDescent="0.2">
      <c r="B142" s="11" t="s">
        <v>113</v>
      </c>
      <c r="C142" s="17">
        <v>1</v>
      </c>
      <c r="D142" s="20">
        <v>227.99236329472669</v>
      </c>
      <c r="E142" s="20">
        <v>286.94391763857544</v>
      </c>
      <c r="F142" s="20">
        <v>-58.951554343848755</v>
      </c>
      <c r="G142" s="20">
        <v>-0.7272230718376711</v>
      </c>
      <c r="H142" s="20">
        <v>12.270307081903788</v>
      </c>
      <c r="I142" s="20">
        <v>262.75647956954151</v>
      </c>
      <c r="J142" s="20">
        <v>311.13135570760937</v>
      </c>
      <c r="K142" s="20">
        <v>81.987315358043219</v>
      </c>
      <c r="L142" s="20">
        <v>125.3291267916828</v>
      </c>
      <c r="M142" s="20">
        <v>448.55870848546806</v>
      </c>
    </row>
    <row r="143" spans="2:13" x14ac:dyDescent="0.2">
      <c r="B143" s="11" t="s">
        <v>114</v>
      </c>
      <c r="C143" s="17">
        <v>1</v>
      </c>
      <c r="D143" s="20">
        <v>226.5964968466343</v>
      </c>
      <c r="E143" s="20">
        <v>284.55534206904463</v>
      </c>
      <c r="F143" s="20">
        <v>-57.958845222410332</v>
      </c>
      <c r="G143" s="20">
        <v>-0.71497706772855207</v>
      </c>
      <c r="H143" s="20">
        <v>12.014969473958223</v>
      </c>
      <c r="I143" s="20">
        <v>260.87122983673623</v>
      </c>
      <c r="J143" s="20">
        <v>308.23945430135302</v>
      </c>
      <c r="K143" s="20">
        <v>81.94949014603543</v>
      </c>
      <c r="L143" s="20">
        <v>123.01511292356497</v>
      </c>
      <c r="M143" s="20">
        <v>446.09557121452428</v>
      </c>
    </row>
    <row r="144" spans="2:13" x14ac:dyDescent="0.2">
      <c r="B144" s="11" t="s">
        <v>115</v>
      </c>
      <c r="C144" s="17">
        <v>1</v>
      </c>
      <c r="D144" s="20">
        <v>233.31521082097063</v>
      </c>
      <c r="E144" s="20">
        <v>215.40625347220185</v>
      </c>
      <c r="F144" s="20">
        <v>17.90895734876878</v>
      </c>
      <c r="G144" s="20">
        <v>0.22092389456971839</v>
      </c>
      <c r="H144" s="20">
        <v>12.008129088971161</v>
      </c>
      <c r="I144" s="20">
        <v>191.73562512315232</v>
      </c>
      <c r="J144" s="20">
        <v>239.07688182125139</v>
      </c>
      <c r="K144" s="20">
        <v>81.94848752693612</v>
      </c>
      <c r="L144" s="20">
        <v>53.868000706547861</v>
      </c>
      <c r="M144" s="20">
        <v>376.94450623785588</v>
      </c>
    </row>
    <row r="145" spans="2:13" x14ac:dyDescent="0.2">
      <c r="B145" s="11" t="s">
        <v>116</v>
      </c>
      <c r="C145" s="17">
        <v>1</v>
      </c>
      <c r="D145" s="20">
        <v>215.20722620508221</v>
      </c>
      <c r="E145" s="20">
        <v>212.97210105000852</v>
      </c>
      <c r="F145" s="20">
        <v>2.235125155073689</v>
      </c>
      <c r="G145" s="20">
        <v>2.7572378698169874E-2</v>
      </c>
      <c r="H145" s="20">
        <v>12.268124681980787</v>
      </c>
      <c r="I145" s="20">
        <v>188.78896496483097</v>
      </c>
      <c r="J145" s="20">
        <v>237.15523713518607</v>
      </c>
      <c r="K145" s="20">
        <v>81.986988766191658</v>
      </c>
      <c r="L145" s="20">
        <v>51.357953986529822</v>
      </c>
      <c r="M145" s="20">
        <v>374.58624811348722</v>
      </c>
    </row>
    <row r="146" spans="2:13" x14ac:dyDescent="0.2">
      <c r="B146" s="11" t="s">
        <v>117</v>
      </c>
      <c r="C146" s="17">
        <v>1</v>
      </c>
      <c r="D146" s="20">
        <v>233.41454117517861</v>
      </c>
      <c r="E146" s="20">
        <v>259.99841635672271</v>
      </c>
      <c r="F146" s="20">
        <v>-26.583875181544101</v>
      </c>
      <c r="G146" s="20">
        <v>-0.32793719497387519</v>
      </c>
      <c r="H146" s="20">
        <v>10.227342670024537</v>
      </c>
      <c r="I146" s="20">
        <v>239.83810449241477</v>
      </c>
      <c r="J146" s="20">
        <v>280.15872822103069</v>
      </c>
      <c r="K146" s="20">
        <v>81.706535735062928</v>
      </c>
      <c r="L146" s="20">
        <v>98.937103079425555</v>
      </c>
      <c r="M146" s="20">
        <v>421.05972963401985</v>
      </c>
    </row>
    <row r="147" spans="2:13" x14ac:dyDescent="0.2">
      <c r="B147" s="11" t="s">
        <v>118</v>
      </c>
      <c r="C147" s="17">
        <v>1</v>
      </c>
      <c r="D147" s="20">
        <v>297.11769231578774</v>
      </c>
      <c r="E147" s="20">
        <v>275.03657236153856</v>
      </c>
      <c r="F147" s="20">
        <v>22.081119954249175</v>
      </c>
      <c r="G147" s="20">
        <v>0.27239145874057397</v>
      </c>
      <c r="H147" s="20">
        <v>11.124630084282964</v>
      </c>
      <c r="I147" s="20">
        <v>253.10751228109942</v>
      </c>
      <c r="J147" s="20">
        <v>296.96563244197773</v>
      </c>
      <c r="K147" s="20">
        <v>81.823693623834558</v>
      </c>
      <c r="L147" s="20">
        <v>113.74431546074058</v>
      </c>
      <c r="M147" s="20">
        <v>436.32882926233651</v>
      </c>
    </row>
    <row r="148" spans="2:13" x14ac:dyDescent="0.2">
      <c r="B148" s="11" t="s">
        <v>119</v>
      </c>
      <c r="C148" s="17">
        <v>1</v>
      </c>
      <c r="D148" s="20">
        <v>258.46230884332823</v>
      </c>
      <c r="E148" s="20">
        <v>231.97509502359574</v>
      </c>
      <c r="F148" s="20">
        <v>26.487213819732489</v>
      </c>
      <c r="G148" s="20">
        <v>0.32674478582967104</v>
      </c>
      <c r="H148" s="20">
        <v>10.613579305541142</v>
      </c>
      <c r="I148" s="20">
        <v>211.05342693248826</v>
      </c>
      <c r="J148" s="20">
        <v>252.89676311470322</v>
      </c>
      <c r="K148" s="20">
        <v>81.755779669758041</v>
      </c>
      <c r="L148" s="20">
        <v>70.816711264462782</v>
      </c>
      <c r="M148" s="20">
        <v>393.13347878272873</v>
      </c>
    </row>
    <row r="149" spans="2:13" x14ac:dyDescent="0.2">
      <c r="B149" s="11" t="s">
        <v>120</v>
      </c>
      <c r="C149" s="17">
        <v>1</v>
      </c>
      <c r="D149" s="20">
        <v>336.22133222738205</v>
      </c>
      <c r="E149" s="20">
        <v>259.95175752670298</v>
      </c>
      <c r="F149" s="20">
        <v>76.269574700679073</v>
      </c>
      <c r="G149" s="20">
        <v>0.94085720077994861</v>
      </c>
      <c r="H149" s="20">
        <v>10.225683975919436</v>
      </c>
      <c r="I149" s="20">
        <v>239.79471530843361</v>
      </c>
      <c r="J149" s="20">
        <v>280.10879974497232</v>
      </c>
      <c r="K149" s="20">
        <v>81.706328130141699</v>
      </c>
      <c r="L149" s="20">
        <v>98.890853483758434</v>
      </c>
      <c r="M149" s="20">
        <v>421.01266156964755</v>
      </c>
    </row>
    <row r="150" spans="2:13" x14ac:dyDescent="0.2">
      <c r="B150" s="11" t="s">
        <v>121</v>
      </c>
      <c r="C150" s="17">
        <v>1</v>
      </c>
      <c r="D150" s="20">
        <v>364.17453904151307</v>
      </c>
      <c r="E150" s="20">
        <v>244.08773946066765</v>
      </c>
      <c r="F150" s="20">
        <v>120.08679958084542</v>
      </c>
      <c r="G150" s="20">
        <v>1.4813840321998146</v>
      </c>
      <c r="H150" s="20">
        <v>10.108482013127704</v>
      </c>
      <c r="I150" s="20">
        <v>224.16172774535733</v>
      </c>
      <c r="J150" s="20">
        <v>264.01375117597797</v>
      </c>
      <c r="K150" s="20">
        <v>81.691742865143581</v>
      </c>
      <c r="L150" s="20">
        <v>83.05558614021993</v>
      </c>
      <c r="M150" s="20">
        <v>405.11989278111537</v>
      </c>
    </row>
    <row r="151" spans="2:13" x14ac:dyDescent="0.2">
      <c r="B151" s="11" t="s">
        <v>122</v>
      </c>
      <c r="C151" s="17">
        <v>1</v>
      </c>
      <c r="D151" s="20">
        <v>291.1947988284852</v>
      </c>
      <c r="E151" s="20">
        <v>342.13787386377498</v>
      </c>
      <c r="F151" s="20">
        <v>-50.94307503528978</v>
      </c>
      <c r="G151" s="20">
        <v>-0.62843091973343435</v>
      </c>
      <c r="H151" s="20">
        <v>22.926971099393921</v>
      </c>
      <c r="I151" s="20">
        <v>296.94383838645899</v>
      </c>
      <c r="J151" s="20">
        <v>387.33190934109098</v>
      </c>
      <c r="K151" s="20">
        <v>84.243726457982945</v>
      </c>
      <c r="L151" s="20">
        <v>176.07520706937956</v>
      </c>
      <c r="M151" s="20">
        <v>508.20054065817044</v>
      </c>
    </row>
    <row r="152" spans="2:13" x14ac:dyDescent="0.2">
      <c r="B152" s="11" t="s">
        <v>123</v>
      </c>
      <c r="C152" s="17">
        <v>1</v>
      </c>
      <c r="D152" s="20">
        <v>279.62964251219836</v>
      </c>
      <c r="E152" s="20">
        <v>320.40524768595481</v>
      </c>
      <c r="F152" s="20">
        <v>-40.775605173756446</v>
      </c>
      <c r="G152" s="20">
        <v>-0.50300558111735871</v>
      </c>
      <c r="H152" s="20">
        <v>14.408115920852161</v>
      </c>
      <c r="I152" s="20">
        <v>292.00372446401087</v>
      </c>
      <c r="J152" s="20">
        <v>348.80677090789874</v>
      </c>
      <c r="K152" s="20">
        <v>82.334398935825874</v>
      </c>
      <c r="L152" s="20">
        <v>158.10627978576105</v>
      </c>
      <c r="M152" s="20">
        <v>482.70421558614856</v>
      </c>
    </row>
    <row r="153" spans="2:13" x14ac:dyDescent="0.2">
      <c r="B153" s="11" t="s">
        <v>124</v>
      </c>
      <c r="C153" s="17">
        <v>1</v>
      </c>
      <c r="D153" s="20">
        <v>328.56464507221398</v>
      </c>
      <c r="E153" s="20">
        <v>308.87832600184549</v>
      </c>
      <c r="F153" s="20">
        <v>19.686319070368484</v>
      </c>
      <c r="G153" s="20">
        <v>0.24284932919709726</v>
      </c>
      <c r="H153" s="20">
        <v>15.252121577689662</v>
      </c>
      <c r="I153" s="20">
        <v>278.81308447045694</v>
      </c>
      <c r="J153" s="20">
        <v>338.94356753323405</v>
      </c>
      <c r="K153" s="20">
        <v>82.486281625223214</v>
      </c>
      <c r="L153" s="20">
        <v>146.27996436040019</v>
      </c>
      <c r="M153" s="20">
        <v>471.4766876432908</v>
      </c>
    </row>
    <row r="154" spans="2:13" x14ac:dyDescent="0.2">
      <c r="B154" s="11" t="s">
        <v>125</v>
      </c>
      <c r="C154" s="17">
        <v>1</v>
      </c>
      <c r="D154" s="20">
        <v>329.40232818821283</v>
      </c>
      <c r="E154" s="20">
        <v>319.73901277599498</v>
      </c>
      <c r="F154" s="20">
        <v>9.6633154122178553</v>
      </c>
      <c r="G154" s="20">
        <v>0.11920611757275312</v>
      </c>
      <c r="H154" s="20">
        <v>14.449164179279835</v>
      </c>
      <c r="I154" s="20">
        <v>291.25657452870297</v>
      </c>
      <c r="J154" s="20">
        <v>348.22145102328699</v>
      </c>
      <c r="K154" s="20">
        <v>82.341592097886917</v>
      </c>
      <c r="L154" s="20">
        <v>157.42586559237247</v>
      </c>
      <c r="M154" s="20">
        <v>482.05215995961748</v>
      </c>
    </row>
    <row r="155" spans="2:13" x14ac:dyDescent="0.2">
      <c r="B155" s="11" t="s">
        <v>126</v>
      </c>
      <c r="C155" s="17">
        <v>1</v>
      </c>
      <c r="D155" s="20">
        <v>211.37293465463586</v>
      </c>
      <c r="E155" s="20">
        <v>215.40625347220185</v>
      </c>
      <c r="F155" s="20">
        <v>-4.0333188175659984</v>
      </c>
      <c r="G155" s="20">
        <v>-4.9754794981365619E-2</v>
      </c>
      <c r="H155" s="20">
        <v>12.008129088971161</v>
      </c>
      <c r="I155" s="20">
        <v>191.73562512315232</v>
      </c>
      <c r="J155" s="20">
        <v>239.07688182125139</v>
      </c>
      <c r="K155" s="20">
        <v>81.94848752693612</v>
      </c>
      <c r="L155" s="20">
        <v>53.868000706547861</v>
      </c>
      <c r="M155" s="20">
        <v>376.94450623785588</v>
      </c>
    </row>
    <row r="156" spans="2:13" x14ac:dyDescent="0.2">
      <c r="B156" s="11" t="s">
        <v>127</v>
      </c>
      <c r="C156" s="17">
        <v>1</v>
      </c>
      <c r="D156" s="20">
        <v>428.35016052755583</v>
      </c>
      <c r="E156" s="20">
        <v>413.05911003161668</v>
      </c>
      <c r="F156" s="20">
        <v>15.291050495939146</v>
      </c>
      <c r="G156" s="20">
        <v>0.18862954229199413</v>
      </c>
      <c r="H156" s="20">
        <v>21.295871647370536</v>
      </c>
      <c r="I156" s="20">
        <v>371.08032554328651</v>
      </c>
      <c r="J156" s="20">
        <v>455.03789451994686</v>
      </c>
      <c r="K156" s="20">
        <v>83.814518986606913</v>
      </c>
      <c r="L156" s="20">
        <v>247.84250430671028</v>
      </c>
      <c r="M156" s="20">
        <v>578.27571575652314</v>
      </c>
    </row>
    <row r="157" spans="2:13" x14ac:dyDescent="0.2">
      <c r="B157" s="11" t="s">
        <v>128</v>
      </c>
      <c r="C157" s="17">
        <v>1</v>
      </c>
      <c r="D157" s="20">
        <v>412.79178442906306</v>
      </c>
      <c r="E157" s="20">
        <v>440.07100401424884</v>
      </c>
      <c r="F157" s="20">
        <v>-27.279219585185785</v>
      </c>
      <c r="G157" s="20">
        <v>-0.33651492458303861</v>
      </c>
      <c r="H157" s="20">
        <v>24.791839721872574</v>
      </c>
      <c r="I157" s="20">
        <v>391.20090778213643</v>
      </c>
      <c r="J157" s="20">
        <v>488.94110024636126</v>
      </c>
      <c r="K157" s="20">
        <v>84.770246906152337</v>
      </c>
      <c r="L157" s="20">
        <v>272.97045115496763</v>
      </c>
      <c r="M157" s="20">
        <v>607.17155687353011</v>
      </c>
    </row>
    <row r="158" spans="2:13" x14ac:dyDescent="0.2">
      <c r="B158" s="11" t="s">
        <v>129</v>
      </c>
      <c r="C158" s="17">
        <v>1</v>
      </c>
      <c r="D158" s="20">
        <v>328.22108302748148</v>
      </c>
      <c r="E158" s="20">
        <v>354.78099565915255</v>
      </c>
      <c r="F158" s="20">
        <v>-26.559912631671068</v>
      </c>
      <c r="G158" s="20">
        <v>-0.32764159430105683</v>
      </c>
      <c r="H158" s="20">
        <v>13.789467643974033</v>
      </c>
      <c r="I158" s="20">
        <v>327.59896244537413</v>
      </c>
      <c r="J158" s="20">
        <v>381.96302887293098</v>
      </c>
      <c r="K158" s="20">
        <v>82.228394497516589</v>
      </c>
      <c r="L158" s="20">
        <v>192.69098551115962</v>
      </c>
      <c r="M158" s="20">
        <v>516.87100580714548</v>
      </c>
    </row>
    <row r="159" spans="2:13" x14ac:dyDescent="0.2">
      <c r="B159" s="11" t="s">
        <v>130</v>
      </c>
      <c r="C159" s="17">
        <v>1</v>
      </c>
      <c r="D159" s="20">
        <v>269.83398933575558</v>
      </c>
      <c r="E159" s="20">
        <v>331.9126053194035</v>
      </c>
      <c r="F159" s="20">
        <v>-62.078615983647921</v>
      </c>
      <c r="G159" s="20">
        <v>-0.76579832904389233</v>
      </c>
      <c r="H159" s="20">
        <v>13.864096674806834</v>
      </c>
      <c r="I159" s="20">
        <v>304.58346209041753</v>
      </c>
      <c r="J159" s="20">
        <v>359.24174854838947</v>
      </c>
      <c r="K159" s="20">
        <v>82.240942482095861</v>
      </c>
      <c r="L159" s="20">
        <v>169.79786037073472</v>
      </c>
      <c r="M159" s="20">
        <v>494.02735026807227</v>
      </c>
    </row>
    <row r="160" spans="2:13" x14ac:dyDescent="0.2">
      <c r="B160" s="11" t="s">
        <v>131</v>
      </c>
      <c r="C160" s="17">
        <v>1</v>
      </c>
      <c r="D160" s="20">
        <v>286.13829190952799</v>
      </c>
      <c r="E160" s="20">
        <v>279.54848568969385</v>
      </c>
      <c r="F160" s="20">
        <v>6.5898062198341449</v>
      </c>
      <c r="G160" s="20">
        <v>8.1291480357766385E-2</v>
      </c>
      <c r="H160" s="20">
        <v>11.519712265777731</v>
      </c>
      <c r="I160" s="20">
        <v>256.84063289173776</v>
      </c>
      <c r="J160" s="20">
        <v>302.25633848764994</v>
      </c>
      <c r="K160" s="20">
        <v>81.878343989246147</v>
      </c>
      <c r="L160" s="20">
        <v>118.14850105885461</v>
      </c>
      <c r="M160" s="20">
        <v>440.94847032053309</v>
      </c>
    </row>
    <row r="161" spans="2:13" x14ac:dyDescent="0.2">
      <c r="B161" s="11" t="s">
        <v>132</v>
      </c>
      <c r="C161" s="17">
        <v>1</v>
      </c>
      <c r="D161" s="20">
        <v>100.09976082913568</v>
      </c>
      <c r="E161" s="20">
        <v>228.69031015675176</v>
      </c>
      <c r="F161" s="20">
        <v>-128.59054932761609</v>
      </c>
      <c r="G161" s="20">
        <v>-1.5862858126840922</v>
      </c>
      <c r="H161" s="20">
        <v>10.831446670182681</v>
      </c>
      <c r="I161" s="20">
        <v>207.33917820998391</v>
      </c>
      <c r="J161" s="20">
        <v>250.04144210351961</v>
      </c>
      <c r="K161" s="20">
        <v>81.784348629209134</v>
      </c>
      <c r="L161" s="20">
        <v>67.475610778718021</v>
      </c>
      <c r="M161" s="20">
        <v>389.90500953478551</v>
      </c>
    </row>
    <row r="162" spans="2:13" x14ac:dyDescent="0.2">
      <c r="B162" s="11" t="s">
        <v>133</v>
      </c>
      <c r="C162" s="17">
        <v>1</v>
      </c>
      <c r="D162" s="20">
        <v>202.21177781488618</v>
      </c>
      <c r="E162" s="20">
        <v>277.09889465007325</v>
      </c>
      <c r="F162" s="20">
        <v>-74.887116835187072</v>
      </c>
      <c r="G162" s="20">
        <v>-0.9238032779984513</v>
      </c>
      <c r="H162" s="20">
        <v>11.298826278124046</v>
      </c>
      <c r="I162" s="20">
        <v>254.82645606881348</v>
      </c>
      <c r="J162" s="20">
        <v>299.37133323133298</v>
      </c>
      <c r="K162" s="20">
        <v>81.847559028954777</v>
      </c>
      <c r="L162" s="20">
        <v>115.75959385669097</v>
      </c>
      <c r="M162" s="20">
        <v>438.43819544345553</v>
      </c>
    </row>
    <row r="163" spans="2:13" x14ac:dyDescent="0.2">
      <c r="B163" s="11" t="s">
        <v>134</v>
      </c>
      <c r="C163" s="17">
        <v>1</v>
      </c>
      <c r="D163" s="20">
        <v>277.05184352904394</v>
      </c>
      <c r="E163" s="20">
        <v>410.55952738840358</v>
      </c>
      <c r="F163" s="20">
        <v>-133.50768385935964</v>
      </c>
      <c r="G163" s="20">
        <v>-1.6469433088029668</v>
      </c>
      <c r="H163" s="20">
        <v>21.209799707400951</v>
      </c>
      <c r="I163" s="20">
        <v>368.75040937244444</v>
      </c>
      <c r="J163" s="20">
        <v>452.36864540436272</v>
      </c>
      <c r="K163" s="20">
        <v>83.792690894630397</v>
      </c>
      <c r="L163" s="20">
        <v>245.38594956975277</v>
      </c>
      <c r="M163" s="20">
        <v>575.73310520705445</v>
      </c>
    </row>
    <row r="164" spans="2:13" x14ac:dyDescent="0.2">
      <c r="B164" s="11" t="s">
        <v>135</v>
      </c>
      <c r="C164" s="17">
        <v>1</v>
      </c>
      <c r="D164" s="20">
        <v>432.8902525837712</v>
      </c>
      <c r="E164" s="20">
        <v>516.80152673775876</v>
      </c>
      <c r="F164" s="20">
        <v>-83.911274153987563</v>
      </c>
      <c r="G164" s="20">
        <v>-1.0351247771373329</v>
      </c>
      <c r="H164" s="20">
        <v>23.896878506262318</v>
      </c>
      <c r="I164" s="20">
        <v>469.69559327942767</v>
      </c>
      <c r="J164" s="20">
        <v>563.9074601960898</v>
      </c>
      <c r="K164" s="20">
        <v>84.51284071712459</v>
      </c>
      <c r="L164" s="20">
        <v>350.20837733742417</v>
      </c>
      <c r="M164" s="20">
        <v>683.39467613809336</v>
      </c>
    </row>
    <row r="165" spans="2:13" x14ac:dyDescent="0.2">
      <c r="B165" s="11" t="s">
        <v>136</v>
      </c>
      <c r="C165" s="17">
        <v>1</v>
      </c>
      <c r="D165" s="20">
        <v>427.7926261350546</v>
      </c>
      <c r="E165" s="20">
        <v>414.64550538854849</v>
      </c>
      <c r="F165" s="20">
        <v>13.147120746506118</v>
      </c>
      <c r="G165" s="20">
        <v>0.16218214500891404</v>
      </c>
      <c r="H165" s="20">
        <v>26.893229269009364</v>
      </c>
      <c r="I165" s="20">
        <v>361.63311433113</v>
      </c>
      <c r="J165" s="20">
        <v>467.65789644596697</v>
      </c>
      <c r="K165" s="20">
        <v>85.40846108115116</v>
      </c>
      <c r="L165" s="20">
        <v>246.28689388986047</v>
      </c>
      <c r="M165" s="20">
        <v>583.00411688723648</v>
      </c>
    </row>
    <row r="166" spans="2:13" x14ac:dyDescent="0.2">
      <c r="B166" s="11" t="s">
        <v>137</v>
      </c>
      <c r="C166" s="17">
        <v>1</v>
      </c>
      <c r="D166" s="20">
        <v>241.04674393023117</v>
      </c>
      <c r="E166" s="20">
        <v>369.97312588002058</v>
      </c>
      <c r="F166" s="20">
        <v>-128.9263819497894</v>
      </c>
      <c r="G166" s="20">
        <v>-1.5904286250974116</v>
      </c>
      <c r="H166" s="20">
        <v>14.482495456256144</v>
      </c>
      <c r="I166" s="20">
        <v>341.42498445250288</v>
      </c>
      <c r="J166" s="20">
        <v>398.52126730753827</v>
      </c>
      <c r="K166" s="20">
        <v>82.347447552279903</v>
      </c>
      <c r="L166" s="20">
        <v>207.64843632508243</v>
      </c>
      <c r="M166" s="20">
        <v>532.29781543495869</v>
      </c>
    </row>
    <row r="167" spans="2:13" x14ac:dyDescent="0.2">
      <c r="B167" s="11" t="s">
        <v>138</v>
      </c>
      <c r="C167" s="17">
        <v>1</v>
      </c>
      <c r="D167" s="20">
        <v>556.55004166698996</v>
      </c>
      <c r="E167" s="20">
        <v>515.9132134731542</v>
      </c>
      <c r="F167" s="20">
        <v>40.636828193835754</v>
      </c>
      <c r="G167" s="20">
        <v>0.50129363606753652</v>
      </c>
      <c r="H167" s="20">
        <v>23.856290661351899</v>
      </c>
      <c r="I167" s="20">
        <v>468.88728746521321</v>
      </c>
      <c r="J167" s="20">
        <v>562.93913948109525</v>
      </c>
      <c r="K167" s="20">
        <v>84.501373053068889</v>
      </c>
      <c r="L167" s="20">
        <v>349.34266932730031</v>
      </c>
      <c r="M167" s="20">
        <v>682.48375761900809</v>
      </c>
    </row>
    <row r="168" spans="2:13" x14ac:dyDescent="0.2">
      <c r="B168" s="11" t="s">
        <v>139</v>
      </c>
      <c r="C168" s="17">
        <v>1</v>
      </c>
      <c r="D168" s="20">
        <v>309.99966629109912</v>
      </c>
      <c r="E168" s="20">
        <v>385.25211338452766</v>
      </c>
      <c r="F168" s="20">
        <v>-75.252447093428543</v>
      </c>
      <c r="G168" s="20">
        <v>-0.92830997159780893</v>
      </c>
      <c r="H168" s="20">
        <v>15.694834501244951</v>
      </c>
      <c r="I168" s="20">
        <v>354.31418860655214</v>
      </c>
      <c r="J168" s="20">
        <v>416.19003816250319</v>
      </c>
      <c r="K168" s="20">
        <v>82.569287714963849</v>
      </c>
      <c r="L168" s="20">
        <v>222.49012872684054</v>
      </c>
      <c r="M168" s="20">
        <v>548.01409804221475</v>
      </c>
    </row>
    <row r="169" spans="2:13" x14ac:dyDescent="0.2">
      <c r="B169" s="11" t="s">
        <v>140</v>
      </c>
      <c r="C169" s="17">
        <v>1</v>
      </c>
      <c r="D169" s="20">
        <v>409.73567792980032</v>
      </c>
      <c r="E169" s="20">
        <v>339.6181938457255</v>
      </c>
      <c r="F169" s="20">
        <v>70.117484084074817</v>
      </c>
      <c r="G169" s="20">
        <v>0.86496535558218945</v>
      </c>
      <c r="H169" s="20">
        <v>13.685087959549728</v>
      </c>
      <c r="I169" s="20">
        <v>312.64191564164861</v>
      </c>
      <c r="J169" s="20">
        <v>366.59447204980239</v>
      </c>
      <c r="K169" s="20">
        <v>82.210954721348557</v>
      </c>
      <c r="L169" s="20">
        <v>177.56256128121001</v>
      </c>
      <c r="M169" s="20">
        <v>501.67382641024096</v>
      </c>
    </row>
    <row r="170" spans="2:13" x14ac:dyDescent="0.2">
      <c r="B170" s="11" t="s">
        <v>141</v>
      </c>
      <c r="C170" s="17">
        <v>1</v>
      </c>
      <c r="D170" s="20">
        <v>347.35825789398893</v>
      </c>
      <c r="E170" s="20">
        <v>349.59719440884282</v>
      </c>
      <c r="F170" s="20">
        <v>-2.23893651485389</v>
      </c>
      <c r="G170" s="20">
        <v>-2.7619395418900759E-2</v>
      </c>
      <c r="H170" s="20">
        <v>13.685520451541834</v>
      </c>
      <c r="I170" s="20">
        <v>322.62006366919331</v>
      </c>
      <c r="J170" s="20">
        <v>376.57432514849233</v>
      </c>
      <c r="K170" s="20">
        <v>82.211026716399672</v>
      </c>
      <c r="L170" s="20">
        <v>187.54141992645776</v>
      </c>
      <c r="M170" s="20">
        <v>511.65296889122789</v>
      </c>
    </row>
    <row r="171" spans="2:13" x14ac:dyDescent="0.2">
      <c r="B171" s="11" t="s">
        <v>142</v>
      </c>
      <c r="C171" s="17">
        <v>1</v>
      </c>
      <c r="D171" s="20">
        <v>305.04944445264965</v>
      </c>
      <c r="E171" s="20">
        <v>254.35269230428258</v>
      </c>
      <c r="F171" s="20">
        <v>50.696752148367068</v>
      </c>
      <c r="G171" s="20">
        <v>0.62539229439970645</v>
      </c>
      <c r="H171" s="20">
        <v>10.081650081233889</v>
      </c>
      <c r="I171" s="20">
        <v>234.47957214960087</v>
      </c>
      <c r="J171" s="20">
        <v>274.2258124589643</v>
      </c>
      <c r="K171" s="20">
        <v>81.688427038935288</v>
      </c>
      <c r="L171" s="20">
        <v>93.327075196867298</v>
      </c>
      <c r="M171" s="20">
        <v>415.37830941169784</v>
      </c>
    </row>
    <row r="172" spans="2:13" x14ac:dyDescent="0.2">
      <c r="B172" s="11" t="s">
        <v>143</v>
      </c>
      <c r="C172" s="17">
        <v>1</v>
      </c>
      <c r="D172" s="20">
        <v>219.65535217099114</v>
      </c>
      <c r="E172" s="20">
        <v>258.20204963026151</v>
      </c>
      <c r="F172" s="20">
        <v>-38.546697459270376</v>
      </c>
      <c r="G172" s="20">
        <v>-0.47550990041796809</v>
      </c>
      <c r="H172" s="20">
        <v>10.168892306320842</v>
      </c>
      <c r="I172" s="20">
        <v>238.15695611727588</v>
      </c>
      <c r="J172" s="20">
        <v>278.24714314324711</v>
      </c>
      <c r="K172" s="20">
        <v>81.699239987117139</v>
      </c>
      <c r="L172" s="20">
        <v>97.155117855434355</v>
      </c>
      <c r="M172" s="20">
        <v>419.24898140508867</v>
      </c>
    </row>
    <row r="173" spans="2:13" x14ac:dyDescent="0.2">
      <c r="B173" s="11" t="s">
        <v>144</v>
      </c>
      <c r="C173" s="17">
        <v>1</v>
      </c>
      <c r="D173" s="20">
        <v>239.05316731393944</v>
      </c>
      <c r="E173" s="20">
        <v>277.06390052755853</v>
      </c>
      <c r="F173" s="20">
        <v>-38.010733213619091</v>
      </c>
      <c r="G173" s="20">
        <v>-0.46889827550907615</v>
      </c>
      <c r="H173" s="20">
        <v>11.295779011298229</v>
      </c>
      <c r="I173" s="20">
        <v>254.79746877050761</v>
      </c>
      <c r="J173" s="20">
        <v>299.33033228460948</v>
      </c>
      <c r="K173" s="20">
        <v>81.847138417950177</v>
      </c>
      <c r="L173" s="20">
        <v>115.72542884974416</v>
      </c>
      <c r="M173" s="20">
        <v>438.4023722053729</v>
      </c>
    </row>
    <row r="174" spans="2:13" x14ac:dyDescent="0.2">
      <c r="B174" s="11" t="s">
        <v>145</v>
      </c>
      <c r="C174" s="17">
        <v>1</v>
      </c>
      <c r="D174" s="20">
        <v>249.14047552741056</v>
      </c>
      <c r="E174" s="20">
        <v>298.69728869956032</v>
      </c>
      <c r="F174" s="20">
        <v>-49.556813172149759</v>
      </c>
      <c r="G174" s="20">
        <v>-0.61133007105005621</v>
      </c>
      <c r="H174" s="20">
        <v>13.67843496550643</v>
      </c>
      <c r="I174" s="20">
        <v>271.73412499052597</v>
      </c>
      <c r="J174" s="20">
        <v>325.66045240859467</v>
      </c>
      <c r="K174" s="20">
        <v>82.209847505275178</v>
      </c>
      <c r="L174" s="20">
        <v>136.64383869820526</v>
      </c>
      <c r="M174" s="20">
        <v>460.75073870091535</v>
      </c>
    </row>
    <row r="175" spans="2:13" x14ac:dyDescent="0.2">
      <c r="B175" s="11" t="s">
        <v>146</v>
      </c>
      <c r="C175" s="17">
        <v>1</v>
      </c>
      <c r="D175" s="20">
        <v>263.47531165786268</v>
      </c>
      <c r="E175" s="20">
        <v>298.69728869956032</v>
      </c>
      <c r="F175" s="20">
        <v>-35.221977041697642</v>
      </c>
      <c r="G175" s="20">
        <v>-0.4344963356022517</v>
      </c>
      <c r="H175" s="20">
        <v>13.67843496550643</v>
      </c>
      <c r="I175" s="20">
        <v>271.73412499052597</v>
      </c>
      <c r="J175" s="20">
        <v>325.66045240859467</v>
      </c>
      <c r="K175" s="20">
        <v>82.209847505275178</v>
      </c>
      <c r="L175" s="20">
        <v>136.64383869820526</v>
      </c>
      <c r="M175" s="20">
        <v>460.75073870091535</v>
      </c>
    </row>
    <row r="176" spans="2:13" x14ac:dyDescent="0.2">
      <c r="B176" s="11" t="s">
        <v>147</v>
      </c>
      <c r="C176" s="17">
        <v>1</v>
      </c>
      <c r="D176" s="20">
        <v>666.72935151489276</v>
      </c>
      <c r="E176" s="20">
        <v>336.2670162011151</v>
      </c>
      <c r="F176" s="20">
        <v>330.46233531377766</v>
      </c>
      <c r="G176" s="20">
        <v>4.0765648554712257</v>
      </c>
      <c r="H176" s="20">
        <v>19.263503947550127</v>
      </c>
      <c r="I176" s="20">
        <v>298.29446949842344</v>
      </c>
      <c r="J176" s="20">
        <v>374.23956290380676</v>
      </c>
      <c r="K176" s="20">
        <v>83.321317968886504</v>
      </c>
      <c r="L176" s="20">
        <v>172.02261671294505</v>
      </c>
      <c r="M176" s="20">
        <v>500.51141568928517</v>
      </c>
    </row>
    <row r="177" spans="2:13" x14ac:dyDescent="0.2">
      <c r="B177" s="11" t="s">
        <v>148</v>
      </c>
      <c r="C177" s="17">
        <v>1</v>
      </c>
      <c r="D177" s="20">
        <v>711.8649399072799</v>
      </c>
      <c r="E177" s="20">
        <v>346.07004616561255</v>
      </c>
      <c r="F177" s="20">
        <v>365.79489374166735</v>
      </c>
      <c r="G177" s="20">
        <v>4.5124253168586188</v>
      </c>
      <c r="H177" s="20">
        <v>20.878852713824998</v>
      </c>
      <c r="I177" s="20">
        <v>304.91329649364184</v>
      </c>
      <c r="J177" s="20">
        <v>387.22679583758327</v>
      </c>
      <c r="K177" s="20">
        <v>83.709533115294633</v>
      </c>
      <c r="L177" s="20">
        <v>181.06039037631407</v>
      </c>
      <c r="M177" s="20">
        <v>511.079701954911</v>
      </c>
    </row>
    <row r="178" spans="2:13" x14ac:dyDescent="0.2">
      <c r="B178" s="11" t="s">
        <v>149</v>
      </c>
      <c r="C178" s="17">
        <v>1</v>
      </c>
      <c r="D178" s="20">
        <v>328.15780403353938</v>
      </c>
      <c r="E178" s="20">
        <v>256.14905903074367</v>
      </c>
      <c r="F178" s="20">
        <v>72.008745002795706</v>
      </c>
      <c r="G178" s="20">
        <v>0.88829584432446385</v>
      </c>
      <c r="H178" s="20">
        <v>10.115849845180692</v>
      </c>
      <c r="I178" s="20">
        <v>236.20852371954493</v>
      </c>
      <c r="J178" s="20">
        <v>276.08959434194242</v>
      </c>
      <c r="K178" s="20">
        <v>81.692654882952922</v>
      </c>
      <c r="L178" s="20">
        <v>95.11510792527443</v>
      </c>
      <c r="M178" s="20">
        <v>417.18301013621294</v>
      </c>
    </row>
    <row r="179" spans="2:13" x14ac:dyDescent="0.2">
      <c r="B179" s="11" t="s">
        <v>150</v>
      </c>
      <c r="C179" s="17">
        <v>1</v>
      </c>
      <c r="D179" s="20">
        <v>144.59522043429578</v>
      </c>
      <c r="E179" s="20">
        <v>285.9874106993268</v>
      </c>
      <c r="F179" s="20">
        <v>-141.39219026503102</v>
      </c>
      <c r="G179" s="20">
        <v>-1.7442061381223166</v>
      </c>
      <c r="H179" s="20">
        <v>12.166659330561776</v>
      </c>
      <c r="I179" s="20">
        <v>262.00428484105055</v>
      </c>
      <c r="J179" s="20">
        <v>309.97053655760305</v>
      </c>
      <c r="K179" s="20">
        <v>81.971867387543128</v>
      </c>
      <c r="L179" s="20">
        <v>124.40307115469327</v>
      </c>
      <c r="M179" s="20">
        <v>447.57175024396031</v>
      </c>
    </row>
    <row r="180" spans="2:13" x14ac:dyDescent="0.2">
      <c r="B180" s="11" t="s">
        <v>151</v>
      </c>
      <c r="C180" s="17">
        <v>1</v>
      </c>
      <c r="D180" s="20">
        <v>266.12956722271895</v>
      </c>
      <c r="E180" s="20">
        <v>210.76612320965708</v>
      </c>
      <c r="F180" s="20">
        <v>55.363444013061866</v>
      </c>
      <c r="G180" s="20">
        <v>0.68296034380801407</v>
      </c>
      <c r="H180" s="20">
        <v>12.513915132537347</v>
      </c>
      <c r="I180" s="20">
        <v>186.09848080682067</v>
      </c>
      <c r="J180" s="20">
        <v>235.43376561249349</v>
      </c>
      <c r="K180" s="20">
        <v>82.024127643513268</v>
      </c>
      <c r="L180" s="20">
        <v>49.078767359375121</v>
      </c>
      <c r="M180" s="20">
        <v>372.45347905993901</v>
      </c>
    </row>
    <row r="181" spans="2:13" x14ac:dyDescent="0.2">
      <c r="B181" s="11" t="s">
        <v>152</v>
      </c>
      <c r="C181" s="17">
        <v>1</v>
      </c>
      <c r="D181" s="20">
        <v>277.18746772270498</v>
      </c>
      <c r="E181" s="20">
        <v>298.72528399757209</v>
      </c>
      <c r="F181" s="20">
        <v>-21.537816274867112</v>
      </c>
      <c r="G181" s="20">
        <v>-0.26568929498834437</v>
      </c>
      <c r="H181" s="20">
        <v>13.682052980483931</v>
      </c>
      <c r="I181" s="20">
        <v>271.75498839586243</v>
      </c>
      <c r="J181" s="20">
        <v>325.69557959928176</v>
      </c>
      <c r="K181" s="20">
        <v>82.210449563883174</v>
      </c>
      <c r="L181" s="20">
        <v>136.6706472080464</v>
      </c>
      <c r="M181" s="20">
        <v>460.77992078709781</v>
      </c>
    </row>
    <row r="182" spans="2:13" x14ac:dyDescent="0.2">
      <c r="B182" s="11" t="s">
        <v>153</v>
      </c>
      <c r="C182" s="17">
        <v>1</v>
      </c>
      <c r="D182" s="20">
        <v>153.97779967160201</v>
      </c>
      <c r="E182" s="20">
        <v>205.9607716018381</v>
      </c>
      <c r="F182" s="20">
        <v>-51.98297193023609</v>
      </c>
      <c r="G182" s="20">
        <v>-0.64125902957302194</v>
      </c>
      <c r="H182" s="20">
        <v>13.080070861058815</v>
      </c>
      <c r="I182" s="20">
        <v>180.1771133951888</v>
      </c>
      <c r="J182" s="20">
        <v>231.74442980848741</v>
      </c>
      <c r="K182" s="20">
        <v>82.112408912814942</v>
      </c>
      <c r="L182" s="20">
        <v>44.099394211619369</v>
      </c>
      <c r="M182" s="20">
        <v>367.82214899205684</v>
      </c>
    </row>
    <row r="183" spans="2:13" x14ac:dyDescent="0.2">
      <c r="B183" s="11" t="s">
        <v>154</v>
      </c>
      <c r="C183" s="17">
        <v>1</v>
      </c>
      <c r="D183" s="20">
        <v>232.91486209197791</v>
      </c>
      <c r="E183" s="20">
        <v>205.9607716018381</v>
      </c>
      <c r="F183" s="20">
        <v>26.954090490139805</v>
      </c>
      <c r="G183" s="20">
        <v>0.33250415028073543</v>
      </c>
      <c r="H183" s="20">
        <v>13.080070861058815</v>
      </c>
      <c r="I183" s="20">
        <v>180.1771133951888</v>
      </c>
      <c r="J183" s="20">
        <v>231.74442980848741</v>
      </c>
      <c r="K183" s="20">
        <v>82.112408912814942</v>
      </c>
      <c r="L183" s="20">
        <v>44.099394211619369</v>
      </c>
      <c r="M183" s="20">
        <v>367.82214899205684</v>
      </c>
    </row>
    <row r="184" spans="2:13" x14ac:dyDescent="0.2">
      <c r="B184" s="11" t="s">
        <v>155</v>
      </c>
      <c r="C184" s="17">
        <v>1</v>
      </c>
      <c r="D184" s="20">
        <v>308.27675199977176</v>
      </c>
      <c r="E184" s="20">
        <v>379.35297277776658</v>
      </c>
      <c r="F184" s="20">
        <v>-71.07622077799482</v>
      </c>
      <c r="G184" s="20">
        <v>-0.87679227772862389</v>
      </c>
      <c r="H184" s="20">
        <v>21.031316348486975</v>
      </c>
      <c r="I184" s="20">
        <v>337.89568419535533</v>
      </c>
      <c r="J184" s="20">
        <v>420.81026136017783</v>
      </c>
      <c r="K184" s="20">
        <v>83.747690780612842</v>
      </c>
      <c r="L184" s="20">
        <v>214.26809994943375</v>
      </c>
      <c r="M184" s="20">
        <v>544.43784560609947</v>
      </c>
    </row>
    <row r="185" spans="2:13" x14ac:dyDescent="0.2">
      <c r="B185" s="11" t="s">
        <v>156</v>
      </c>
      <c r="C185" s="17">
        <v>1</v>
      </c>
      <c r="D185" s="20">
        <v>272.20570082094849</v>
      </c>
      <c r="E185" s="20">
        <v>296.02017868709129</v>
      </c>
      <c r="F185" s="20">
        <v>-23.814477866142795</v>
      </c>
      <c r="G185" s="20">
        <v>-0.29377406483657315</v>
      </c>
      <c r="H185" s="20">
        <v>16.489991255923282</v>
      </c>
      <c r="I185" s="20">
        <v>263.51482738665158</v>
      </c>
      <c r="J185" s="20">
        <v>328.525529987531</v>
      </c>
      <c r="K185" s="20">
        <v>82.724115319267312</v>
      </c>
      <c r="L185" s="20">
        <v>132.95299522178917</v>
      </c>
      <c r="M185" s="20">
        <v>459.08736215239344</v>
      </c>
    </row>
    <row r="186" spans="2:13" x14ac:dyDescent="0.2">
      <c r="B186" s="11" t="s">
        <v>157</v>
      </c>
      <c r="C186" s="17">
        <v>1</v>
      </c>
      <c r="D186" s="20">
        <v>355.87124573559618</v>
      </c>
      <c r="E186" s="20">
        <v>305.94548233224117</v>
      </c>
      <c r="F186" s="20">
        <v>49.925763403355006</v>
      </c>
      <c r="G186" s="20">
        <v>0.61588142043309912</v>
      </c>
      <c r="H186" s="20">
        <v>15.509163253895473</v>
      </c>
      <c r="I186" s="20">
        <v>275.3735558757819</v>
      </c>
      <c r="J186" s="20">
        <v>336.51740878870044</v>
      </c>
      <c r="K186" s="20">
        <v>82.534196479828836</v>
      </c>
      <c r="L186" s="20">
        <v>143.2526701142435</v>
      </c>
      <c r="M186" s="20">
        <v>468.63829455023881</v>
      </c>
    </row>
    <row r="187" spans="2:13" x14ac:dyDescent="0.2">
      <c r="B187" s="11" t="s">
        <v>158</v>
      </c>
      <c r="C187" s="17">
        <v>1</v>
      </c>
      <c r="D187" s="20">
        <v>337.17576313998126</v>
      </c>
      <c r="E187" s="20">
        <v>309.69671884709669</v>
      </c>
      <c r="F187" s="20">
        <v>27.479044292884566</v>
      </c>
      <c r="G187" s="20">
        <v>0.3389799509827528</v>
      </c>
      <c r="H187" s="20">
        <v>15.183284774601196</v>
      </c>
      <c r="I187" s="20">
        <v>279.76716959304548</v>
      </c>
      <c r="J187" s="20">
        <v>339.6262681011479</v>
      </c>
      <c r="K187" s="20">
        <v>82.473581104991709</v>
      </c>
      <c r="L187" s="20">
        <v>147.12339268719992</v>
      </c>
      <c r="M187" s="20">
        <v>472.27004500699343</v>
      </c>
    </row>
    <row r="188" spans="2:13" x14ac:dyDescent="0.2">
      <c r="B188" s="11" t="s">
        <v>159</v>
      </c>
      <c r="C188" s="17">
        <v>1</v>
      </c>
      <c r="D188" s="20">
        <v>361.36155202758158</v>
      </c>
      <c r="E188" s="20">
        <v>320.3018186452905</v>
      </c>
      <c r="F188" s="20">
        <v>41.059733382291085</v>
      </c>
      <c r="G188" s="20">
        <v>0.5065105707805847</v>
      </c>
      <c r="H188" s="20">
        <v>24.925704206557452</v>
      </c>
      <c r="I188" s="20">
        <v>271.16784646359127</v>
      </c>
      <c r="J188" s="20">
        <v>369.43579082698972</v>
      </c>
      <c r="K188" s="20">
        <v>84.809493418648643</v>
      </c>
      <c r="L188" s="20">
        <v>153.1239023928934</v>
      </c>
      <c r="M188" s="20">
        <v>487.47973489768759</v>
      </c>
    </row>
    <row r="189" spans="2:13" x14ac:dyDescent="0.2">
      <c r="B189" s="11" t="s">
        <v>160</v>
      </c>
      <c r="C189" s="17">
        <v>1</v>
      </c>
      <c r="D189" s="20">
        <v>1041.2002563709802</v>
      </c>
      <c r="E189" s="20">
        <v>498.05289221428774</v>
      </c>
      <c r="F189" s="20">
        <v>543.14736415669245</v>
      </c>
      <c r="G189" s="20">
        <v>6.7002354563663653</v>
      </c>
      <c r="H189" s="20">
        <v>23.28721030053077</v>
      </c>
      <c r="I189" s="20">
        <v>452.14874709510417</v>
      </c>
      <c r="J189" s="20">
        <v>543.95703733347136</v>
      </c>
      <c r="K189" s="20">
        <v>84.342478071942836</v>
      </c>
      <c r="L189" s="20">
        <v>331.79556455843806</v>
      </c>
      <c r="M189" s="20">
        <v>664.31021987013742</v>
      </c>
    </row>
    <row r="190" spans="2:13" x14ac:dyDescent="0.2">
      <c r="B190" s="11" t="s">
        <v>161</v>
      </c>
      <c r="C190" s="17">
        <v>1</v>
      </c>
      <c r="D190" s="20">
        <v>753.38798724890694</v>
      </c>
      <c r="E190" s="20">
        <v>367.3917921256612</v>
      </c>
      <c r="F190" s="20">
        <v>385.99619512324574</v>
      </c>
      <c r="G190" s="20">
        <v>4.7616274389967765</v>
      </c>
      <c r="H190" s="20">
        <v>14.325965476292206</v>
      </c>
      <c r="I190" s="20">
        <v>339.1522052576222</v>
      </c>
      <c r="J190" s="20">
        <v>395.6313789937002</v>
      </c>
      <c r="K190" s="20">
        <v>82.320062746349549</v>
      </c>
      <c r="L190" s="20">
        <v>205.12108396605828</v>
      </c>
      <c r="M190" s="20">
        <v>529.66250028526406</v>
      </c>
    </row>
    <row r="191" spans="2:13" x14ac:dyDescent="0.2">
      <c r="B191" s="11" t="s">
        <v>162</v>
      </c>
      <c r="C191" s="17">
        <v>1</v>
      </c>
      <c r="D191" s="20">
        <v>192.07759771029299</v>
      </c>
      <c r="E191" s="20">
        <v>316.30855606396676</v>
      </c>
      <c r="F191" s="20">
        <v>-124.23095835367377</v>
      </c>
      <c r="G191" s="20">
        <v>-1.532506142659888</v>
      </c>
      <c r="H191" s="20">
        <v>14.676072468452796</v>
      </c>
      <c r="I191" s="20">
        <v>287.37883233676888</v>
      </c>
      <c r="J191" s="20">
        <v>345.23827979116464</v>
      </c>
      <c r="K191" s="20">
        <v>82.381712453883168</v>
      </c>
      <c r="L191" s="20">
        <v>153.91632295205497</v>
      </c>
      <c r="M191" s="20">
        <v>478.70078917587853</v>
      </c>
    </row>
    <row r="192" spans="2:13" x14ac:dyDescent="0.2">
      <c r="B192" s="11" t="s">
        <v>163</v>
      </c>
      <c r="C192" s="17">
        <v>1</v>
      </c>
      <c r="D192" s="20">
        <v>390.64287641209955</v>
      </c>
      <c r="E192" s="20">
        <v>362.42838552110175</v>
      </c>
      <c r="F192" s="20">
        <v>28.214490890997808</v>
      </c>
      <c r="G192" s="20">
        <v>0.34805237901633668</v>
      </c>
      <c r="H192" s="20">
        <v>14.068415879047254</v>
      </c>
      <c r="I192" s="20">
        <v>334.69648480072681</v>
      </c>
      <c r="J192" s="20">
        <v>390.16028624147668</v>
      </c>
      <c r="K192" s="20">
        <v>82.275632899910519</v>
      </c>
      <c r="L192" s="20">
        <v>200.24525823066432</v>
      </c>
      <c r="M192" s="20">
        <v>524.61151281153911</v>
      </c>
    </row>
    <row r="193" spans="2:13" x14ac:dyDescent="0.2">
      <c r="B193" s="11" t="s">
        <v>164</v>
      </c>
      <c r="C193" s="17">
        <v>1</v>
      </c>
      <c r="D193" s="20">
        <v>256.29154906337163</v>
      </c>
      <c r="E193" s="20">
        <v>245.95409450914539</v>
      </c>
      <c r="F193" s="20">
        <v>10.337454554226241</v>
      </c>
      <c r="G193" s="20">
        <v>0.12752226026235644</v>
      </c>
      <c r="H193" s="20">
        <v>10.075445280949495</v>
      </c>
      <c r="I193" s="20">
        <v>226.09320536234375</v>
      </c>
      <c r="J193" s="20">
        <v>265.81498365594706</v>
      </c>
      <c r="K193" s="20">
        <v>81.687661500035716</v>
      </c>
      <c r="L193" s="20">
        <v>84.929986445032711</v>
      </c>
      <c r="M193" s="20">
        <v>406.97820257325805</v>
      </c>
    </row>
    <row r="194" spans="2:13" x14ac:dyDescent="0.2">
      <c r="B194" s="11" t="s">
        <v>165</v>
      </c>
      <c r="C194" s="17">
        <v>1</v>
      </c>
      <c r="D194" s="20">
        <v>184.67931669463792</v>
      </c>
      <c r="E194" s="20">
        <v>170.18007880187136</v>
      </c>
      <c r="F194" s="20">
        <v>14.499237892766558</v>
      </c>
      <c r="G194" s="20">
        <v>0.17886178637770017</v>
      </c>
      <c r="H194" s="20">
        <v>18.210818611491582</v>
      </c>
      <c r="I194" s="20">
        <v>134.28260334247787</v>
      </c>
      <c r="J194" s="20">
        <v>206.07755426126485</v>
      </c>
      <c r="K194" s="20">
        <v>83.084254574712645</v>
      </c>
      <c r="L194" s="20">
        <v>6.4029827093491178</v>
      </c>
      <c r="M194" s="20">
        <v>333.95717489439357</v>
      </c>
    </row>
    <row r="195" spans="2:13" x14ac:dyDescent="0.2">
      <c r="B195" s="11" t="s">
        <v>166</v>
      </c>
      <c r="C195" s="17">
        <v>1</v>
      </c>
      <c r="D195" s="20">
        <v>259.95286757158794</v>
      </c>
      <c r="E195" s="20">
        <v>261.75530253470561</v>
      </c>
      <c r="F195" s="20">
        <v>-1.8024349631176619</v>
      </c>
      <c r="G195" s="20">
        <v>-2.2234736730106539E-2</v>
      </c>
      <c r="H195" s="20">
        <v>10.295185344591667</v>
      </c>
      <c r="I195" s="20">
        <v>241.4612580361142</v>
      </c>
      <c r="J195" s="20">
        <v>282.04934703329701</v>
      </c>
      <c r="K195" s="20">
        <v>81.715055436648299</v>
      </c>
      <c r="L195" s="20">
        <v>100.67719507670154</v>
      </c>
      <c r="M195" s="20">
        <v>422.83340999270968</v>
      </c>
    </row>
    <row r="196" spans="2:13" x14ac:dyDescent="0.2">
      <c r="B196" s="11" t="s">
        <v>167</v>
      </c>
      <c r="C196" s="17">
        <v>1</v>
      </c>
      <c r="D196" s="20">
        <v>325.84191908072341</v>
      </c>
      <c r="E196" s="20">
        <v>279.89842729977704</v>
      </c>
      <c r="F196" s="20">
        <v>45.943491780946374</v>
      </c>
      <c r="G196" s="20">
        <v>0.56675634079145998</v>
      </c>
      <c r="H196" s="20">
        <v>11.55246001985835</v>
      </c>
      <c r="I196" s="20">
        <v>257.12602157185449</v>
      </c>
      <c r="J196" s="20">
        <v>302.67083302769959</v>
      </c>
      <c r="K196" s="20">
        <v>81.882957788818516</v>
      </c>
      <c r="L196" s="20">
        <v>118.48934786872826</v>
      </c>
      <c r="M196" s="20">
        <v>441.30750673082582</v>
      </c>
    </row>
    <row r="197" spans="2:13" x14ac:dyDescent="0.2">
      <c r="B197" s="11" t="s">
        <v>168</v>
      </c>
      <c r="C197" s="17">
        <v>1</v>
      </c>
      <c r="D197" s="20">
        <v>291.77268941607758</v>
      </c>
      <c r="E197" s="20">
        <v>282.45300078392904</v>
      </c>
      <c r="F197" s="20">
        <v>9.3196886321485408</v>
      </c>
      <c r="G197" s="20">
        <v>0.1149671568642681</v>
      </c>
      <c r="H197" s="20">
        <v>11.80016734743767</v>
      </c>
      <c r="I197" s="20">
        <v>259.19231015774938</v>
      </c>
      <c r="J197" s="20">
        <v>305.71369141010871</v>
      </c>
      <c r="K197" s="20">
        <v>81.918272645134209</v>
      </c>
      <c r="L197" s="20">
        <v>120.9743081073151</v>
      </c>
      <c r="M197" s="20">
        <v>443.93169346054299</v>
      </c>
    </row>
    <row r="198" spans="2:13" x14ac:dyDescent="0.2">
      <c r="B198" s="11" t="s">
        <v>169</v>
      </c>
      <c r="C198" s="17">
        <v>1</v>
      </c>
      <c r="D198" s="20">
        <v>126.71894491627157</v>
      </c>
      <c r="E198" s="20">
        <v>111.03815797845584</v>
      </c>
      <c r="F198" s="20">
        <v>15.680786937815725</v>
      </c>
      <c r="G198" s="20">
        <v>0.19343730920540622</v>
      </c>
      <c r="H198" s="20">
        <v>28.293827960932621</v>
      </c>
      <c r="I198" s="20">
        <v>55.264882951766097</v>
      </c>
      <c r="J198" s="20">
        <v>166.8114330051456</v>
      </c>
      <c r="K198" s="20">
        <v>85.859770232733922</v>
      </c>
      <c r="L198" s="20">
        <v>-58.210081797750604</v>
      </c>
      <c r="M198" s="20">
        <v>280.28639775466229</v>
      </c>
    </row>
    <row r="199" spans="2:13" x14ac:dyDescent="0.2">
      <c r="B199" s="11" t="s">
        <v>170</v>
      </c>
      <c r="C199" s="17">
        <v>1</v>
      </c>
      <c r="D199" s="20">
        <v>206.70153351002702</v>
      </c>
      <c r="E199" s="20">
        <v>155.66916811518749</v>
      </c>
      <c r="F199" s="20">
        <v>51.03236539483953</v>
      </c>
      <c r="G199" s="20">
        <v>0.62953240060666993</v>
      </c>
      <c r="H199" s="20">
        <v>20.571889152512398</v>
      </c>
      <c r="I199" s="20">
        <v>115.11751023750843</v>
      </c>
      <c r="J199" s="20">
        <v>196.22082599286654</v>
      </c>
      <c r="K199" s="20">
        <v>83.633498474225433</v>
      </c>
      <c r="L199" s="20">
        <v>-9.1906068960924188</v>
      </c>
      <c r="M199" s="20">
        <v>320.52894312646742</v>
      </c>
    </row>
    <row r="200" spans="2:13" x14ac:dyDescent="0.2">
      <c r="B200" s="11" t="s">
        <v>171</v>
      </c>
      <c r="C200" s="17">
        <v>1</v>
      </c>
      <c r="D200" s="20">
        <v>201.98489226665259</v>
      </c>
      <c r="E200" s="20">
        <v>156.04602828105126</v>
      </c>
      <c r="F200" s="20">
        <v>45.93886398560133</v>
      </c>
      <c r="G200" s="20">
        <v>0.566699252567339</v>
      </c>
      <c r="H200" s="20">
        <v>20.509300005446846</v>
      </c>
      <c r="I200" s="20">
        <v>115.61774719486867</v>
      </c>
      <c r="J200" s="20">
        <v>196.47430936723384</v>
      </c>
      <c r="K200" s="20">
        <v>83.618125011557353</v>
      </c>
      <c r="L200" s="20">
        <v>-8.7834422990755456</v>
      </c>
      <c r="M200" s="20">
        <v>320.87549886117807</v>
      </c>
    </row>
    <row r="201" spans="2:13" x14ac:dyDescent="0.2">
      <c r="B201" s="11" t="s">
        <v>172</v>
      </c>
      <c r="C201" s="17">
        <v>1</v>
      </c>
      <c r="D201" s="20">
        <v>303.19777569926305</v>
      </c>
      <c r="E201" s="20">
        <v>295.80730962544669</v>
      </c>
      <c r="F201" s="20">
        <v>7.3904660738163557</v>
      </c>
      <c r="G201" s="20">
        <v>9.116837546241259E-2</v>
      </c>
      <c r="H201" s="20">
        <v>13.311139640019025</v>
      </c>
      <c r="I201" s="20">
        <v>269.56816471064241</v>
      </c>
      <c r="J201" s="20">
        <v>322.04645454025098</v>
      </c>
      <c r="K201" s="20">
        <v>82.149533670320352</v>
      </c>
      <c r="L201" s="20">
        <v>133.87275128164657</v>
      </c>
      <c r="M201" s="20">
        <v>457.74186796924681</v>
      </c>
    </row>
    <row r="202" spans="2:13" x14ac:dyDescent="0.2">
      <c r="B202" s="11" t="s">
        <v>173</v>
      </c>
      <c r="C202" s="17">
        <v>1</v>
      </c>
      <c r="D202" s="20">
        <v>342.45802828352049</v>
      </c>
      <c r="E202" s="20">
        <v>273.74382983390166</v>
      </c>
      <c r="F202" s="20">
        <v>68.714198449618834</v>
      </c>
      <c r="G202" s="20">
        <v>0.84765450260955288</v>
      </c>
      <c r="H202" s="20">
        <v>11.021169028921076</v>
      </c>
      <c r="I202" s="20">
        <v>252.018713945928</v>
      </c>
      <c r="J202" s="20">
        <v>295.46894572187529</v>
      </c>
      <c r="K202" s="20">
        <v>81.809691421610069</v>
      </c>
      <c r="L202" s="20">
        <v>112.47917431234174</v>
      </c>
      <c r="M202" s="20">
        <v>435.00848535546157</v>
      </c>
    </row>
    <row r="203" spans="2:13" x14ac:dyDescent="0.2">
      <c r="B203" s="11" t="s">
        <v>174</v>
      </c>
      <c r="C203" s="17">
        <v>1</v>
      </c>
      <c r="D203" s="20">
        <v>189.92428664396911</v>
      </c>
      <c r="E203" s="20">
        <v>273.74382983390166</v>
      </c>
      <c r="F203" s="20">
        <v>-83.819543189932546</v>
      </c>
      <c r="G203" s="20">
        <v>-1.0339931891036465</v>
      </c>
      <c r="H203" s="20">
        <v>11.021169028921076</v>
      </c>
      <c r="I203" s="20">
        <v>252.018713945928</v>
      </c>
      <c r="J203" s="20">
        <v>295.46894572187529</v>
      </c>
      <c r="K203" s="20">
        <v>81.809691421610069</v>
      </c>
      <c r="L203" s="20">
        <v>112.47917431234174</v>
      </c>
      <c r="M203" s="20">
        <v>435.00848535546157</v>
      </c>
    </row>
    <row r="204" spans="2:13" x14ac:dyDescent="0.2">
      <c r="B204" s="11" t="s">
        <v>175</v>
      </c>
      <c r="C204" s="17">
        <v>1</v>
      </c>
      <c r="D204" s="20">
        <v>192.14693620199762</v>
      </c>
      <c r="E204" s="20">
        <v>246.65397765232456</v>
      </c>
      <c r="F204" s="20">
        <v>-54.507041450326938</v>
      </c>
      <c r="G204" s="20">
        <v>-0.67239580977097846</v>
      </c>
      <c r="H204" s="20">
        <v>10.066263589619618</v>
      </c>
      <c r="I204" s="20">
        <v>226.81118761167633</v>
      </c>
      <c r="J204" s="20">
        <v>266.49676769297281</v>
      </c>
      <c r="K204" s="20">
        <v>81.686529528378856</v>
      </c>
      <c r="L204" s="20">
        <v>85.632100949999597</v>
      </c>
      <c r="M204" s="20">
        <v>407.67585435464952</v>
      </c>
    </row>
    <row r="205" spans="2:13" x14ac:dyDescent="0.2">
      <c r="B205" s="11" t="s">
        <v>176</v>
      </c>
      <c r="C205" s="17">
        <v>1</v>
      </c>
      <c r="D205" s="20">
        <v>166.4431242436884</v>
      </c>
      <c r="E205" s="20">
        <v>246.65397765232456</v>
      </c>
      <c r="F205" s="20">
        <v>-80.210853408636154</v>
      </c>
      <c r="G205" s="20">
        <v>-0.98947659412539357</v>
      </c>
      <c r="H205" s="20">
        <v>10.066263589619618</v>
      </c>
      <c r="I205" s="20">
        <v>226.81118761167633</v>
      </c>
      <c r="J205" s="20">
        <v>266.49676769297281</v>
      </c>
      <c r="K205" s="20">
        <v>81.686529528378856</v>
      </c>
      <c r="L205" s="20">
        <v>85.632100949999597</v>
      </c>
      <c r="M205" s="20">
        <v>407.67585435464952</v>
      </c>
    </row>
    <row r="206" spans="2:13" x14ac:dyDescent="0.2">
      <c r="B206" s="11" t="s">
        <v>177</v>
      </c>
      <c r="C206" s="17">
        <v>1</v>
      </c>
      <c r="D206" s="20">
        <v>235.78191117171292</v>
      </c>
      <c r="E206" s="20">
        <v>271.82285248195535</v>
      </c>
      <c r="F206" s="20">
        <v>-36.040941310242431</v>
      </c>
      <c r="G206" s="20">
        <v>-0.44459903293950309</v>
      </c>
      <c r="H206" s="20">
        <v>10.875904509607532</v>
      </c>
      <c r="I206" s="20">
        <v>250.38408448577212</v>
      </c>
      <c r="J206" s="20">
        <v>293.26162047813858</v>
      </c>
      <c r="K206" s="20">
        <v>81.790248456873584</v>
      </c>
      <c r="L206" s="20">
        <v>110.59652326325835</v>
      </c>
      <c r="M206" s="20">
        <v>433.04918170065235</v>
      </c>
    </row>
    <row r="207" spans="2:13" x14ac:dyDescent="0.2">
      <c r="B207" s="11" t="s">
        <v>178</v>
      </c>
      <c r="C207" s="17">
        <v>1</v>
      </c>
      <c r="D207" s="20">
        <v>284.67501459199542</v>
      </c>
      <c r="E207" s="20">
        <v>279.92342310157323</v>
      </c>
      <c r="F207" s="20">
        <v>4.7515914904221859</v>
      </c>
      <c r="G207" s="20">
        <v>5.861536643508565E-2</v>
      </c>
      <c r="H207" s="20">
        <v>11.554810294593889</v>
      </c>
      <c r="I207" s="20">
        <v>257.1463844721078</v>
      </c>
      <c r="J207" s="20">
        <v>302.70046173103867</v>
      </c>
      <c r="K207" s="20">
        <v>81.883289410471676</v>
      </c>
      <c r="L207" s="20">
        <v>118.51368997228002</v>
      </c>
      <c r="M207" s="20">
        <v>441.33315623086645</v>
      </c>
    </row>
    <row r="208" spans="2:13" x14ac:dyDescent="0.2">
      <c r="B208" s="11" t="s">
        <v>179</v>
      </c>
      <c r="C208" s="17">
        <v>1</v>
      </c>
      <c r="D208" s="20">
        <v>214.07504868302217</v>
      </c>
      <c r="E208" s="20">
        <v>286.94391763857544</v>
      </c>
      <c r="F208" s="20">
        <v>-72.868868955553268</v>
      </c>
      <c r="G208" s="20">
        <v>-0.89890628522034122</v>
      </c>
      <c r="H208" s="20">
        <v>12.270307081903788</v>
      </c>
      <c r="I208" s="20">
        <v>262.75647956954151</v>
      </c>
      <c r="J208" s="20">
        <v>311.13135570760937</v>
      </c>
      <c r="K208" s="20">
        <v>81.987315358043219</v>
      </c>
      <c r="L208" s="20">
        <v>125.3291267916828</v>
      </c>
      <c r="M208" s="20">
        <v>448.55870848546806</v>
      </c>
    </row>
    <row r="209" spans="2:13" x14ac:dyDescent="0.2">
      <c r="B209" s="11" t="s">
        <v>180</v>
      </c>
      <c r="C209" s="17">
        <v>1</v>
      </c>
      <c r="D209" s="20">
        <v>183.77263114909792</v>
      </c>
      <c r="E209" s="20">
        <v>173.22008403718917</v>
      </c>
      <c r="F209" s="20">
        <v>10.552547111908751</v>
      </c>
      <c r="G209" s="20">
        <v>0.1301756300041437</v>
      </c>
      <c r="H209" s="20">
        <v>17.730903137410952</v>
      </c>
      <c r="I209" s="20">
        <v>138.26862612488833</v>
      </c>
      <c r="J209" s="20">
        <v>208.17154194949001</v>
      </c>
      <c r="K209" s="20">
        <v>82.980385452245642</v>
      </c>
      <c r="L209" s="20">
        <v>9.6477365259522969</v>
      </c>
      <c r="M209" s="20">
        <v>336.79243154842607</v>
      </c>
    </row>
    <row r="210" spans="2:13" x14ac:dyDescent="0.2">
      <c r="B210" s="11" t="s">
        <v>181</v>
      </c>
      <c r="C210" s="17">
        <v>1</v>
      </c>
      <c r="D210" s="20">
        <v>289.28642125223553</v>
      </c>
      <c r="E210" s="20">
        <v>262.0514069562405</v>
      </c>
      <c r="F210" s="20">
        <v>27.235014295995029</v>
      </c>
      <c r="G210" s="20">
        <v>0.33596961061202324</v>
      </c>
      <c r="H210" s="20">
        <v>10.307644709849196</v>
      </c>
      <c r="I210" s="20">
        <v>241.73280234488789</v>
      </c>
      <c r="J210" s="20">
        <v>282.37001156759311</v>
      </c>
      <c r="K210" s="20">
        <v>81.716626112434994</v>
      </c>
      <c r="L210" s="20">
        <v>100.97020335540449</v>
      </c>
      <c r="M210" s="20">
        <v>423.13261055707653</v>
      </c>
    </row>
    <row r="211" spans="2:13" x14ac:dyDescent="0.2">
      <c r="B211" s="11" t="s">
        <v>182</v>
      </c>
      <c r="C211" s="17">
        <v>1</v>
      </c>
      <c r="D211" s="20">
        <v>397.14858141361776</v>
      </c>
      <c r="E211" s="20">
        <v>392.23133737911974</v>
      </c>
      <c r="F211" s="20">
        <v>4.9172440344980259</v>
      </c>
      <c r="G211" s="20">
        <v>6.0658846938719355E-2</v>
      </c>
      <c r="H211" s="20">
        <v>20.901428705085436</v>
      </c>
      <c r="I211" s="20">
        <v>351.03008552910131</v>
      </c>
      <c r="J211" s="20">
        <v>433.43258922913816</v>
      </c>
      <c r="K211" s="20">
        <v>83.715166879417851</v>
      </c>
      <c r="L211" s="20">
        <v>227.21057621813688</v>
      </c>
      <c r="M211" s="20">
        <v>557.25209854010257</v>
      </c>
    </row>
    <row r="212" spans="2:13" x14ac:dyDescent="0.2">
      <c r="B212" s="11" t="s">
        <v>183</v>
      </c>
      <c r="C212" s="17">
        <v>1</v>
      </c>
      <c r="D212" s="20">
        <v>300.04673067328798</v>
      </c>
      <c r="E212" s="20">
        <v>342.77100080209817</v>
      </c>
      <c r="F212" s="20">
        <v>-42.72427012881019</v>
      </c>
      <c r="G212" s="20">
        <v>-0.5270442028359813</v>
      </c>
      <c r="H212" s="20">
        <v>13.656685949969244</v>
      </c>
      <c r="I212" s="20">
        <v>315.85070912249688</v>
      </c>
      <c r="J212" s="20">
        <v>369.69129248169946</v>
      </c>
      <c r="K212" s="20">
        <v>82.206231606071668</v>
      </c>
      <c r="L212" s="20">
        <v>180.72467852276873</v>
      </c>
      <c r="M212" s="20">
        <v>504.81732308142762</v>
      </c>
    </row>
    <row r="213" spans="2:13" x14ac:dyDescent="0.2">
      <c r="B213" s="11" t="s">
        <v>184</v>
      </c>
      <c r="C213" s="17">
        <v>1</v>
      </c>
      <c r="D213" s="20">
        <v>256.18438620920188</v>
      </c>
      <c r="E213" s="20">
        <v>382.95829128531864</v>
      </c>
      <c r="F213" s="20">
        <v>-126.77390507611676</v>
      </c>
      <c r="G213" s="20">
        <v>-1.5638757909685335</v>
      </c>
      <c r="H213" s="20">
        <v>15.484037106138445</v>
      </c>
      <c r="I213" s="20">
        <v>352.43589391877782</v>
      </c>
      <c r="J213" s="20">
        <v>413.48068865185945</v>
      </c>
      <c r="K213" s="20">
        <v>82.529478665742715</v>
      </c>
      <c r="L213" s="20">
        <v>220.27477890270958</v>
      </c>
      <c r="M213" s="20">
        <v>545.64180366792766</v>
      </c>
    </row>
    <row r="214" spans="2:13" x14ac:dyDescent="0.2">
      <c r="B214" s="11" t="s">
        <v>185</v>
      </c>
      <c r="C214" s="17">
        <v>1</v>
      </c>
      <c r="D214" s="20">
        <v>318.5782889727414</v>
      </c>
      <c r="E214" s="20">
        <v>363.18863359298263</v>
      </c>
      <c r="F214" s="20">
        <v>-44.610344620241221</v>
      </c>
      <c r="G214" s="20">
        <v>-0.55031071210175886</v>
      </c>
      <c r="H214" s="20">
        <v>14.104063261383642</v>
      </c>
      <c r="I214" s="20">
        <v>335.38646414609343</v>
      </c>
      <c r="J214" s="20">
        <v>390.99080303987182</v>
      </c>
      <c r="K214" s="20">
        <v>82.281735787573922</v>
      </c>
      <c r="L214" s="20">
        <v>200.99347618655744</v>
      </c>
      <c r="M214" s="20">
        <v>525.38379099940778</v>
      </c>
    </row>
    <row r="215" spans="2:13" x14ac:dyDescent="0.2">
      <c r="B215" s="11" t="s">
        <v>186</v>
      </c>
      <c r="C215" s="17">
        <v>1</v>
      </c>
      <c r="D215" s="20">
        <v>281.76515409737482</v>
      </c>
      <c r="E215" s="20">
        <v>279.54848568969385</v>
      </c>
      <c r="F215" s="20">
        <v>2.2166684076809702</v>
      </c>
      <c r="G215" s="20">
        <v>2.7344697296305946E-2</v>
      </c>
      <c r="H215" s="20">
        <v>11.519712265777731</v>
      </c>
      <c r="I215" s="20">
        <v>256.84063289173776</v>
      </c>
      <c r="J215" s="20">
        <v>302.25633848764994</v>
      </c>
      <c r="K215" s="20">
        <v>81.878343989246147</v>
      </c>
      <c r="L215" s="20">
        <v>118.14850105885461</v>
      </c>
      <c r="M215" s="20">
        <v>440.94847032053309</v>
      </c>
    </row>
    <row r="216" spans="2:13" x14ac:dyDescent="0.2">
      <c r="B216" s="11" t="s">
        <v>187</v>
      </c>
      <c r="C216" s="17">
        <v>1</v>
      </c>
      <c r="D216" s="20">
        <v>348.46674668822629</v>
      </c>
      <c r="E216" s="20">
        <v>426.46840971407323</v>
      </c>
      <c r="F216" s="20">
        <v>-78.001663025846938</v>
      </c>
      <c r="G216" s="20">
        <v>-0.96222414532522293</v>
      </c>
      <c r="H216" s="20">
        <v>21.928869955266066</v>
      </c>
      <c r="I216" s="20">
        <v>383.24184819230544</v>
      </c>
      <c r="J216" s="20">
        <v>469.69497123584102</v>
      </c>
      <c r="K216" s="20">
        <v>83.977584992960956</v>
      </c>
      <c r="L216" s="20">
        <v>260.93036550327349</v>
      </c>
      <c r="M216" s="20">
        <v>592.00645392487297</v>
      </c>
    </row>
    <row r="217" spans="2:13" x14ac:dyDescent="0.2">
      <c r="B217" s="11" t="s">
        <v>188</v>
      </c>
      <c r="C217" s="17">
        <v>1</v>
      </c>
      <c r="D217" s="20">
        <v>378.71914793843308</v>
      </c>
      <c r="E217" s="20">
        <v>405.1122591513199</v>
      </c>
      <c r="F217" s="20">
        <v>-26.393111212886822</v>
      </c>
      <c r="G217" s="20">
        <v>-0.32558394134338176</v>
      </c>
      <c r="H217" s="20">
        <v>17.865742240545959</v>
      </c>
      <c r="I217" s="20">
        <v>369.89500410496265</v>
      </c>
      <c r="J217" s="20">
        <v>440.32951419767716</v>
      </c>
      <c r="K217" s="20">
        <v>83.009301825401707</v>
      </c>
      <c r="L217" s="20">
        <v>241.48291119337662</v>
      </c>
      <c r="M217" s="20">
        <v>568.74160710926321</v>
      </c>
    </row>
    <row r="218" spans="2:13" x14ac:dyDescent="0.2">
      <c r="B218" s="11" t="s">
        <v>189</v>
      </c>
      <c r="C218" s="17">
        <v>1</v>
      </c>
      <c r="D218" s="20">
        <v>360.30415645289946</v>
      </c>
      <c r="E218" s="20">
        <v>324.31012460059492</v>
      </c>
      <c r="F218" s="20">
        <v>35.994031852304545</v>
      </c>
      <c r="G218" s="20">
        <v>0.44402036049431443</v>
      </c>
      <c r="H218" s="20">
        <v>14.187961203094101</v>
      </c>
      <c r="I218" s="20">
        <v>296.34257410368832</v>
      </c>
      <c r="J218" s="20">
        <v>352.27767509750151</v>
      </c>
      <c r="K218" s="20">
        <v>82.296158396583209</v>
      </c>
      <c r="L218" s="20">
        <v>162.0865371019253</v>
      </c>
      <c r="M218" s="20">
        <v>486.53371209926456</v>
      </c>
    </row>
    <row r="219" spans="2:13" x14ac:dyDescent="0.2">
      <c r="B219" s="11" t="s">
        <v>190</v>
      </c>
      <c r="C219" s="17">
        <v>1</v>
      </c>
      <c r="D219" s="20">
        <v>342.76335527262108</v>
      </c>
      <c r="E219" s="20">
        <v>314.28575658985375</v>
      </c>
      <c r="F219" s="20">
        <v>28.477598682767336</v>
      </c>
      <c r="G219" s="20">
        <v>0.35129806199594121</v>
      </c>
      <c r="H219" s="20">
        <v>14.821739316321086</v>
      </c>
      <c r="I219" s="20">
        <v>285.06889189397367</v>
      </c>
      <c r="J219" s="20">
        <v>343.50262128573382</v>
      </c>
      <c r="K219" s="20">
        <v>82.407787253972472</v>
      </c>
      <c r="L219" s="20">
        <v>151.84212438840714</v>
      </c>
      <c r="M219" s="20">
        <v>476.72938879130038</v>
      </c>
    </row>
    <row r="220" spans="2:13" x14ac:dyDescent="0.2">
      <c r="B220" s="11" t="s">
        <v>191</v>
      </c>
      <c r="C220" s="17">
        <v>1</v>
      </c>
      <c r="D220" s="20">
        <v>360.59464988979607</v>
      </c>
      <c r="E220" s="20">
        <v>172.41637210186926</v>
      </c>
      <c r="F220" s="20">
        <v>188.17827778792682</v>
      </c>
      <c r="G220" s="20">
        <v>2.3213566927830795</v>
      </c>
      <c r="H220" s="20">
        <v>17.857212046686755</v>
      </c>
      <c r="I220" s="20">
        <v>137.21593191876761</v>
      </c>
      <c r="J220" s="20">
        <v>207.61681228497091</v>
      </c>
      <c r="K220" s="20">
        <v>83.007466325718823</v>
      </c>
      <c r="L220" s="20">
        <v>8.7906423121274031</v>
      </c>
      <c r="M220" s="20">
        <v>336.04210189161108</v>
      </c>
    </row>
    <row r="221" spans="2:13" x14ac:dyDescent="0.2">
      <c r="B221" s="11" t="s">
        <v>192</v>
      </c>
      <c r="C221" s="17">
        <v>1</v>
      </c>
      <c r="D221" s="20">
        <v>283.6937634993709</v>
      </c>
      <c r="E221" s="20">
        <v>247.16722532145084</v>
      </c>
      <c r="F221" s="20">
        <v>36.52653817792006</v>
      </c>
      <c r="G221" s="20">
        <v>0.45058932869536256</v>
      </c>
      <c r="H221" s="20">
        <v>10.060647013464456</v>
      </c>
      <c r="I221" s="20">
        <v>227.33550677127195</v>
      </c>
      <c r="J221" s="20">
        <v>266.99894387162976</v>
      </c>
      <c r="K221" s="20">
        <v>81.685837585621542</v>
      </c>
      <c r="L221" s="20">
        <v>86.146712588460815</v>
      </c>
      <c r="M221" s="20">
        <v>408.18773805444084</v>
      </c>
    </row>
    <row r="222" spans="2:13" x14ac:dyDescent="0.2">
      <c r="B222" s="11" t="s">
        <v>193</v>
      </c>
      <c r="C222" s="17">
        <v>1</v>
      </c>
      <c r="D222" s="20">
        <v>248.0364410567509</v>
      </c>
      <c r="E222" s="20">
        <v>225.9266689917425</v>
      </c>
      <c r="F222" s="20">
        <v>22.1097720650084</v>
      </c>
      <c r="G222" s="20">
        <v>0.27274490957376868</v>
      </c>
      <c r="H222" s="20">
        <v>11.038895012484669</v>
      </c>
      <c r="I222" s="20">
        <v>204.16661134340416</v>
      </c>
      <c r="J222" s="20">
        <v>247.68672664008085</v>
      </c>
      <c r="K222" s="20">
        <v>81.81208130118479</v>
      </c>
      <c r="L222" s="20">
        <v>64.657302498906944</v>
      </c>
      <c r="M222" s="20">
        <v>387.19603548457803</v>
      </c>
    </row>
    <row r="223" spans="2:13" x14ac:dyDescent="0.2">
      <c r="B223" s="11" t="s">
        <v>194</v>
      </c>
      <c r="C223" s="17">
        <v>1</v>
      </c>
      <c r="D223" s="20">
        <v>378.96757551248282</v>
      </c>
      <c r="E223" s="20">
        <v>432.85580483993903</v>
      </c>
      <c r="F223" s="20">
        <v>-53.888229327456202</v>
      </c>
      <c r="G223" s="20">
        <v>-0.66476217808996063</v>
      </c>
      <c r="H223" s="20">
        <v>22.326961271383656</v>
      </c>
      <c r="I223" s="20">
        <v>388.84451894329271</v>
      </c>
      <c r="J223" s="20">
        <v>476.86709073658534</v>
      </c>
      <c r="K223" s="20">
        <v>84.082415779691274</v>
      </c>
      <c r="L223" s="20">
        <v>267.11111639889776</v>
      </c>
      <c r="M223" s="20">
        <v>598.60049328098034</v>
      </c>
    </row>
    <row r="224" spans="2:13" x14ac:dyDescent="0.2">
      <c r="B224" s="11" t="s">
        <v>195</v>
      </c>
      <c r="C224" s="17">
        <v>1</v>
      </c>
      <c r="D224" s="20">
        <v>270.20687266746779</v>
      </c>
      <c r="E224" s="20">
        <v>300.63657704582431</v>
      </c>
      <c r="F224" s="20">
        <v>-30.429704378356519</v>
      </c>
      <c r="G224" s="20">
        <v>-0.3753791284970539</v>
      </c>
      <c r="H224" s="20">
        <v>16.013535535939067</v>
      </c>
      <c r="I224" s="20">
        <v>269.07042336634316</v>
      </c>
      <c r="J224" s="20">
        <v>332.20273072530546</v>
      </c>
      <c r="K224" s="20">
        <v>82.630459057757832</v>
      </c>
      <c r="L224" s="20">
        <v>137.7540103965413</v>
      </c>
      <c r="M224" s="20">
        <v>463.51914369510735</v>
      </c>
    </row>
    <row r="225" spans="2:13" x14ac:dyDescent="0.2">
      <c r="B225" s="11" t="s">
        <v>196</v>
      </c>
      <c r="C225" s="17">
        <v>1</v>
      </c>
      <c r="D225" s="20">
        <v>305.50056886598702</v>
      </c>
      <c r="E225" s="20">
        <v>336.35540520747509</v>
      </c>
      <c r="F225" s="20">
        <v>-30.854836341488067</v>
      </c>
      <c r="G225" s="20">
        <v>-0.38062353257776094</v>
      </c>
      <c r="H225" s="20">
        <v>13.742060675716619</v>
      </c>
      <c r="I225" s="20">
        <v>309.26682141603897</v>
      </c>
      <c r="J225" s="20">
        <v>363.44398899891121</v>
      </c>
      <c r="K225" s="20">
        <v>82.220457766605065</v>
      </c>
      <c r="L225" s="20">
        <v>174.28104007847898</v>
      </c>
      <c r="M225" s="20">
        <v>498.42977033647117</v>
      </c>
    </row>
    <row r="226" spans="2:13" x14ac:dyDescent="0.2">
      <c r="B226" s="11" t="s">
        <v>226</v>
      </c>
      <c r="C226" s="17">
        <v>1</v>
      </c>
      <c r="D226" s="20">
        <v>127.97854653078643</v>
      </c>
      <c r="E226" s="20">
        <v>220.37007299150568</v>
      </c>
      <c r="F226" s="20">
        <v>-92.391526460719248</v>
      </c>
      <c r="G226" s="20">
        <v>-1.1397366945176488</v>
      </c>
      <c r="H226" s="20">
        <v>11.101653694378008</v>
      </c>
      <c r="I226" s="20">
        <v>198.48630436173411</v>
      </c>
      <c r="J226" s="20">
        <v>242.25384162127725</v>
      </c>
      <c r="K226" s="20">
        <v>81.820572953780442</v>
      </c>
      <c r="L226" s="20">
        <v>59.08396760860893</v>
      </c>
      <c r="M226" s="20">
        <v>381.65617837440243</v>
      </c>
    </row>
    <row r="227" spans="2:13" x14ac:dyDescent="0.2">
      <c r="B227" s="11" t="s">
        <v>227</v>
      </c>
      <c r="C227" s="17">
        <v>1</v>
      </c>
      <c r="D227" s="20">
        <v>152.5346601739578</v>
      </c>
      <c r="E227" s="20">
        <v>209.7054816235285</v>
      </c>
      <c r="F227" s="20">
        <v>-57.170821449570695</v>
      </c>
      <c r="G227" s="20">
        <v>-0.70525605061298979</v>
      </c>
      <c r="H227" s="20">
        <v>14.364722818720068</v>
      </c>
      <c r="I227" s="20">
        <v>181.38949562273456</v>
      </c>
      <c r="J227" s="20">
        <v>238.02146762432244</v>
      </c>
      <c r="K227" s="20">
        <v>82.326816441507489</v>
      </c>
      <c r="L227" s="20">
        <v>47.421460465132697</v>
      </c>
      <c r="M227" s="20">
        <v>371.98950278192433</v>
      </c>
    </row>
    <row r="228" spans="2:13" x14ac:dyDescent="0.2">
      <c r="B228" s="11" t="s">
        <v>228</v>
      </c>
      <c r="C228" s="17">
        <v>1</v>
      </c>
      <c r="D228" s="20">
        <v>250.59645711523632</v>
      </c>
      <c r="E228" s="20">
        <v>229.92942490024345</v>
      </c>
      <c r="F228" s="20">
        <v>20.667032214992872</v>
      </c>
      <c r="G228" s="20">
        <v>0.25494735160826965</v>
      </c>
      <c r="H228" s="20">
        <v>9.1892960364440874</v>
      </c>
      <c r="I228" s="20">
        <v>211.81532821986721</v>
      </c>
      <c r="J228" s="20">
        <v>248.04352158061968</v>
      </c>
      <c r="K228" s="20">
        <v>81.583102450081029</v>
      </c>
      <c r="L228" s="20">
        <v>69.11142541421728</v>
      </c>
      <c r="M228" s="20">
        <v>390.74742438626959</v>
      </c>
    </row>
    <row r="229" spans="2:13" x14ac:dyDescent="0.2">
      <c r="B229" s="11" t="s">
        <v>229</v>
      </c>
      <c r="C229" s="17">
        <v>1</v>
      </c>
      <c r="D229" s="20">
        <v>230.18775321635798</v>
      </c>
      <c r="E229" s="20">
        <v>235.72708455849718</v>
      </c>
      <c r="F229" s="20">
        <v>-5.5393313421392065</v>
      </c>
      <c r="G229" s="20">
        <v>-6.833288111558497E-2</v>
      </c>
      <c r="H229" s="20">
        <v>8.7944589782078531</v>
      </c>
      <c r="I229" s="20">
        <v>218.39129740450051</v>
      </c>
      <c r="J229" s="20">
        <v>253.06287171249386</v>
      </c>
      <c r="K229" s="20">
        <v>81.539572922933502</v>
      </c>
      <c r="L229" s="20">
        <v>74.994891216932359</v>
      </c>
      <c r="M229" s="20">
        <v>396.45927790006203</v>
      </c>
    </row>
    <row r="230" spans="2:13" x14ac:dyDescent="0.2">
      <c r="B230" s="11" t="s">
        <v>230</v>
      </c>
      <c r="C230" s="17">
        <v>1</v>
      </c>
      <c r="D230" s="20">
        <v>258.26648249879088</v>
      </c>
      <c r="E230" s="20">
        <v>235.72708455849718</v>
      </c>
      <c r="F230" s="20">
        <v>22.539397940293696</v>
      </c>
      <c r="G230" s="20">
        <v>0.27804475030304915</v>
      </c>
      <c r="H230" s="20">
        <v>8.7944589782078531</v>
      </c>
      <c r="I230" s="20">
        <v>218.39129740450051</v>
      </c>
      <c r="J230" s="20">
        <v>253.06287171249386</v>
      </c>
      <c r="K230" s="20">
        <v>81.539572922933502</v>
      </c>
      <c r="L230" s="20">
        <v>74.994891216932359</v>
      </c>
      <c r="M230" s="20">
        <v>396.45927790006203</v>
      </c>
    </row>
    <row r="231" spans="2:13" x14ac:dyDescent="0.2">
      <c r="B231" s="11" t="s">
        <v>231</v>
      </c>
      <c r="C231" s="17">
        <v>1</v>
      </c>
      <c r="D231" s="20">
        <v>120.9717472247146</v>
      </c>
      <c r="E231" s="20">
        <v>220.37007299150568</v>
      </c>
      <c r="F231" s="20">
        <v>-99.398325766791075</v>
      </c>
      <c r="G231" s="20">
        <v>-1.2261721782267108</v>
      </c>
      <c r="H231" s="20">
        <v>11.101653694378008</v>
      </c>
      <c r="I231" s="20">
        <v>198.48630436173411</v>
      </c>
      <c r="J231" s="20">
        <v>242.25384162127725</v>
      </c>
      <c r="K231" s="20">
        <v>81.820572953780442</v>
      </c>
      <c r="L231" s="20">
        <v>59.08396760860893</v>
      </c>
      <c r="M231" s="20">
        <v>381.65617837440243</v>
      </c>
    </row>
    <row r="232" spans="2:13" x14ac:dyDescent="0.2">
      <c r="B232" s="11" t="s">
        <v>232</v>
      </c>
      <c r="C232" s="17">
        <v>1</v>
      </c>
      <c r="D232" s="20">
        <v>323.95524257777464</v>
      </c>
      <c r="E232" s="20">
        <v>327.69165671741888</v>
      </c>
      <c r="F232" s="20">
        <v>-3.7364141396442392</v>
      </c>
      <c r="G232" s="20">
        <v>-4.6092195507535703E-2</v>
      </c>
      <c r="H232" s="20">
        <v>34.255952590576442</v>
      </c>
      <c r="I232" s="20">
        <v>260.16574018984522</v>
      </c>
      <c r="J232" s="20">
        <v>395.21757324499254</v>
      </c>
      <c r="K232" s="20">
        <v>88.004714257946603</v>
      </c>
      <c r="L232" s="20">
        <v>154.21526678775052</v>
      </c>
      <c r="M232" s="20">
        <v>501.16804664708724</v>
      </c>
    </row>
    <row r="233" spans="2:13" x14ac:dyDescent="0.2">
      <c r="B233" s="11" t="s">
        <v>233</v>
      </c>
      <c r="C233" s="17">
        <v>1</v>
      </c>
      <c r="D233" s="20">
        <v>332.53958284465392</v>
      </c>
      <c r="E233" s="20">
        <v>302.72192135238095</v>
      </c>
      <c r="F233" s="20">
        <v>29.817661492272975</v>
      </c>
      <c r="G233" s="20">
        <v>0.36782900174182082</v>
      </c>
      <c r="H233" s="20">
        <v>18.659600615999675</v>
      </c>
      <c r="I233" s="20">
        <v>265.93979917077581</v>
      </c>
      <c r="J233" s="20">
        <v>339.50404353398608</v>
      </c>
      <c r="K233" s="20">
        <v>83.183773290730358</v>
      </c>
      <c r="L233" s="20">
        <v>138.74865227377768</v>
      </c>
      <c r="M233" s="20">
        <v>466.69519043098421</v>
      </c>
    </row>
    <row r="234" spans="2:13" x14ac:dyDescent="0.2">
      <c r="B234" s="11" t="s">
        <v>234</v>
      </c>
      <c r="C234" s="17">
        <v>1</v>
      </c>
      <c r="D234" s="20">
        <v>318.75480206331304</v>
      </c>
      <c r="E234" s="20">
        <v>302.72192135238095</v>
      </c>
      <c r="F234" s="20">
        <v>16.032880710932091</v>
      </c>
      <c r="G234" s="20">
        <v>0.19778071826578694</v>
      </c>
      <c r="H234" s="20">
        <v>18.659600615999675</v>
      </c>
      <c r="I234" s="20">
        <v>265.93979917077581</v>
      </c>
      <c r="J234" s="20">
        <v>339.50404353398608</v>
      </c>
      <c r="K234" s="20">
        <v>83.183773290730358</v>
      </c>
      <c r="L234" s="20">
        <v>138.74865227377768</v>
      </c>
      <c r="M234" s="20">
        <v>466.69519043098421</v>
      </c>
    </row>
    <row r="235" spans="2:13" x14ac:dyDescent="0.2">
      <c r="B235" s="11" t="s">
        <v>235</v>
      </c>
      <c r="C235" s="17">
        <v>1</v>
      </c>
      <c r="D235" s="20">
        <v>333.84805201146571</v>
      </c>
      <c r="E235" s="20">
        <v>331.99963590862427</v>
      </c>
      <c r="F235" s="20">
        <v>1.8484161028414405</v>
      </c>
      <c r="G235" s="20">
        <v>2.2801957493811687E-2</v>
      </c>
      <c r="H235" s="20">
        <v>21.63512664714963</v>
      </c>
      <c r="I235" s="20">
        <v>289.35210619313762</v>
      </c>
      <c r="J235" s="20">
        <v>374.64716562411093</v>
      </c>
      <c r="K235" s="20">
        <v>83.901359636022676</v>
      </c>
      <c r="L235" s="20">
        <v>166.61184841820884</v>
      </c>
      <c r="M235" s="20">
        <v>497.38742339903968</v>
      </c>
    </row>
    <row r="236" spans="2:13" x14ac:dyDescent="0.2">
      <c r="B236" s="11" t="s">
        <v>236</v>
      </c>
      <c r="C236" s="17">
        <v>1</v>
      </c>
      <c r="D236" s="20">
        <v>335.28131464737612</v>
      </c>
      <c r="E236" s="20">
        <v>274.15063778315442</v>
      </c>
      <c r="F236" s="20">
        <v>61.130676864221698</v>
      </c>
      <c r="G236" s="20">
        <v>0.75410460517151801</v>
      </c>
      <c r="H236" s="20">
        <v>18.544459978958006</v>
      </c>
      <c r="I236" s="20">
        <v>237.59548278412143</v>
      </c>
      <c r="J236" s="20">
        <v>310.70579278218742</v>
      </c>
      <c r="K236" s="20">
        <v>83.158020897843556</v>
      </c>
      <c r="L236" s="20">
        <v>110.22813225952345</v>
      </c>
      <c r="M236" s="20">
        <v>438.07314330678537</v>
      </c>
    </row>
    <row r="237" spans="2:13" x14ac:dyDescent="0.2">
      <c r="B237" s="11" t="s">
        <v>237</v>
      </c>
      <c r="C237" s="17">
        <v>1</v>
      </c>
      <c r="D237" s="20">
        <v>169.60160845688188</v>
      </c>
      <c r="E237" s="20">
        <v>234.58952816087353</v>
      </c>
      <c r="F237" s="20">
        <v>-64.987919703991651</v>
      </c>
      <c r="G237" s="20">
        <v>-0.80168733675481274</v>
      </c>
      <c r="H237" s="20">
        <v>8.8180090081491453</v>
      </c>
      <c r="I237" s="20">
        <v>217.20731878721057</v>
      </c>
      <c r="J237" s="20">
        <v>251.97173753453649</v>
      </c>
      <c r="K237" s="20">
        <v>81.542116274982774</v>
      </c>
      <c r="L237" s="20">
        <v>73.852321320480286</v>
      </c>
      <c r="M237" s="20">
        <v>395.3267350012668</v>
      </c>
    </row>
    <row r="238" spans="2:13" x14ac:dyDescent="0.2">
      <c r="B238" s="11" t="s">
        <v>238</v>
      </c>
      <c r="C238" s="17">
        <v>1</v>
      </c>
      <c r="D238" s="20">
        <v>209.3971488106277</v>
      </c>
      <c r="E238" s="20">
        <v>235.0118029020571</v>
      </c>
      <c r="F238" s="20">
        <v>-25.614654091429401</v>
      </c>
      <c r="G238" s="20">
        <v>-0.31598093790333343</v>
      </c>
      <c r="H238" s="20">
        <v>8.8061094955750754</v>
      </c>
      <c r="I238" s="20">
        <v>217.65305005002119</v>
      </c>
      <c r="J238" s="20">
        <v>252.370555754093</v>
      </c>
      <c r="K238" s="20">
        <v>81.540830313304198</v>
      </c>
      <c r="L238" s="20">
        <v>74.277130971202155</v>
      </c>
      <c r="M238" s="20">
        <v>395.74647483291204</v>
      </c>
    </row>
    <row r="239" spans="2:13" x14ac:dyDescent="0.2">
      <c r="B239" s="11" t="s">
        <v>239</v>
      </c>
      <c r="C239" s="17">
        <v>1</v>
      </c>
      <c r="D239" s="20">
        <v>196.34960394675636</v>
      </c>
      <c r="E239" s="20">
        <v>243.45729747236376</v>
      </c>
      <c r="F239" s="20">
        <v>-47.107693525607402</v>
      </c>
      <c r="G239" s="20">
        <v>-0.58111786829339784</v>
      </c>
      <c r="H239" s="20">
        <v>9.3368258305705645</v>
      </c>
      <c r="I239" s="20">
        <v>225.05238755194773</v>
      </c>
      <c r="J239" s="20">
        <v>261.86220739277979</v>
      </c>
      <c r="K239" s="20">
        <v>81.599851472447057</v>
      </c>
      <c r="L239" s="20">
        <v>82.606282028506115</v>
      </c>
      <c r="M239" s="20">
        <v>404.30831291622144</v>
      </c>
    </row>
    <row r="240" spans="2:13" x14ac:dyDescent="0.2">
      <c r="B240" s="11" t="s">
        <v>240</v>
      </c>
      <c r="C240" s="17">
        <v>1</v>
      </c>
      <c r="D240" s="20">
        <v>358.38055216776797</v>
      </c>
      <c r="E240" s="20">
        <v>243.45729747236376</v>
      </c>
      <c r="F240" s="20">
        <v>114.92325469540421</v>
      </c>
      <c r="G240" s="20">
        <v>1.4176868317619762</v>
      </c>
      <c r="H240" s="20">
        <v>9.3368258305705645</v>
      </c>
      <c r="I240" s="20">
        <v>225.05238755194773</v>
      </c>
      <c r="J240" s="20">
        <v>261.86220739277979</v>
      </c>
      <c r="K240" s="20">
        <v>81.599851472447057</v>
      </c>
      <c r="L240" s="20">
        <v>82.606282028506115</v>
      </c>
      <c r="M240" s="20">
        <v>404.30831291622144</v>
      </c>
    </row>
    <row r="241" spans="2:13" x14ac:dyDescent="0.2">
      <c r="B241" s="11" t="s">
        <v>241</v>
      </c>
      <c r="C241" s="17">
        <v>1</v>
      </c>
      <c r="D241" s="20">
        <v>198.00953936017774</v>
      </c>
      <c r="E241" s="20">
        <v>243.45729747236376</v>
      </c>
      <c r="F241" s="20">
        <v>-45.447758112186023</v>
      </c>
      <c r="G241" s="20">
        <v>-0.56064099802532175</v>
      </c>
      <c r="H241" s="20">
        <v>9.3368258305705645</v>
      </c>
      <c r="I241" s="20">
        <v>225.05238755194773</v>
      </c>
      <c r="J241" s="20">
        <v>261.86220739277979</v>
      </c>
      <c r="K241" s="20">
        <v>81.599851472447057</v>
      </c>
      <c r="L241" s="20">
        <v>82.606282028506115</v>
      </c>
      <c r="M241" s="20">
        <v>404.30831291622144</v>
      </c>
    </row>
    <row r="242" spans="2:13" x14ac:dyDescent="0.2">
      <c r="B242" s="11" t="s">
        <v>242</v>
      </c>
      <c r="C242" s="17">
        <v>1</v>
      </c>
      <c r="D242" s="20">
        <v>166.40779961215463</v>
      </c>
      <c r="E242" s="20">
        <v>234.58952816087353</v>
      </c>
      <c r="F242" s="20">
        <v>-68.181728548718894</v>
      </c>
      <c r="G242" s="20">
        <v>-0.84108598374175558</v>
      </c>
      <c r="H242" s="20">
        <v>8.8180090081491453</v>
      </c>
      <c r="I242" s="20">
        <v>217.20731878721057</v>
      </c>
      <c r="J242" s="20">
        <v>251.97173753453649</v>
      </c>
      <c r="K242" s="20">
        <v>81.542116274982774</v>
      </c>
      <c r="L242" s="20">
        <v>73.852321320480286</v>
      </c>
      <c r="M242" s="20">
        <v>395.3267350012668</v>
      </c>
    </row>
    <row r="243" spans="2:13" x14ac:dyDescent="0.2">
      <c r="B243" s="11" t="s">
        <v>243</v>
      </c>
      <c r="C243" s="17">
        <v>1</v>
      </c>
      <c r="D243" s="20">
        <v>299.87320850245294</v>
      </c>
      <c r="E243" s="20">
        <v>342.3707306504848</v>
      </c>
      <c r="F243" s="20">
        <v>-42.497522148031862</v>
      </c>
      <c r="G243" s="20">
        <v>-0.52424705244783709</v>
      </c>
      <c r="H243" s="20">
        <v>33.191471970113206</v>
      </c>
      <c r="I243" s="20">
        <v>276.9431364314957</v>
      </c>
      <c r="J243" s="20">
        <v>407.7983248694739</v>
      </c>
      <c r="K243" s="20">
        <v>87.59585181547024</v>
      </c>
      <c r="L243" s="20">
        <v>169.70029732321768</v>
      </c>
      <c r="M243" s="20">
        <v>515.04116397775192</v>
      </c>
    </row>
    <row r="244" spans="2:13" x14ac:dyDescent="0.2">
      <c r="B244" s="11" t="s">
        <v>244</v>
      </c>
      <c r="C244" s="17">
        <v>1</v>
      </c>
      <c r="D244" s="20">
        <v>344.85569958245247</v>
      </c>
      <c r="E244" s="20">
        <v>298.3785241385898</v>
      </c>
      <c r="F244" s="20">
        <v>46.477175443862677</v>
      </c>
      <c r="G244" s="20">
        <v>0.57333983255949461</v>
      </c>
      <c r="H244" s="20">
        <v>18.903615991698626</v>
      </c>
      <c r="I244" s="20">
        <v>261.11539469708367</v>
      </c>
      <c r="J244" s="20">
        <v>335.64165358009592</v>
      </c>
      <c r="K244" s="20">
        <v>83.23884995179003</v>
      </c>
      <c r="L244" s="20">
        <v>134.29668700871139</v>
      </c>
      <c r="M244" s="20">
        <v>462.4603612684682</v>
      </c>
    </row>
    <row r="245" spans="2:13" x14ac:dyDescent="0.2">
      <c r="B245" s="11" t="s">
        <v>245</v>
      </c>
      <c r="C245" s="17">
        <v>1</v>
      </c>
      <c r="D245" s="20">
        <v>340.26696321400709</v>
      </c>
      <c r="E245" s="20">
        <v>298.3785241385898</v>
      </c>
      <c r="F245" s="20">
        <v>41.888439075417295</v>
      </c>
      <c r="G245" s="20">
        <v>0.51673343778574443</v>
      </c>
      <c r="H245" s="20">
        <v>18.903615991698626</v>
      </c>
      <c r="I245" s="20">
        <v>261.11539469708367</v>
      </c>
      <c r="J245" s="20">
        <v>335.64165358009592</v>
      </c>
      <c r="K245" s="20">
        <v>83.23884995179003</v>
      </c>
      <c r="L245" s="20">
        <v>134.29668700871139</v>
      </c>
      <c r="M245" s="20">
        <v>462.4603612684682</v>
      </c>
    </row>
    <row r="246" spans="2:13" x14ac:dyDescent="0.2">
      <c r="B246" s="11" t="s">
        <v>246</v>
      </c>
      <c r="C246" s="17">
        <v>1</v>
      </c>
      <c r="D246" s="20">
        <v>262.28117718093938</v>
      </c>
      <c r="E246" s="20">
        <v>316.2950376454782</v>
      </c>
      <c r="F246" s="20">
        <v>-54.013860464538823</v>
      </c>
      <c r="G246" s="20">
        <v>-0.66631195675898081</v>
      </c>
      <c r="H246" s="20">
        <v>19.089834424804863</v>
      </c>
      <c r="I246" s="20">
        <v>278.66483126058307</v>
      </c>
      <c r="J246" s="20">
        <v>353.92524403037334</v>
      </c>
      <c r="K246" s="20">
        <v>83.281337778048908</v>
      </c>
      <c r="L246" s="20">
        <v>152.12944778965212</v>
      </c>
      <c r="M246" s="20">
        <v>480.46062750130432</v>
      </c>
    </row>
    <row r="247" spans="2:13" x14ac:dyDescent="0.2">
      <c r="B247" s="11" t="s">
        <v>247</v>
      </c>
      <c r="C247" s="17">
        <v>1</v>
      </c>
      <c r="D247" s="20">
        <v>235.86848608428613</v>
      </c>
      <c r="E247" s="20">
        <v>252.50604166776193</v>
      </c>
      <c r="F247" s="20">
        <v>-16.637555583475802</v>
      </c>
      <c r="G247" s="20">
        <v>-0.20523995361875899</v>
      </c>
      <c r="H247" s="20">
        <v>11.25658929975347</v>
      </c>
      <c r="I247" s="20">
        <v>230.31686133682487</v>
      </c>
      <c r="J247" s="20">
        <v>274.69522199869903</v>
      </c>
      <c r="K247" s="20">
        <v>81.841739023546751</v>
      </c>
      <c r="L247" s="20">
        <v>91.178213368053065</v>
      </c>
      <c r="M247" s="20">
        <v>413.83386996747083</v>
      </c>
    </row>
    <row r="248" spans="2:13" x14ac:dyDescent="0.2">
      <c r="B248" s="11" t="s">
        <v>248</v>
      </c>
      <c r="C248" s="17">
        <v>1</v>
      </c>
      <c r="D248" s="20">
        <v>203.79754865341786</v>
      </c>
      <c r="E248" s="20">
        <v>235.88220591341471</v>
      </c>
      <c r="F248" s="20">
        <v>-32.084657259996845</v>
      </c>
      <c r="G248" s="20">
        <v>-0.39579453453220731</v>
      </c>
      <c r="H248" s="20">
        <v>8.7933474512710976</v>
      </c>
      <c r="I248" s="20">
        <v>218.54860982022569</v>
      </c>
      <c r="J248" s="20">
        <v>253.21580200660372</v>
      </c>
      <c r="K248" s="20">
        <v>81.53945304656996</v>
      </c>
      <c r="L248" s="20">
        <v>75.150248874177095</v>
      </c>
      <c r="M248" s="20">
        <v>396.61416295265235</v>
      </c>
    </row>
    <row r="249" spans="2:13" x14ac:dyDescent="0.2">
      <c r="B249" s="11" t="s">
        <v>249</v>
      </c>
      <c r="C249" s="17">
        <v>1</v>
      </c>
      <c r="D249" s="20">
        <v>219.29149989342258</v>
      </c>
      <c r="E249" s="20">
        <v>213.47579171700943</v>
      </c>
      <c r="F249" s="20">
        <v>5.8157081764131533</v>
      </c>
      <c r="G249" s="20">
        <v>7.1742250260173807E-2</v>
      </c>
      <c r="H249" s="20">
        <v>13.121329651870731</v>
      </c>
      <c r="I249" s="20">
        <v>187.61080347999453</v>
      </c>
      <c r="J249" s="20">
        <v>239.34077995402433</v>
      </c>
      <c r="K249" s="20">
        <v>82.118991320936672</v>
      </c>
      <c r="L249" s="20">
        <v>51.601438971917588</v>
      </c>
      <c r="M249" s="20">
        <v>375.3501444621013</v>
      </c>
    </row>
    <row r="250" spans="2:13" x14ac:dyDescent="0.2">
      <c r="B250" s="11" t="s">
        <v>250</v>
      </c>
      <c r="C250" s="17">
        <v>1</v>
      </c>
      <c r="D250" s="20">
        <v>294.08243374242301</v>
      </c>
      <c r="E250" s="20">
        <v>238.93292537466468</v>
      </c>
      <c r="F250" s="20">
        <v>55.14950836775833</v>
      </c>
      <c r="G250" s="20">
        <v>0.68032124567252195</v>
      </c>
      <c r="H250" s="20">
        <v>8.8737607191670946</v>
      </c>
      <c r="I250" s="20">
        <v>221.4408172797645</v>
      </c>
      <c r="J250" s="20">
        <v>256.42503346956488</v>
      </c>
      <c r="K250" s="20">
        <v>81.548164130383981</v>
      </c>
      <c r="L250" s="20">
        <v>78.18379689881516</v>
      </c>
      <c r="M250" s="20">
        <v>399.68205385051419</v>
      </c>
    </row>
    <row r="251" spans="2:13" x14ac:dyDescent="0.2">
      <c r="B251" s="11" t="s">
        <v>251</v>
      </c>
      <c r="C251" s="17">
        <v>1</v>
      </c>
      <c r="D251" s="20">
        <v>337.72974904051551</v>
      </c>
      <c r="E251" s="20">
        <v>246.01679941226067</v>
      </c>
      <c r="F251" s="20">
        <v>91.712949628254847</v>
      </c>
      <c r="G251" s="20">
        <v>1.1313658087271858</v>
      </c>
      <c r="H251" s="20">
        <v>9.7618299674346645</v>
      </c>
      <c r="I251" s="20">
        <v>226.77411410685497</v>
      </c>
      <c r="J251" s="20">
        <v>265.2594847176664</v>
      </c>
      <c r="K251" s="20">
        <v>81.649572981419297</v>
      </c>
      <c r="L251" s="20">
        <v>85.067772084027411</v>
      </c>
      <c r="M251" s="20">
        <v>406.96582674049392</v>
      </c>
    </row>
    <row r="252" spans="2:13" x14ac:dyDescent="0.2">
      <c r="B252" s="11" t="s">
        <v>252</v>
      </c>
      <c r="C252" s="17">
        <v>1</v>
      </c>
      <c r="D252" s="20">
        <v>198.84945852895032</v>
      </c>
      <c r="E252" s="20">
        <v>246.01679941226067</v>
      </c>
      <c r="F252" s="20">
        <v>-47.167340883310345</v>
      </c>
      <c r="G252" s="20">
        <v>-0.58185367475649341</v>
      </c>
      <c r="H252" s="20">
        <v>9.7618299674346645</v>
      </c>
      <c r="I252" s="20">
        <v>226.77411410685497</v>
      </c>
      <c r="J252" s="20">
        <v>265.2594847176664</v>
      </c>
      <c r="K252" s="20">
        <v>81.649572981419297</v>
      </c>
      <c r="L252" s="20">
        <v>85.067772084027411</v>
      </c>
      <c r="M252" s="20">
        <v>406.96582674049392</v>
      </c>
    </row>
    <row r="253" spans="2:13" x14ac:dyDescent="0.2">
      <c r="B253" s="11" t="s">
        <v>253</v>
      </c>
      <c r="C253" s="17">
        <v>1</v>
      </c>
      <c r="D253" s="20">
        <v>224.22524285785963</v>
      </c>
      <c r="E253" s="20">
        <v>235.88220591341471</v>
      </c>
      <c r="F253" s="20">
        <v>-11.656963055555082</v>
      </c>
      <c r="G253" s="20">
        <v>-0.14379964321404798</v>
      </c>
      <c r="H253" s="20">
        <v>8.7933474512710976</v>
      </c>
      <c r="I253" s="20">
        <v>218.54860982022569</v>
      </c>
      <c r="J253" s="20">
        <v>253.21580200660372</v>
      </c>
      <c r="K253" s="20">
        <v>81.53945304656996</v>
      </c>
      <c r="L253" s="20">
        <v>75.150248874177095</v>
      </c>
      <c r="M253" s="20">
        <v>396.61416295265235</v>
      </c>
    </row>
    <row r="254" spans="2:13" x14ac:dyDescent="0.2">
      <c r="B254" s="11" t="s">
        <v>254</v>
      </c>
      <c r="C254" s="17">
        <v>1</v>
      </c>
      <c r="D254" s="20">
        <v>258.85789097402039</v>
      </c>
      <c r="E254" s="20">
        <v>235.88220591341471</v>
      </c>
      <c r="F254" s="20">
        <v>22.975685060605684</v>
      </c>
      <c r="G254" s="20">
        <v>0.28342676377780668</v>
      </c>
      <c r="H254" s="20">
        <v>8.7933474512710976</v>
      </c>
      <c r="I254" s="20">
        <v>218.54860982022569</v>
      </c>
      <c r="J254" s="20">
        <v>253.21580200660372</v>
      </c>
      <c r="K254" s="20">
        <v>81.53945304656996</v>
      </c>
      <c r="L254" s="20">
        <v>75.150248874177095</v>
      </c>
      <c r="M254" s="20">
        <v>396.61416295265235</v>
      </c>
    </row>
    <row r="255" spans="2:13" x14ac:dyDescent="0.2">
      <c r="B255" s="11" t="s">
        <v>255</v>
      </c>
      <c r="C255" s="17">
        <v>1</v>
      </c>
      <c r="D255" s="20">
        <v>259.40173476767922</v>
      </c>
      <c r="E255" s="20">
        <v>250.47510130792759</v>
      </c>
      <c r="F255" s="20">
        <v>8.9266334597516277</v>
      </c>
      <c r="G255" s="20">
        <v>0.11011845027707708</v>
      </c>
      <c r="H255" s="20">
        <v>10.733445167175638</v>
      </c>
      <c r="I255" s="20">
        <v>229.31715159114248</v>
      </c>
      <c r="J255" s="20">
        <v>271.6330510247127</v>
      </c>
      <c r="K255" s="20">
        <v>81.771427093403332</v>
      </c>
      <c r="L255" s="20">
        <v>89.285873081102494</v>
      </c>
      <c r="M255" s="20">
        <v>411.66432953475271</v>
      </c>
    </row>
    <row r="256" spans="2:13" x14ac:dyDescent="0.2">
      <c r="B256" s="11" t="s">
        <v>256</v>
      </c>
      <c r="C256" s="17">
        <v>1</v>
      </c>
      <c r="D256" s="20">
        <v>206.1745931678478</v>
      </c>
      <c r="E256" s="20">
        <v>245.67423980023634</v>
      </c>
      <c r="F256" s="20">
        <v>-39.499646632388533</v>
      </c>
      <c r="G256" s="20">
        <v>-0.48726542803201589</v>
      </c>
      <c r="H256" s="20">
        <v>9.6988033495127155</v>
      </c>
      <c r="I256" s="20">
        <v>226.55579363632171</v>
      </c>
      <c r="J256" s="20">
        <v>264.79268596415096</v>
      </c>
      <c r="K256" s="20">
        <v>81.642061648071632</v>
      </c>
      <c r="L256" s="20">
        <v>84.740018940084894</v>
      </c>
      <c r="M256" s="20">
        <v>406.60846066038778</v>
      </c>
    </row>
    <row r="257" spans="2:13" x14ac:dyDescent="0.2">
      <c r="B257" s="11" t="s">
        <v>257</v>
      </c>
      <c r="C257" s="17">
        <v>1</v>
      </c>
      <c r="D257" s="20">
        <v>304.46835954757643</v>
      </c>
      <c r="E257" s="20">
        <v>268.21063993090803</v>
      </c>
      <c r="F257" s="20">
        <v>36.257719616668396</v>
      </c>
      <c r="G257" s="20">
        <v>0.44727319798335163</v>
      </c>
      <c r="H257" s="20">
        <v>16.342459750048643</v>
      </c>
      <c r="I257" s="20">
        <v>235.99610524473519</v>
      </c>
      <c r="J257" s="20">
        <v>300.42517461708087</v>
      </c>
      <c r="K257" s="20">
        <v>82.694833178482014</v>
      </c>
      <c r="L257" s="20">
        <v>105.20117791968573</v>
      </c>
      <c r="M257" s="20">
        <v>431.22010194213033</v>
      </c>
    </row>
    <row r="258" spans="2:13" x14ac:dyDescent="0.2">
      <c r="B258" s="11" t="s">
        <v>258</v>
      </c>
      <c r="C258" s="17">
        <v>1</v>
      </c>
      <c r="D258" s="20">
        <v>331.18181179812558</v>
      </c>
      <c r="E258" s="20">
        <v>274.15063778315442</v>
      </c>
      <c r="F258" s="20">
        <v>57.031174014971157</v>
      </c>
      <c r="G258" s="20">
        <v>0.70353336768301344</v>
      </c>
      <c r="H258" s="20">
        <v>18.544459978958006</v>
      </c>
      <c r="I258" s="20">
        <v>237.59548278412143</v>
      </c>
      <c r="J258" s="20">
        <v>310.70579278218742</v>
      </c>
      <c r="K258" s="20">
        <v>83.158020897843556</v>
      </c>
      <c r="L258" s="20">
        <v>110.22813225952345</v>
      </c>
      <c r="M258" s="20">
        <v>438.07314330678537</v>
      </c>
    </row>
    <row r="259" spans="2:13" x14ac:dyDescent="0.2">
      <c r="B259" s="11" t="s">
        <v>259</v>
      </c>
      <c r="C259" s="17">
        <v>1</v>
      </c>
      <c r="D259" s="20">
        <v>280.66506151742271</v>
      </c>
      <c r="E259" s="20">
        <v>301.22241518694136</v>
      </c>
      <c r="F259" s="20">
        <v>-20.557353669518648</v>
      </c>
      <c r="G259" s="20">
        <v>-0.25359436321564427</v>
      </c>
      <c r="H259" s="20">
        <v>18.723195563492812</v>
      </c>
      <c r="I259" s="20">
        <v>264.31493356292566</v>
      </c>
      <c r="J259" s="20">
        <v>338.12989681095706</v>
      </c>
      <c r="K259" s="20">
        <v>83.198061851486699</v>
      </c>
      <c r="L259" s="20">
        <v>137.2209802542904</v>
      </c>
      <c r="M259" s="20">
        <v>465.22385011959233</v>
      </c>
    </row>
    <row r="260" spans="2:13" x14ac:dyDescent="0.2">
      <c r="B260" s="11" t="s">
        <v>260</v>
      </c>
      <c r="C260" s="17">
        <v>1</v>
      </c>
      <c r="D260" s="20">
        <v>340.35566181391414</v>
      </c>
      <c r="E260" s="20">
        <v>237.43341920922509</v>
      </c>
      <c r="F260" s="20">
        <v>102.92224260468905</v>
      </c>
      <c r="G260" s="20">
        <v>1.2696430189242989</v>
      </c>
      <c r="H260" s="20">
        <v>8.8099948194996269</v>
      </c>
      <c r="I260" s="20">
        <v>220.06700754056985</v>
      </c>
      <c r="J260" s="20">
        <v>254.79983087788034</v>
      </c>
      <c r="K260" s="20">
        <v>81.54125000547036</v>
      </c>
      <c r="L260" s="20">
        <v>76.697919974032175</v>
      </c>
      <c r="M260" s="20">
        <v>398.16891844441801</v>
      </c>
    </row>
    <row r="261" spans="2:13" x14ac:dyDescent="0.2">
      <c r="B261" s="11" t="s">
        <v>261</v>
      </c>
      <c r="C261" s="17">
        <v>1</v>
      </c>
      <c r="D261" s="20">
        <v>293.192482907672</v>
      </c>
      <c r="E261" s="20">
        <v>245.26704631144341</v>
      </c>
      <c r="F261" s="20">
        <v>47.925436596228593</v>
      </c>
      <c r="G261" s="20">
        <v>0.59120550100147695</v>
      </c>
      <c r="H261" s="20">
        <v>9.6262752529530058</v>
      </c>
      <c r="I261" s="20">
        <v>226.29156876535501</v>
      </c>
      <c r="J261" s="20">
        <v>264.24252385753181</v>
      </c>
      <c r="K261" s="20">
        <v>81.633477317707261</v>
      </c>
      <c r="L261" s="20">
        <v>84.349747029347554</v>
      </c>
      <c r="M261" s="20">
        <v>406.18434559353926</v>
      </c>
    </row>
    <row r="262" spans="2:13" x14ac:dyDescent="0.2">
      <c r="B262" s="11" t="s">
        <v>262</v>
      </c>
      <c r="C262" s="17">
        <v>1</v>
      </c>
      <c r="D262" s="20">
        <v>247.64821289163172</v>
      </c>
      <c r="E262" s="20">
        <v>234.69294238542022</v>
      </c>
      <c r="F262" s="20">
        <v>12.955270506211491</v>
      </c>
      <c r="G262" s="20">
        <v>0.15981549119235675</v>
      </c>
      <c r="H262" s="20">
        <v>8.8147511044703855</v>
      </c>
      <c r="I262" s="20">
        <v>217.31715504691408</v>
      </c>
      <c r="J262" s="20">
        <v>252.06872972392637</v>
      </c>
      <c r="K262" s="20">
        <v>81.541764027820562</v>
      </c>
      <c r="L262" s="20">
        <v>73.95642990062575</v>
      </c>
      <c r="M262" s="20">
        <v>395.42945487021473</v>
      </c>
    </row>
    <row r="263" spans="2:13" x14ac:dyDescent="0.2">
      <c r="B263" s="11" t="s">
        <v>263</v>
      </c>
      <c r="C263" s="17">
        <v>1</v>
      </c>
      <c r="D263" s="20">
        <v>236.22983595974381</v>
      </c>
      <c r="E263" s="20">
        <v>226.76236443185411</v>
      </c>
      <c r="F263" s="20">
        <v>9.4674715278896997</v>
      </c>
      <c r="G263" s="20">
        <v>0.11679019838712772</v>
      </c>
      <c r="H263" s="20">
        <v>9.6727630536974143</v>
      </c>
      <c r="I263" s="20">
        <v>207.6952493420624</v>
      </c>
      <c r="J263" s="20">
        <v>245.82947952164582</v>
      </c>
      <c r="K263" s="20">
        <v>81.63897224259982</v>
      </c>
      <c r="L263" s="20">
        <v>65.834233460327368</v>
      </c>
      <c r="M263" s="20">
        <v>387.69049540338085</v>
      </c>
    </row>
    <row r="264" spans="2:13" x14ac:dyDescent="0.2">
      <c r="B264" s="11" t="s">
        <v>264</v>
      </c>
      <c r="C264" s="17">
        <v>1</v>
      </c>
      <c r="D264" s="20">
        <v>272.23564345348746</v>
      </c>
      <c r="E264" s="20">
        <v>216.75057531334639</v>
      </c>
      <c r="F264" s="20">
        <v>55.485068140141067</v>
      </c>
      <c r="G264" s="20">
        <v>0.68446069222611039</v>
      </c>
      <c r="H264" s="20">
        <v>12.113765666443866</v>
      </c>
      <c r="I264" s="20">
        <v>192.87171434563535</v>
      </c>
      <c r="J264" s="20">
        <v>240.62943628105742</v>
      </c>
      <c r="K264" s="20">
        <v>81.964033346075183</v>
      </c>
      <c r="L264" s="20">
        <v>55.181678364531479</v>
      </c>
      <c r="M264" s="20">
        <v>378.3194722621613</v>
      </c>
    </row>
    <row r="265" spans="2:13" x14ac:dyDescent="0.2">
      <c r="B265" s="11" t="s">
        <v>265</v>
      </c>
      <c r="C265" s="17">
        <v>1</v>
      </c>
      <c r="D265" s="20">
        <v>183.67520776248719</v>
      </c>
      <c r="E265" s="20">
        <v>237.43341920922509</v>
      </c>
      <c r="F265" s="20">
        <v>-53.758211446737903</v>
      </c>
      <c r="G265" s="20">
        <v>-0.66315828479720218</v>
      </c>
      <c r="H265" s="20">
        <v>8.8099948194996269</v>
      </c>
      <c r="I265" s="20">
        <v>220.06700754056985</v>
      </c>
      <c r="J265" s="20">
        <v>254.79983087788034</v>
      </c>
      <c r="K265" s="20">
        <v>81.54125000547036</v>
      </c>
      <c r="L265" s="20">
        <v>76.697919974032175</v>
      </c>
      <c r="M265" s="20">
        <v>398.16891844441801</v>
      </c>
    </row>
    <row r="266" spans="2:13" x14ac:dyDescent="0.2">
      <c r="B266" s="11" t="s">
        <v>266</v>
      </c>
      <c r="C266" s="17">
        <v>1</v>
      </c>
      <c r="D266" s="20">
        <v>252.50665912191596</v>
      </c>
      <c r="E266" s="20">
        <v>236.39927699995317</v>
      </c>
      <c r="F266" s="20">
        <v>16.107382121962786</v>
      </c>
      <c r="G266" s="20">
        <v>0.19869976349858895</v>
      </c>
      <c r="H266" s="20">
        <v>8.7932898878935735</v>
      </c>
      <c r="I266" s="20">
        <v>219.06579437667321</v>
      </c>
      <c r="J266" s="20">
        <v>253.73275962323314</v>
      </c>
      <c r="K266" s="20">
        <v>81.539446838861622</v>
      </c>
      <c r="L266" s="20">
        <v>75.667332197455863</v>
      </c>
      <c r="M266" s="20">
        <v>397.13122180245045</v>
      </c>
    </row>
    <row r="267" spans="2:13" x14ac:dyDescent="0.2">
      <c r="B267" s="11" t="s">
        <v>267</v>
      </c>
      <c r="C267" s="17">
        <v>1</v>
      </c>
      <c r="D267" s="20">
        <v>289.86053137541177</v>
      </c>
      <c r="E267" s="20">
        <v>237.43341920922509</v>
      </c>
      <c r="F267" s="20">
        <v>52.427112166186674</v>
      </c>
      <c r="G267" s="20">
        <v>0.64673791864235475</v>
      </c>
      <c r="H267" s="20">
        <v>8.8099948194996269</v>
      </c>
      <c r="I267" s="20">
        <v>220.06700754056985</v>
      </c>
      <c r="J267" s="20">
        <v>254.79983087788034</v>
      </c>
      <c r="K267" s="20">
        <v>81.54125000547036</v>
      </c>
      <c r="L267" s="20">
        <v>76.697919974032175</v>
      </c>
      <c r="M267" s="20">
        <v>398.16891844441801</v>
      </c>
    </row>
    <row r="268" spans="2:13" x14ac:dyDescent="0.2">
      <c r="B268" s="11" t="s">
        <v>268</v>
      </c>
      <c r="C268" s="17">
        <v>1</v>
      </c>
      <c r="D268" s="20">
        <v>200.91386435089427</v>
      </c>
      <c r="E268" s="20">
        <v>251.23921748040621</v>
      </c>
      <c r="F268" s="20">
        <v>-50.325353129511939</v>
      </c>
      <c r="G268" s="20">
        <v>-0.62081073690939903</v>
      </c>
      <c r="H268" s="20">
        <v>10.925035496381016</v>
      </c>
      <c r="I268" s="20">
        <v>229.70360164725184</v>
      </c>
      <c r="J268" s="20">
        <v>272.77483331356058</v>
      </c>
      <c r="K268" s="20">
        <v>81.796796051753731</v>
      </c>
      <c r="L268" s="20">
        <v>89.999981531290189</v>
      </c>
      <c r="M268" s="20">
        <v>412.47845342952223</v>
      </c>
    </row>
    <row r="269" spans="2:13" x14ac:dyDescent="0.2">
      <c r="B269" s="11" t="s">
        <v>269</v>
      </c>
      <c r="C269" s="17">
        <v>1</v>
      </c>
      <c r="D269" s="20">
        <v>135.1673761865116</v>
      </c>
      <c r="E269" s="20">
        <v>251.23921748040621</v>
      </c>
      <c r="F269" s="20">
        <v>-116.07184129389461</v>
      </c>
      <c r="G269" s="20">
        <v>-1.4318557316955354</v>
      </c>
      <c r="H269" s="20">
        <v>10.925035496381016</v>
      </c>
      <c r="I269" s="20">
        <v>229.70360164725184</v>
      </c>
      <c r="J269" s="20">
        <v>272.77483331356058</v>
      </c>
      <c r="K269" s="20">
        <v>81.796796051753731</v>
      </c>
      <c r="L269" s="20">
        <v>89.999981531290189</v>
      </c>
      <c r="M269" s="20">
        <v>412.47845342952223</v>
      </c>
    </row>
    <row r="270" spans="2:13" x14ac:dyDescent="0.2">
      <c r="B270" s="11" t="s">
        <v>270</v>
      </c>
      <c r="C270" s="17">
        <v>1</v>
      </c>
      <c r="D270" s="20">
        <v>89.823337547925831</v>
      </c>
      <c r="E270" s="20">
        <v>212.26929246682636</v>
      </c>
      <c r="F270" s="20">
        <v>-122.44595491890053</v>
      </c>
      <c r="G270" s="20">
        <v>-1.5104864402868998</v>
      </c>
      <c r="H270" s="20">
        <v>13.510539463000216</v>
      </c>
      <c r="I270" s="20">
        <v>185.63708722866252</v>
      </c>
      <c r="J270" s="20">
        <v>238.90149770499019</v>
      </c>
      <c r="K270" s="20">
        <v>82.182079070295472</v>
      </c>
      <c r="L270" s="20">
        <v>50.27058007691511</v>
      </c>
      <c r="M270" s="20">
        <v>374.2680048567376</v>
      </c>
    </row>
    <row r="271" spans="2:13" x14ac:dyDescent="0.2">
      <c r="B271" s="11" t="s">
        <v>271</v>
      </c>
      <c r="C271" s="17">
        <v>1</v>
      </c>
      <c r="D271" s="20">
        <v>171.57186238849636</v>
      </c>
      <c r="E271" s="20">
        <v>212.26929246682636</v>
      </c>
      <c r="F271" s="20">
        <v>-40.697430078330001</v>
      </c>
      <c r="G271" s="20">
        <v>-0.50204121751965569</v>
      </c>
      <c r="H271" s="20">
        <v>13.510539463000216</v>
      </c>
      <c r="I271" s="20">
        <v>185.63708722866252</v>
      </c>
      <c r="J271" s="20">
        <v>238.90149770499019</v>
      </c>
      <c r="K271" s="20">
        <v>82.182079070295472</v>
      </c>
      <c r="L271" s="20">
        <v>50.27058007691511</v>
      </c>
      <c r="M271" s="20">
        <v>374.2680048567376</v>
      </c>
    </row>
    <row r="272" spans="2:13" x14ac:dyDescent="0.2">
      <c r="B272" s="11" t="s">
        <v>272</v>
      </c>
      <c r="C272" s="17">
        <v>1</v>
      </c>
      <c r="D272" s="20">
        <v>197.55094390304976</v>
      </c>
      <c r="E272" s="20">
        <v>230.60808071489834</v>
      </c>
      <c r="F272" s="20">
        <v>-33.057136811848579</v>
      </c>
      <c r="G272" s="20">
        <v>-0.40779098780419354</v>
      </c>
      <c r="H272" s="20">
        <v>9.108829207197445</v>
      </c>
      <c r="I272" s="20">
        <v>212.65260161727886</v>
      </c>
      <c r="J272" s="20">
        <v>248.56355981251781</v>
      </c>
      <c r="K272" s="20">
        <v>81.574078071780278</v>
      </c>
      <c r="L272" s="20">
        <v>69.807870236906268</v>
      </c>
      <c r="M272" s="20">
        <v>391.40829119289037</v>
      </c>
    </row>
    <row r="273" spans="2:13" x14ac:dyDescent="0.2">
      <c r="B273" s="11" t="s">
        <v>273</v>
      </c>
      <c r="C273" s="17">
        <v>1</v>
      </c>
      <c r="D273" s="20">
        <v>268.89447791817884</v>
      </c>
      <c r="E273" s="20">
        <v>230.60808071489834</v>
      </c>
      <c r="F273" s="20">
        <v>38.286397203280501</v>
      </c>
      <c r="G273" s="20">
        <v>0.47229885104245928</v>
      </c>
      <c r="H273" s="20">
        <v>9.108829207197445</v>
      </c>
      <c r="I273" s="20">
        <v>212.65260161727886</v>
      </c>
      <c r="J273" s="20">
        <v>248.56355981251781</v>
      </c>
      <c r="K273" s="20">
        <v>81.574078071780278</v>
      </c>
      <c r="L273" s="20">
        <v>69.807870236906268</v>
      </c>
      <c r="M273" s="20">
        <v>391.40829119289037</v>
      </c>
    </row>
    <row r="274" spans="2:13" x14ac:dyDescent="0.2">
      <c r="B274" s="11" t="s">
        <v>274</v>
      </c>
      <c r="C274" s="17">
        <v>1</v>
      </c>
      <c r="D274" s="20">
        <v>173.2082566698104</v>
      </c>
      <c r="E274" s="20">
        <v>238.02805095512485</v>
      </c>
      <c r="F274" s="20">
        <v>-64.819794285314458</v>
      </c>
      <c r="G274" s="20">
        <v>-0.79961335100863062</v>
      </c>
      <c r="H274" s="20">
        <v>8.8297143953201438</v>
      </c>
      <c r="I274" s="20">
        <v>220.62276772313197</v>
      </c>
      <c r="J274" s="20">
        <v>255.43333418711774</v>
      </c>
      <c r="K274" s="20">
        <v>81.543382932264549</v>
      </c>
      <c r="L274" s="20">
        <v>77.288347258348722</v>
      </c>
      <c r="M274" s="20">
        <v>398.76775465190099</v>
      </c>
    </row>
    <row r="275" spans="2:13" x14ac:dyDescent="0.2">
      <c r="B275" s="11" t="s">
        <v>275</v>
      </c>
      <c r="C275" s="17">
        <v>1</v>
      </c>
      <c r="D275" s="20">
        <v>299.9339069101668</v>
      </c>
      <c r="E275" s="20">
        <v>220.11153744823645</v>
      </c>
      <c r="F275" s="20">
        <v>79.82236946193035</v>
      </c>
      <c r="G275" s="20">
        <v>0.98468427792224167</v>
      </c>
      <c r="H275" s="20">
        <v>11.169810359121319</v>
      </c>
      <c r="I275" s="20">
        <v>198.09341724140435</v>
      </c>
      <c r="J275" s="20">
        <v>242.12965765506854</v>
      </c>
      <c r="K275" s="20">
        <v>81.829848510147841</v>
      </c>
      <c r="L275" s="20">
        <v>58.807147930827426</v>
      </c>
      <c r="M275" s="20">
        <v>381.41592696564544</v>
      </c>
    </row>
    <row r="276" spans="2:13" x14ac:dyDescent="0.2">
      <c r="B276" s="11" t="s">
        <v>276</v>
      </c>
      <c r="C276" s="17">
        <v>1</v>
      </c>
      <c r="D276" s="20">
        <v>244.48261981110159</v>
      </c>
      <c r="E276" s="20">
        <v>236.39927699995317</v>
      </c>
      <c r="F276" s="20">
        <v>8.0833428111484125</v>
      </c>
      <c r="G276" s="20">
        <v>9.9715664078222563E-2</v>
      </c>
      <c r="H276" s="20">
        <v>8.7932898878935735</v>
      </c>
      <c r="I276" s="20">
        <v>219.06579437667321</v>
      </c>
      <c r="J276" s="20">
        <v>253.73275962323314</v>
      </c>
      <c r="K276" s="20">
        <v>81.539446838861622</v>
      </c>
      <c r="L276" s="20">
        <v>75.667332197455863</v>
      </c>
      <c r="M276" s="20">
        <v>397.13122180245045</v>
      </c>
    </row>
    <row r="277" spans="2:13" x14ac:dyDescent="0.2">
      <c r="B277" s="11" t="s">
        <v>277</v>
      </c>
      <c r="C277" s="17">
        <v>1</v>
      </c>
      <c r="D277" s="20">
        <v>440.97002195203333</v>
      </c>
      <c r="E277" s="20">
        <v>344.18047948956445</v>
      </c>
      <c r="F277" s="20">
        <v>96.789542462468887</v>
      </c>
      <c r="G277" s="20">
        <v>1.1939903735322606</v>
      </c>
      <c r="H277" s="20">
        <v>33.141061324027341</v>
      </c>
      <c r="I277" s="20">
        <v>278.85225559375328</v>
      </c>
      <c r="J277" s="20">
        <v>409.50870338537561</v>
      </c>
      <c r="K277" s="20">
        <v>87.576762839339708</v>
      </c>
      <c r="L277" s="20">
        <v>171.54767467679795</v>
      </c>
      <c r="M277" s="20">
        <v>516.81328430233089</v>
      </c>
    </row>
    <row r="278" spans="2:13" x14ac:dyDescent="0.2">
      <c r="B278" s="11" t="s">
        <v>278</v>
      </c>
      <c r="C278" s="17">
        <v>1</v>
      </c>
      <c r="D278" s="20">
        <v>269.93480159233297</v>
      </c>
      <c r="E278" s="20">
        <v>309.23701717306761</v>
      </c>
      <c r="F278" s="20">
        <v>-39.302215580734639</v>
      </c>
      <c r="G278" s="20">
        <v>-0.48482992963917554</v>
      </c>
      <c r="H278" s="20">
        <v>18.641059512532262</v>
      </c>
      <c r="I278" s="20">
        <v>272.49144353004885</v>
      </c>
      <c r="J278" s="20">
        <v>345.98259081608637</v>
      </c>
      <c r="K278" s="20">
        <v>83.179616153747546</v>
      </c>
      <c r="L278" s="20">
        <v>145.27194271360838</v>
      </c>
      <c r="M278" s="20">
        <v>473.20209163252684</v>
      </c>
    </row>
    <row r="279" spans="2:13" x14ac:dyDescent="0.2">
      <c r="B279" s="11" t="s">
        <v>279</v>
      </c>
      <c r="C279" s="17">
        <v>1</v>
      </c>
      <c r="D279" s="20">
        <v>334.96321778716339</v>
      </c>
      <c r="E279" s="20">
        <v>300.58641772226696</v>
      </c>
      <c r="F279" s="20">
        <v>34.376800064896429</v>
      </c>
      <c r="G279" s="20">
        <v>0.42407027976442141</v>
      </c>
      <c r="H279" s="20">
        <v>18.756787062931341</v>
      </c>
      <c r="I279" s="20">
        <v>263.61271996308108</v>
      </c>
      <c r="J279" s="20">
        <v>337.56011548145284</v>
      </c>
      <c r="K279" s="20">
        <v>83.205627842467237</v>
      </c>
      <c r="L279" s="20">
        <v>136.57006857947837</v>
      </c>
      <c r="M279" s="20">
        <v>464.60276686505551</v>
      </c>
    </row>
    <row r="280" spans="2:13" x14ac:dyDescent="0.2">
      <c r="B280" s="11" t="s">
        <v>280</v>
      </c>
      <c r="C280" s="17">
        <v>1</v>
      </c>
      <c r="D280" s="20">
        <v>357.7484603303962</v>
      </c>
      <c r="E280" s="20">
        <v>300.58641772226696</v>
      </c>
      <c r="F280" s="20">
        <v>57.162042608129241</v>
      </c>
      <c r="G280" s="20">
        <v>0.70514775531677099</v>
      </c>
      <c r="H280" s="20">
        <v>18.756787062931341</v>
      </c>
      <c r="I280" s="20">
        <v>263.61271996308108</v>
      </c>
      <c r="J280" s="20">
        <v>337.56011548145284</v>
      </c>
      <c r="K280" s="20">
        <v>83.205627842467237</v>
      </c>
      <c r="L280" s="20">
        <v>136.57006857947837</v>
      </c>
      <c r="M280" s="20">
        <v>464.60276686505551</v>
      </c>
    </row>
    <row r="281" spans="2:13" x14ac:dyDescent="0.2">
      <c r="B281" s="11" t="s">
        <v>281</v>
      </c>
      <c r="C281" s="17">
        <v>1</v>
      </c>
      <c r="D281" s="20">
        <v>230.50294470959292</v>
      </c>
      <c r="E281" s="20">
        <v>260.37379851791741</v>
      </c>
      <c r="F281" s="20">
        <v>-29.870853808324483</v>
      </c>
      <c r="G281" s="20">
        <v>-0.36848517917272472</v>
      </c>
      <c r="H281" s="20">
        <v>27.103602264177649</v>
      </c>
      <c r="I281" s="20">
        <v>206.94671663344258</v>
      </c>
      <c r="J281" s="20">
        <v>313.80088040239224</v>
      </c>
      <c r="K281" s="20">
        <v>85.474936089064997</v>
      </c>
      <c r="L281" s="20">
        <v>91.884150352720383</v>
      </c>
      <c r="M281" s="20">
        <v>428.86344668311443</v>
      </c>
    </row>
    <row r="282" spans="2:13" x14ac:dyDescent="0.2">
      <c r="B282" s="11" t="s">
        <v>282</v>
      </c>
      <c r="C282" s="17">
        <v>1</v>
      </c>
      <c r="D282" s="20">
        <v>363.78535420602554</v>
      </c>
      <c r="E282" s="20">
        <v>229.16028164363465</v>
      </c>
      <c r="F282" s="20">
        <v>134.6250725623909</v>
      </c>
      <c r="G282" s="20">
        <v>1.6607273532458915</v>
      </c>
      <c r="H282" s="20">
        <v>9.290716118348243</v>
      </c>
      <c r="I282" s="20">
        <v>210.84626397239495</v>
      </c>
      <c r="J282" s="20">
        <v>247.47429931487434</v>
      </c>
      <c r="K282" s="20">
        <v>81.594588360544762</v>
      </c>
      <c r="L282" s="20">
        <v>68.319640935497745</v>
      </c>
      <c r="M282" s="20">
        <v>390.00092235177158</v>
      </c>
    </row>
    <row r="283" spans="2:13" x14ac:dyDescent="0.2">
      <c r="B283" s="11" t="s">
        <v>283</v>
      </c>
      <c r="C283" s="17">
        <v>1</v>
      </c>
      <c r="D283" s="20">
        <v>268.40864887242094</v>
      </c>
      <c r="E283" s="20">
        <v>214.68229093099751</v>
      </c>
      <c r="F283" s="20">
        <v>53.72635794142343</v>
      </c>
      <c r="G283" s="20">
        <v>0.66276534174012047</v>
      </c>
      <c r="H283" s="20">
        <v>12.741320547541211</v>
      </c>
      <c r="I283" s="20">
        <v>189.56638310535999</v>
      </c>
      <c r="J283" s="20">
        <v>239.79819875663503</v>
      </c>
      <c r="K283" s="20">
        <v>82.059129248549823</v>
      </c>
      <c r="L283" s="20">
        <v>52.925939321400989</v>
      </c>
      <c r="M283" s="20">
        <v>376.43864254059406</v>
      </c>
    </row>
    <row r="284" spans="2:13" x14ac:dyDescent="0.2">
      <c r="B284" s="11" t="s">
        <v>284</v>
      </c>
      <c r="C284" s="17">
        <v>1</v>
      </c>
      <c r="D284" s="20">
        <v>211.23872621363978</v>
      </c>
      <c r="E284" s="20">
        <v>229.16028164363465</v>
      </c>
      <c r="F284" s="20">
        <v>-17.921555429994868</v>
      </c>
      <c r="G284" s="20">
        <v>-0.22107930379396137</v>
      </c>
      <c r="H284" s="20">
        <v>9.290716118348243</v>
      </c>
      <c r="I284" s="20">
        <v>210.84626397239495</v>
      </c>
      <c r="J284" s="20">
        <v>247.47429931487434</v>
      </c>
      <c r="K284" s="20">
        <v>81.594588360544762</v>
      </c>
      <c r="L284" s="20">
        <v>68.319640935497745</v>
      </c>
      <c r="M284" s="20">
        <v>390.00092235177158</v>
      </c>
    </row>
    <row r="285" spans="2:13" x14ac:dyDescent="0.2">
      <c r="B285" s="11" t="s">
        <v>285</v>
      </c>
      <c r="C285" s="17">
        <v>1</v>
      </c>
      <c r="D285" s="20">
        <v>223.0831529572697</v>
      </c>
      <c r="E285" s="20">
        <v>214.68229093099751</v>
      </c>
      <c r="F285" s="20">
        <v>8.4008620262721934</v>
      </c>
      <c r="G285" s="20">
        <v>0.10363256332812157</v>
      </c>
      <c r="H285" s="20">
        <v>12.741320547541211</v>
      </c>
      <c r="I285" s="20">
        <v>189.56638310535999</v>
      </c>
      <c r="J285" s="20">
        <v>239.79819875663503</v>
      </c>
      <c r="K285" s="20">
        <v>82.059129248549823</v>
      </c>
      <c r="L285" s="20">
        <v>52.925939321400989</v>
      </c>
      <c r="M285" s="20">
        <v>376.43864254059406</v>
      </c>
    </row>
    <row r="286" spans="2:13" x14ac:dyDescent="0.2">
      <c r="B286" s="11" t="s">
        <v>286</v>
      </c>
      <c r="C286" s="17">
        <v>1</v>
      </c>
      <c r="D286" s="20">
        <v>351.97074735656679</v>
      </c>
      <c r="E286" s="20">
        <v>196.58480254020114</v>
      </c>
      <c r="F286" s="20">
        <v>155.38594481636565</v>
      </c>
      <c r="G286" s="20">
        <v>1.9168323103179923</v>
      </c>
      <c r="H286" s="20">
        <v>19.135903129888913</v>
      </c>
      <c r="I286" s="20">
        <v>158.86378474009828</v>
      </c>
      <c r="J286" s="20">
        <v>234.305820340304</v>
      </c>
      <c r="K286" s="20">
        <v>83.291909765183689</v>
      </c>
      <c r="L286" s="20">
        <v>32.398373003478554</v>
      </c>
      <c r="M286" s="20">
        <v>360.77123207692375</v>
      </c>
    </row>
    <row r="287" spans="2:13" x14ac:dyDescent="0.2">
      <c r="B287" s="11" t="s">
        <v>287</v>
      </c>
      <c r="C287" s="17">
        <v>1</v>
      </c>
      <c r="D287" s="20">
        <v>168.5650474293837</v>
      </c>
      <c r="E287" s="20">
        <v>177.03951507814105</v>
      </c>
      <c r="F287" s="20">
        <v>-8.4744676487573543</v>
      </c>
      <c r="G287" s="20">
        <v>-0.1045405581636092</v>
      </c>
      <c r="H287" s="20">
        <v>26.872452372950892</v>
      </c>
      <c r="I287" s="20">
        <v>124.06807979170095</v>
      </c>
      <c r="J287" s="20">
        <v>230.01095036458116</v>
      </c>
      <c r="K287" s="20">
        <v>85.401921174359558</v>
      </c>
      <c r="L287" s="20">
        <v>8.6937951549811316</v>
      </c>
      <c r="M287" s="20">
        <v>345.385235001301</v>
      </c>
    </row>
    <row r="288" spans="2:13" x14ac:dyDescent="0.2">
      <c r="B288" s="11" t="s">
        <v>288</v>
      </c>
      <c r="C288" s="17">
        <v>1</v>
      </c>
      <c r="D288" s="20">
        <v>241.95493277686541</v>
      </c>
      <c r="E288" s="20">
        <v>164.00932343676766</v>
      </c>
      <c r="F288" s="20">
        <v>77.945609340097747</v>
      </c>
      <c r="G288" s="20">
        <v>0.96153267019802635</v>
      </c>
      <c r="H288" s="20">
        <v>32.214444241991004</v>
      </c>
      <c r="I288" s="20">
        <v>100.50766289718391</v>
      </c>
      <c r="J288" s="20">
        <v>227.51098397635141</v>
      </c>
      <c r="K288" s="20">
        <v>87.230326501483177</v>
      </c>
      <c r="L288" s="20">
        <v>-7.9405801730513019</v>
      </c>
      <c r="M288" s="20">
        <v>335.95922704658665</v>
      </c>
    </row>
    <row r="289" spans="2:13" x14ac:dyDescent="0.2">
      <c r="B289" s="11" t="s">
        <v>289</v>
      </c>
      <c r="C289" s="17">
        <v>1</v>
      </c>
      <c r="D289" s="20">
        <v>184.85808826771864</v>
      </c>
      <c r="E289" s="20">
        <v>185.72630950572332</v>
      </c>
      <c r="F289" s="20">
        <v>-0.86822123800467921</v>
      </c>
      <c r="G289" s="20">
        <v>-1.0710328553064698E-2</v>
      </c>
      <c r="H289" s="20">
        <v>23.377780852816684</v>
      </c>
      <c r="I289" s="20">
        <v>139.64363017303791</v>
      </c>
      <c r="J289" s="20">
        <v>231.80898883840874</v>
      </c>
      <c r="K289" s="20">
        <v>84.367529780937247</v>
      </c>
      <c r="L289" s="20">
        <v>19.419599494910415</v>
      </c>
      <c r="M289" s="20">
        <v>352.03301951653623</v>
      </c>
    </row>
    <row r="290" spans="2:13" x14ac:dyDescent="0.2">
      <c r="B290" s="11" t="s">
        <v>290</v>
      </c>
      <c r="C290" s="17">
        <v>1</v>
      </c>
      <c r="D290" s="20">
        <v>200.07702230282163</v>
      </c>
      <c r="E290" s="20">
        <v>220.74494954191431</v>
      </c>
      <c r="F290" s="20">
        <v>-20.667927239092677</v>
      </c>
      <c r="G290" s="20">
        <v>-0.25495839257542435</v>
      </c>
      <c r="H290" s="20">
        <v>11.004068156695389</v>
      </c>
      <c r="I290" s="20">
        <v>199.05354318420135</v>
      </c>
      <c r="J290" s="20">
        <v>242.43635589962727</v>
      </c>
      <c r="K290" s="20">
        <v>81.807389395654283</v>
      </c>
      <c r="L290" s="20">
        <v>59.484831813081769</v>
      </c>
      <c r="M290" s="20">
        <v>382.00506727074685</v>
      </c>
    </row>
    <row r="291" spans="2:13" x14ac:dyDescent="0.2">
      <c r="B291" s="11" t="s">
        <v>291</v>
      </c>
      <c r="C291" s="17">
        <v>1</v>
      </c>
      <c r="D291" s="20">
        <v>181.75129023351653</v>
      </c>
      <c r="E291" s="20">
        <v>220.74494954191431</v>
      </c>
      <c r="F291" s="20">
        <v>-38.993659308397781</v>
      </c>
      <c r="G291" s="20">
        <v>-0.48102359674937945</v>
      </c>
      <c r="H291" s="20">
        <v>11.004068156695389</v>
      </c>
      <c r="I291" s="20">
        <v>199.05354318420135</v>
      </c>
      <c r="J291" s="20">
        <v>242.43635589962727</v>
      </c>
      <c r="K291" s="20">
        <v>81.807389395654283</v>
      </c>
      <c r="L291" s="20">
        <v>59.484831813081769</v>
      </c>
      <c r="M291" s="20">
        <v>382.00506727074685</v>
      </c>
    </row>
    <row r="292" spans="2:13" x14ac:dyDescent="0.2">
      <c r="B292" s="11" t="s">
        <v>292</v>
      </c>
      <c r="C292" s="17">
        <v>1</v>
      </c>
      <c r="D292" s="20">
        <v>154.70125058617577</v>
      </c>
      <c r="E292" s="20">
        <v>216.75057531334639</v>
      </c>
      <c r="F292" s="20">
        <v>-62.049324727170614</v>
      </c>
      <c r="G292" s="20">
        <v>-0.76543699374492524</v>
      </c>
      <c r="H292" s="20">
        <v>12.113765666443866</v>
      </c>
      <c r="I292" s="20">
        <v>192.87171434563535</v>
      </c>
      <c r="J292" s="20">
        <v>240.62943628105742</v>
      </c>
      <c r="K292" s="20">
        <v>81.964033346075183</v>
      </c>
      <c r="L292" s="20">
        <v>55.181678364531479</v>
      </c>
      <c r="M292" s="20">
        <v>378.3194722621613</v>
      </c>
    </row>
    <row r="293" spans="2:13" x14ac:dyDescent="0.2">
      <c r="B293" s="11" t="s">
        <v>293</v>
      </c>
      <c r="C293" s="17">
        <v>1</v>
      </c>
      <c r="D293" s="20">
        <v>120.08165652683778</v>
      </c>
      <c r="E293" s="20">
        <v>242.19047328500801</v>
      </c>
      <c r="F293" s="20">
        <v>-122.10881675817024</v>
      </c>
      <c r="G293" s="20">
        <v>-1.5063275228230795</v>
      </c>
      <c r="H293" s="20">
        <v>9.1680686081191762</v>
      </c>
      <c r="I293" s="20">
        <v>224.11822047247847</v>
      </c>
      <c r="J293" s="20">
        <v>260.26272609753755</v>
      </c>
      <c r="K293" s="20">
        <v>81.580714177666948</v>
      </c>
      <c r="L293" s="20">
        <v>81.377181602195066</v>
      </c>
      <c r="M293" s="20">
        <v>403.00376496782098</v>
      </c>
    </row>
    <row r="294" spans="2:13" x14ac:dyDescent="0.2">
      <c r="B294" s="11" t="s">
        <v>294</v>
      </c>
      <c r="C294" s="17">
        <v>1</v>
      </c>
      <c r="D294" s="20">
        <v>284.8292030196755</v>
      </c>
      <c r="E294" s="20">
        <v>255.35228303693083</v>
      </c>
      <c r="F294" s="20">
        <v>29.476919982744676</v>
      </c>
      <c r="G294" s="20">
        <v>0.36362563356909289</v>
      </c>
      <c r="H294" s="20">
        <v>12.057988088526765</v>
      </c>
      <c r="I294" s="20">
        <v>231.58337177972868</v>
      </c>
      <c r="J294" s="20">
        <v>279.12119429413298</v>
      </c>
      <c r="K294" s="20">
        <v>81.95580833887287</v>
      </c>
      <c r="L294" s="20">
        <v>93.799599362241452</v>
      </c>
      <c r="M294" s="20">
        <v>416.9049667116202</v>
      </c>
    </row>
    <row r="295" spans="2:13" x14ac:dyDescent="0.2">
      <c r="B295" s="11" t="s">
        <v>295</v>
      </c>
      <c r="C295" s="17">
        <v>1</v>
      </c>
      <c r="D295" s="20">
        <v>248.17471444662888</v>
      </c>
      <c r="E295" s="20">
        <v>255.35228303693083</v>
      </c>
      <c r="F295" s="20">
        <v>-7.1775685903019451</v>
      </c>
      <c r="G295" s="20">
        <v>-8.8542084032591881E-2</v>
      </c>
      <c r="H295" s="20">
        <v>12.057988088526765</v>
      </c>
      <c r="I295" s="20">
        <v>231.58337177972868</v>
      </c>
      <c r="J295" s="20">
        <v>279.12119429413298</v>
      </c>
      <c r="K295" s="20">
        <v>81.95580833887287</v>
      </c>
      <c r="L295" s="20">
        <v>93.799599362241452</v>
      </c>
      <c r="M295" s="20">
        <v>416.9049667116202</v>
      </c>
    </row>
    <row r="296" spans="2:13" x14ac:dyDescent="0.2">
      <c r="B296" s="11" t="s">
        <v>296</v>
      </c>
      <c r="C296" s="17">
        <v>1</v>
      </c>
      <c r="D296" s="20">
        <v>278.14696766500168</v>
      </c>
      <c r="E296" s="20">
        <v>250.7324878054639</v>
      </c>
      <c r="F296" s="20">
        <v>27.414479859537778</v>
      </c>
      <c r="G296" s="20">
        <v>0.33818348774997614</v>
      </c>
      <c r="H296" s="20">
        <v>10.797245816221038</v>
      </c>
      <c r="I296" s="20">
        <v>229.44877316386891</v>
      </c>
      <c r="J296" s="20">
        <v>272.0162024470589</v>
      </c>
      <c r="K296" s="20">
        <v>81.779826124484472</v>
      </c>
      <c r="L296" s="20">
        <v>89.526703265682755</v>
      </c>
      <c r="M296" s="20">
        <v>411.93827234524508</v>
      </c>
    </row>
    <row r="297" spans="2:13" x14ac:dyDescent="0.2">
      <c r="B297" s="11" t="s">
        <v>297</v>
      </c>
      <c r="C297" s="17">
        <v>1</v>
      </c>
      <c r="D297" s="20">
        <v>275.66126852782827</v>
      </c>
      <c r="E297" s="20">
        <v>242.19047328500801</v>
      </c>
      <c r="F297" s="20">
        <v>33.470795242820259</v>
      </c>
      <c r="G297" s="20">
        <v>0.41289385503493969</v>
      </c>
      <c r="H297" s="20">
        <v>9.1680686081191762</v>
      </c>
      <c r="I297" s="20">
        <v>224.11822047247847</v>
      </c>
      <c r="J297" s="20">
        <v>260.26272609753755</v>
      </c>
      <c r="K297" s="20">
        <v>81.580714177666948</v>
      </c>
      <c r="L297" s="20">
        <v>81.377181602195066</v>
      </c>
      <c r="M297" s="20">
        <v>403.00376496782098</v>
      </c>
    </row>
    <row r="298" spans="2:13" x14ac:dyDescent="0.2">
      <c r="B298" s="11" t="s">
        <v>298</v>
      </c>
      <c r="C298" s="17">
        <v>1</v>
      </c>
      <c r="D298" s="20">
        <v>325.03973275525487</v>
      </c>
      <c r="E298" s="20">
        <v>364.44966648725642</v>
      </c>
      <c r="F298" s="20">
        <v>-39.409933732001548</v>
      </c>
      <c r="G298" s="20">
        <v>-0.48615873471868348</v>
      </c>
      <c r="H298" s="20">
        <v>33.815364041227227</v>
      </c>
      <c r="I298" s="20">
        <v>297.79224560369369</v>
      </c>
      <c r="J298" s="20">
        <v>431.10708737081916</v>
      </c>
      <c r="K298" s="20">
        <v>87.834152178840625</v>
      </c>
      <c r="L298" s="20">
        <v>191.30949142961728</v>
      </c>
      <c r="M298" s="20">
        <v>537.58984154489553</v>
      </c>
    </row>
    <row r="299" spans="2:13" x14ac:dyDescent="0.2">
      <c r="B299" s="11" t="s">
        <v>299</v>
      </c>
      <c r="C299" s="17">
        <v>1</v>
      </c>
      <c r="D299" s="20">
        <v>336.94447229060336</v>
      </c>
      <c r="E299" s="20">
        <v>305.97946926272425</v>
      </c>
      <c r="F299" s="20">
        <v>30.965003027879106</v>
      </c>
      <c r="G299" s="20">
        <v>0.38198254264938986</v>
      </c>
      <c r="H299" s="20">
        <v>18.597749493314957</v>
      </c>
      <c r="I299" s="20">
        <v>269.31926906640041</v>
      </c>
      <c r="J299" s="20">
        <v>342.63966945904809</v>
      </c>
      <c r="K299" s="20">
        <v>83.169920824485018</v>
      </c>
      <c r="L299" s="20">
        <v>142.03350640124955</v>
      </c>
      <c r="M299" s="20">
        <v>469.92543212419895</v>
      </c>
    </row>
    <row r="300" spans="2:13" x14ac:dyDescent="0.2">
      <c r="B300" s="11" t="s">
        <v>300</v>
      </c>
      <c r="C300" s="17">
        <v>1</v>
      </c>
      <c r="D300" s="20">
        <v>304.84372440863598</v>
      </c>
      <c r="E300" s="20">
        <v>299.383940168344</v>
      </c>
      <c r="F300" s="20">
        <v>5.459784240291981</v>
      </c>
      <c r="G300" s="20">
        <v>6.7351592523536841E-2</v>
      </c>
      <c r="H300" s="20">
        <v>18.830971879315062</v>
      </c>
      <c r="I300" s="20">
        <v>262.26400803702978</v>
      </c>
      <c r="J300" s="20">
        <v>336.50387229965821</v>
      </c>
      <c r="K300" s="20">
        <v>83.222382480042981</v>
      </c>
      <c r="L300" s="20">
        <v>135.33456399892702</v>
      </c>
      <c r="M300" s="20">
        <v>463.43331633776097</v>
      </c>
    </row>
    <row r="301" spans="2:13" x14ac:dyDescent="0.2">
      <c r="B301" s="11" t="s">
        <v>301</v>
      </c>
      <c r="C301" s="17">
        <v>1</v>
      </c>
      <c r="D301" s="20">
        <v>257.52693757002027</v>
      </c>
      <c r="E301" s="20">
        <v>306.34141903054024</v>
      </c>
      <c r="F301" s="20">
        <v>-48.814481460519971</v>
      </c>
      <c r="G301" s="20">
        <v>-0.60217270864184591</v>
      </c>
      <c r="H301" s="20">
        <v>18.597366604847259</v>
      </c>
      <c r="I301" s="20">
        <v>269.68197359047781</v>
      </c>
      <c r="J301" s="20">
        <v>343.00086447060266</v>
      </c>
      <c r="K301" s="20">
        <v>83.1698352070635</v>
      </c>
      <c r="L301" s="20">
        <v>142.3956249395834</v>
      </c>
      <c r="M301" s="20">
        <v>470.28721312149708</v>
      </c>
    </row>
    <row r="302" spans="2:13" x14ac:dyDescent="0.2">
      <c r="B302" s="11" t="s">
        <v>302</v>
      </c>
      <c r="C302" s="17">
        <v>1</v>
      </c>
      <c r="D302" s="20">
        <v>280.49607322898152</v>
      </c>
      <c r="E302" s="20">
        <v>242.68815421575491</v>
      </c>
      <c r="F302" s="20">
        <v>37.807919013226609</v>
      </c>
      <c r="G302" s="20">
        <v>0.46639637089496799</v>
      </c>
      <c r="H302" s="20">
        <v>9.230907745859982</v>
      </c>
      <c r="I302" s="20">
        <v>224.49203182585686</v>
      </c>
      <c r="J302" s="20">
        <v>260.88427660565293</v>
      </c>
      <c r="K302" s="20">
        <v>81.587799955309421</v>
      </c>
      <c r="L302" s="20">
        <v>81.860894927505996</v>
      </c>
      <c r="M302" s="20">
        <v>403.51541350400385</v>
      </c>
    </row>
    <row r="303" spans="2:13" x14ac:dyDescent="0.2">
      <c r="B303" s="11" t="s">
        <v>303</v>
      </c>
      <c r="C303" s="17">
        <v>1</v>
      </c>
      <c r="D303" s="20">
        <v>234.36817392164625</v>
      </c>
      <c r="E303" s="20">
        <v>235.88220591341471</v>
      </c>
      <c r="F303" s="20">
        <v>-1.5140319917684621</v>
      </c>
      <c r="G303" s="20">
        <v>-1.8677013832278291E-2</v>
      </c>
      <c r="H303" s="20">
        <v>8.7933474512710976</v>
      </c>
      <c r="I303" s="20">
        <v>218.54860982022569</v>
      </c>
      <c r="J303" s="20">
        <v>253.21580200660372</v>
      </c>
      <c r="K303" s="20">
        <v>81.53945304656996</v>
      </c>
      <c r="L303" s="20">
        <v>75.150248874177095</v>
      </c>
      <c r="M303" s="20">
        <v>396.61416295265235</v>
      </c>
    </row>
    <row r="304" spans="2:13" x14ac:dyDescent="0.2">
      <c r="B304" s="11" t="s">
        <v>304</v>
      </c>
      <c r="C304" s="17">
        <v>1</v>
      </c>
      <c r="D304" s="20">
        <v>240.35825174778387</v>
      </c>
      <c r="E304" s="20">
        <v>236.70090179440146</v>
      </c>
      <c r="F304" s="20">
        <v>3.6573499533824076</v>
      </c>
      <c r="G304" s="20">
        <v>4.5116864135095407E-2</v>
      </c>
      <c r="H304" s="20">
        <v>8.7958475783706955</v>
      </c>
      <c r="I304" s="20">
        <v>219.36237740814016</v>
      </c>
      <c r="J304" s="20">
        <v>254.03942618066276</v>
      </c>
      <c r="K304" s="20">
        <v>81.539722702232311</v>
      </c>
      <c r="L304" s="20">
        <v>75.968413205334713</v>
      </c>
      <c r="M304" s="20">
        <v>397.43339038346824</v>
      </c>
    </row>
    <row r="305" spans="2:13" x14ac:dyDescent="0.2">
      <c r="B305" s="11" t="s">
        <v>305</v>
      </c>
      <c r="C305" s="17">
        <v>1</v>
      </c>
      <c r="D305" s="20">
        <v>212.82588288712984</v>
      </c>
      <c r="E305" s="20">
        <v>246.01679941226067</v>
      </c>
      <c r="F305" s="20">
        <v>-33.190916525130831</v>
      </c>
      <c r="G305" s="20">
        <v>-0.40944128685271786</v>
      </c>
      <c r="H305" s="20">
        <v>9.7618299674346645</v>
      </c>
      <c r="I305" s="20">
        <v>226.77411410685497</v>
      </c>
      <c r="J305" s="20">
        <v>265.2594847176664</v>
      </c>
      <c r="K305" s="20">
        <v>81.649572981419297</v>
      </c>
      <c r="L305" s="20">
        <v>85.067772084027411</v>
      </c>
      <c r="M305" s="20">
        <v>406.96582674049392</v>
      </c>
    </row>
    <row r="306" spans="2:13" x14ac:dyDescent="0.2">
      <c r="B306" s="11" t="s">
        <v>306</v>
      </c>
      <c r="C306" s="17">
        <v>1</v>
      </c>
      <c r="D306" s="20">
        <v>213.59333551683733</v>
      </c>
      <c r="E306" s="20">
        <v>247.46459848352438</v>
      </c>
      <c r="F306" s="20">
        <v>-33.871262966687055</v>
      </c>
      <c r="G306" s="20">
        <v>-0.41783400244180174</v>
      </c>
      <c r="H306" s="20">
        <v>10.047666826525903</v>
      </c>
      <c r="I306" s="20">
        <v>227.6584666986648</v>
      </c>
      <c r="J306" s="20">
        <v>267.27073026838394</v>
      </c>
      <c r="K306" s="20">
        <v>81.684239926633822</v>
      </c>
      <c r="L306" s="20">
        <v>86.447235083111195</v>
      </c>
      <c r="M306" s="20">
        <v>408.48196188393757</v>
      </c>
    </row>
    <row r="307" spans="2:13" x14ac:dyDescent="0.2">
      <c r="B307" s="11" t="s">
        <v>307</v>
      </c>
      <c r="C307" s="17">
        <v>1</v>
      </c>
      <c r="D307" s="20">
        <v>202.78247809055952</v>
      </c>
      <c r="E307" s="20">
        <v>262.67683014338951</v>
      </c>
      <c r="F307" s="20">
        <v>-59.894352052829987</v>
      </c>
      <c r="G307" s="20">
        <v>-0.73885337155882491</v>
      </c>
      <c r="H307" s="20">
        <v>14.395393713184882</v>
      </c>
      <c r="I307" s="20">
        <v>234.30038515363646</v>
      </c>
      <c r="J307" s="20">
        <v>291.05327513314256</v>
      </c>
      <c r="K307" s="20">
        <v>82.332173564728706</v>
      </c>
      <c r="L307" s="20">
        <v>100.38224893256171</v>
      </c>
      <c r="M307" s="20">
        <v>424.97141135421731</v>
      </c>
    </row>
    <row r="308" spans="2:13" x14ac:dyDescent="0.2">
      <c r="B308" s="11" t="s">
        <v>308</v>
      </c>
      <c r="C308" s="17">
        <v>1</v>
      </c>
      <c r="D308" s="20">
        <v>172.89299098579787</v>
      </c>
      <c r="E308" s="20">
        <v>255.58261469419733</v>
      </c>
      <c r="F308" s="20">
        <v>-82.689623708399466</v>
      </c>
      <c r="G308" s="20">
        <v>-1.0200545656791149</v>
      </c>
      <c r="H308" s="20">
        <v>12.125918221971572</v>
      </c>
      <c r="I308" s="20">
        <v>231.67979840228415</v>
      </c>
      <c r="J308" s="20">
        <v>279.48543098611054</v>
      </c>
      <c r="K308" s="20">
        <v>81.965830298124558</v>
      </c>
      <c r="L308" s="20">
        <v>94.010175562931948</v>
      </c>
      <c r="M308" s="20">
        <v>417.15505382546269</v>
      </c>
    </row>
    <row r="309" spans="2:13" x14ac:dyDescent="0.2">
      <c r="B309" s="11" t="s">
        <v>309</v>
      </c>
      <c r="C309" s="17">
        <v>1</v>
      </c>
      <c r="D309" s="20">
        <v>270.36572840572046</v>
      </c>
      <c r="E309" s="20">
        <v>256.9097638549207</v>
      </c>
      <c r="F309" s="20">
        <v>13.455964550799763</v>
      </c>
      <c r="G309" s="20">
        <v>0.16599202487682108</v>
      </c>
      <c r="H309" s="20">
        <v>12.525380446969001</v>
      </c>
      <c r="I309" s="20">
        <v>232.2195208292224</v>
      </c>
      <c r="J309" s="20">
        <v>281.60000688061899</v>
      </c>
      <c r="K309" s="20">
        <v>82.025877618446259</v>
      </c>
      <c r="L309" s="20">
        <v>95.218958424279293</v>
      </c>
      <c r="M309" s="20">
        <v>418.60056928556207</v>
      </c>
    </row>
    <row r="310" spans="2:13" x14ac:dyDescent="0.2">
      <c r="B310" s="11" t="s">
        <v>310</v>
      </c>
      <c r="C310" s="17">
        <v>1</v>
      </c>
      <c r="D310" s="20">
        <v>280.23676981467042</v>
      </c>
      <c r="E310" s="20">
        <v>244.72412165971951</v>
      </c>
      <c r="F310" s="20">
        <v>35.512648154950909</v>
      </c>
      <c r="G310" s="20">
        <v>0.43808203817154406</v>
      </c>
      <c r="H310" s="20">
        <v>9.533707076719228</v>
      </c>
      <c r="I310" s="20">
        <v>225.93111607744365</v>
      </c>
      <c r="J310" s="20">
        <v>263.51712724199541</v>
      </c>
      <c r="K310" s="20">
        <v>81.622613376194323</v>
      </c>
      <c r="L310" s="20">
        <v>83.828237563957288</v>
      </c>
      <c r="M310" s="20">
        <v>405.62000575548177</v>
      </c>
    </row>
    <row r="311" spans="2:13" x14ac:dyDescent="0.2">
      <c r="B311" s="11" t="s">
        <v>311</v>
      </c>
      <c r="C311" s="17">
        <v>1</v>
      </c>
      <c r="D311" s="20">
        <v>350.55099080856598</v>
      </c>
      <c r="E311" s="20">
        <v>364.48586146403795</v>
      </c>
      <c r="F311" s="20">
        <v>-13.934870655471968</v>
      </c>
      <c r="G311" s="20">
        <v>-0.17189978375507148</v>
      </c>
      <c r="H311" s="20">
        <v>33.818561770702615</v>
      </c>
      <c r="I311" s="20">
        <v>297.8221371617318</v>
      </c>
      <c r="J311" s="20">
        <v>431.1495857663441</v>
      </c>
      <c r="K311" s="20">
        <v>87.835383325706729</v>
      </c>
      <c r="L311" s="20">
        <v>191.3432595487514</v>
      </c>
      <c r="M311" s="20">
        <v>537.62846337932456</v>
      </c>
    </row>
    <row r="312" spans="2:13" x14ac:dyDescent="0.2">
      <c r="B312" s="11" t="s">
        <v>312</v>
      </c>
      <c r="C312" s="17">
        <v>1</v>
      </c>
      <c r="D312" s="20">
        <v>351.30307609863956</v>
      </c>
      <c r="E312" s="20">
        <v>343.07932046385685</v>
      </c>
      <c r="F312" s="20">
        <v>8.2237556347827194</v>
      </c>
      <c r="G312" s="20">
        <v>0.10144778880445374</v>
      </c>
      <c r="H312" s="20">
        <v>24.412767372501943</v>
      </c>
      <c r="I312" s="20">
        <v>294.95645809581026</v>
      </c>
      <c r="J312" s="20">
        <v>391.20218283190343</v>
      </c>
      <c r="K312" s="20">
        <v>84.660159783211526</v>
      </c>
      <c r="L312" s="20">
        <v>176.19577321417901</v>
      </c>
      <c r="M312" s="20">
        <v>509.96286771353471</v>
      </c>
    </row>
    <row r="313" spans="2:13" x14ac:dyDescent="0.2">
      <c r="B313" s="11" t="s">
        <v>313</v>
      </c>
      <c r="C313" s="17">
        <v>1</v>
      </c>
      <c r="D313" s="20">
        <v>313.2871856579099</v>
      </c>
      <c r="E313" s="20">
        <v>338.1206086447786</v>
      </c>
      <c r="F313" s="20">
        <v>-24.833422986868698</v>
      </c>
      <c r="G313" s="20">
        <v>-0.30634371476312539</v>
      </c>
      <c r="H313" s="20">
        <v>23.08976819628856</v>
      </c>
      <c r="I313" s="20">
        <v>292.60566476047052</v>
      </c>
      <c r="J313" s="20">
        <v>383.63555252908668</v>
      </c>
      <c r="K313" s="20">
        <v>84.288177338778354</v>
      </c>
      <c r="L313" s="20">
        <v>171.97031951793653</v>
      </c>
      <c r="M313" s="20">
        <v>504.27089777162064</v>
      </c>
    </row>
    <row r="314" spans="2:13" x14ac:dyDescent="0.2">
      <c r="B314" s="11" t="s">
        <v>314</v>
      </c>
      <c r="C314" s="17">
        <v>1</v>
      </c>
      <c r="D314" s="20">
        <v>206.85485160026474</v>
      </c>
      <c r="E314" s="20">
        <v>216.75057531334639</v>
      </c>
      <c r="F314" s="20">
        <v>-9.8957237130816509</v>
      </c>
      <c r="G314" s="20">
        <v>-0.12207309335237272</v>
      </c>
      <c r="H314" s="20">
        <v>12.113765666443866</v>
      </c>
      <c r="I314" s="20">
        <v>192.87171434563535</v>
      </c>
      <c r="J314" s="20">
        <v>240.62943628105742</v>
      </c>
      <c r="K314" s="20">
        <v>81.964033346075183</v>
      </c>
      <c r="L314" s="20">
        <v>55.181678364531479</v>
      </c>
      <c r="M314" s="20">
        <v>378.3194722621613</v>
      </c>
    </row>
    <row r="315" spans="2:13" x14ac:dyDescent="0.2">
      <c r="B315" s="11" t="s">
        <v>315</v>
      </c>
      <c r="C315" s="17">
        <v>1</v>
      </c>
      <c r="D315" s="20">
        <v>142.74466259605006</v>
      </c>
      <c r="E315" s="20">
        <v>237.43341920922509</v>
      </c>
      <c r="F315" s="20">
        <v>-94.68875661317503</v>
      </c>
      <c r="G315" s="20">
        <v>-1.1680751969843159</v>
      </c>
      <c r="H315" s="20">
        <v>8.8099948194996269</v>
      </c>
      <c r="I315" s="20">
        <v>220.06700754056985</v>
      </c>
      <c r="J315" s="20">
        <v>254.79983087788034</v>
      </c>
      <c r="K315" s="20">
        <v>81.54125000547036</v>
      </c>
      <c r="L315" s="20">
        <v>76.697919974032175</v>
      </c>
      <c r="M315" s="20">
        <v>398.16891844441801</v>
      </c>
    </row>
    <row r="316" spans="2:13" x14ac:dyDescent="0.2">
      <c r="B316" s="11" t="s">
        <v>316</v>
      </c>
      <c r="C316" s="17">
        <v>1</v>
      </c>
      <c r="D316" s="20">
        <v>227.90986270015858</v>
      </c>
      <c r="E316" s="20">
        <v>247.56801270807108</v>
      </c>
      <c r="F316" s="20">
        <v>-19.658150007912496</v>
      </c>
      <c r="G316" s="20">
        <v>-0.24250183722071023</v>
      </c>
      <c r="H316" s="20">
        <v>10.069243576147588</v>
      </c>
      <c r="I316" s="20">
        <v>227.71934846728175</v>
      </c>
      <c r="J316" s="20">
        <v>267.41667694886041</v>
      </c>
      <c r="K316" s="20">
        <v>81.686896806836771</v>
      </c>
      <c r="L316" s="20">
        <v>86.545412020201525</v>
      </c>
      <c r="M316" s="20">
        <v>408.59061339594064</v>
      </c>
    </row>
    <row r="317" spans="2:13" x14ac:dyDescent="0.2">
      <c r="B317" s="11" t="s">
        <v>317</v>
      </c>
      <c r="C317" s="17">
        <v>1</v>
      </c>
      <c r="D317" s="20">
        <v>223.9126389906113</v>
      </c>
      <c r="E317" s="20">
        <v>238.02805095512485</v>
      </c>
      <c r="F317" s="20">
        <v>-14.115411964513555</v>
      </c>
      <c r="G317" s="20">
        <v>-0.17412693122923334</v>
      </c>
      <c r="H317" s="20">
        <v>8.8297143953201438</v>
      </c>
      <c r="I317" s="20">
        <v>220.62276772313197</v>
      </c>
      <c r="J317" s="20">
        <v>255.43333418711774</v>
      </c>
      <c r="K317" s="20">
        <v>81.543382932264549</v>
      </c>
      <c r="L317" s="20">
        <v>77.288347258348722</v>
      </c>
      <c r="M317" s="20">
        <v>398.76775465190099</v>
      </c>
    </row>
    <row r="318" spans="2:13" x14ac:dyDescent="0.2">
      <c r="B318" s="11" t="s">
        <v>318</v>
      </c>
      <c r="C318" s="17">
        <v>1</v>
      </c>
      <c r="D318" s="20">
        <v>220.86505026355866</v>
      </c>
      <c r="E318" s="20">
        <v>247.56801270807108</v>
      </c>
      <c r="F318" s="20">
        <v>-26.702962444512423</v>
      </c>
      <c r="G318" s="20">
        <v>-0.32940624877841834</v>
      </c>
      <c r="H318" s="20">
        <v>10.069243576147588</v>
      </c>
      <c r="I318" s="20">
        <v>227.71934846728175</v>
      </c>
      <c r="J318" s="20">
        <v>267.41667694886041</v>
      </c>
      <c r="K318" s="20">
        <v>81.686896806836771</v>
      </c>
      <c r="L318" s="20">
        <v>86.545412020201525</v>
      </c>
      <c r="M318" s="20">
        <v>408.59061339594064</v>
      </c>
    </row>
    <row r="319" spans="2:13" x14ac:dyDescent="0.2">
      <c r="B319" s="11" t="s">
        <v>319</v>
      </c>
      <c r="C319" s="17">
        <v>1</v>
      </c>
      <c r="D319" s="20">
        <v>229.21950133471654</v>
      </c>
      <c r="E319" s="20">
        <v>236.39927699995317</v>
      </c>
      <c r="F319" s="20">
        <v>-7.1797756652366331</v>
      </c>
      <c r="G319" s="20">
        <v>-8.8569310385342784E-2</v>
      </c>
      <c r="H319" s="20">
        <v>8.7932898878935735</v>
      </c>
      <c r="I319" s="20">
        <v>219.06579437667321</v>
      </c>
      <c r="J319" s="20">
        <v>253.73275962323314</v>
      </c>
      <c r="K319" s="20">
        <v>81.539446838861622</v>
      </c>
      <c r="L319" s="20">
        <v>75.667332197455863</v>
      </c>
      <c r="M319" s="20">
        <v>397.13122180245045</v>
      </c>
    </row>
    <row r="320" spans="2:13" x14ac:dyDescent="0.2">
      <c r="B320" s="11" t="s">
        <v>320</v>
      </c>
      <c r="C320" s="17">
        <v>1</v>
      </c>
      <c r="D320" s="20">
        <v>224.88853710671569</v>
      </c>
      <c r="E320" s="20">
        <v>237.43341920922509</v>
      </c>
      <c r="F320" s="20">
        <v>-12.544882102509405</v>
      </c>
      <c r="G320" s="20">
        <v>-0.15475296283481685</v>
      </c>
      <c r="H320" s="20">
        <v>8.8099948194996269</v>
      </c>
      <c r="I320" s="20">
        <v>220.06700754056985</v>
      </c>
      <c r="J320" s="20">
        <v>254.79983087788034</v>
      </c>
      <c r="K320" s="20">
        <v>81.54125000547036</v>
      </c>
      <c r="L320" s="20">
        <v>76.697919974032175</v>
      </c>
      <c r="M320" s="20">
        <v>398.16891844441801</v>
      </c>
    </row>
    <row r="321" spans="2:13" x14ac:dyDescent="0.2">
      <c r="B321" s="11" t="s">
        <v>321</v>
      </c>
      <c r="C321" s="17">
        <v>1</v>
      </c>
      <c r="D321" s="20">
        <v>241.56974188162042</v>
      </c>
      <c r="E321" s="20">
        <v>237.43341920922509</v>
      </c>
      <c r="F321" s="20">
        <v>4.1363226723953233</v>
      </c>
      <c r="G321" s="20">
        <v>5.1025444764120999E-2</v>
      </c>
      <c r="H321" s="20">
        <v>8.8099948194996269</v>
      </c>
      <c r="I321" s="20">
        <v>220.06700754056985</v>
      </c>
      <c r="J321" s="20">
        <v>254.79983087788034</v>
      </c>
      <c r="K321" s="20">
        <v>81.54125000547036</v>
      </c>
      <c r="L321" s="20">
        <v>76.697919974032175</v>
      </c>
      <c r="M321" s="20">
        <v>398.16891844441801</v>
      </c>
    </row>
    <row r="322" spans="2:13" x14ac:dyDescent="0.2">
      <c r="B322" s="11" t="s">
        <v>322</v>
      </c>
      <c r="C322" s="17">
        <v>1</v>
      </c>
      <c r="D322" s="20">
        <v>230.10048123327263</v>
      </c>
      <c r="E322" s="20">
        <v>237.43341920922509</v>
      </c>
      <c r="F322" s="20">
        <v>-7.3329379759524613</v>
      </c>
      <c r="G322" s="20">
        <v>-9.0458712069967626E-2</v>
      </c>
      <c r="H322" s="20">
        <v>8.8099948194996269</v>
      </c>
      <c r="I322" s="20">
        <v>220.06700754056985</v>
      </c>
      <c r="J322" s="20">
        <v>254.79983087788034</v>
      </c>
      <c r="K322" s="20">
        <v>81.54125000547036</v>
      </c>
      <c r="L322" s="20">
        <v>76.697919974032175</v>
      </c>
      <c r="M322" s="20">
        <v>398.16891844441801</v>
      </c>
    </row>
    <row r="323" spans="2:13" x14ac:dyDescent="0.2">
      <c r="B323" s="11" t="s">
        <v>323</v>
      </c>
      <c r="C323" s="17">
        <v>1</v>
      </c>
      <c r="D323" s="20">
        <v>308.24658556892086</v>
      </c>
      <c r="E323" s="20">
        <v>252.50604166776193</v>
      </c>
      <c r="F323" s="20">
        <v>55.740543901158929</v>
      </c>
      <c r="G323" s="20">
        <v>0.68761222690191937</v>
      </c>
      <c r="H323" s="20">
        <v>11.25658929975347</v>
      </c>
      <c r="I323" s="20">
        <v>230.31686133682487</v>
      </c>
      <c r="J323" s="20">
        <v>274.69522199869903</v>
      </c>
      <c r="K323" s="20">
        <v>81.841739023546751</v>
      </c>
      <c r="L323" s="20">
        <v>91.178213368053065</v>
      </c>
      <c r="M323" s="20">
        <v>413.83386996747083</v>
      </c>
    </row>
    <row r="324" spans="2:13" x14ac:dyDescent="0.2">
      <c r="B324" s="11" t="s">
        <v>324</v>
      </c>
      <c r="C324" s="17">
        <v>1</v>
      </c>
      <c r="D324" s="20">
        <v>326.65294605776489</v>
      </c>
      <c r="E324" s="20">
        <v>252.50604166776193</v>
      </c>
      <c r="F324" s="20">
        <v>74.146904390002959</v>
      </c>
      <c r="G324" s="20">
        <v>0.91467205874239044</v>
      </c>
      <c r="H324" s="20">
        <v>11.25658929975347</v>
      </c>
      <c r="I324" s="20">
        <v>230.31686133682487</v>
      </c>
      <c r="J324" s="20">
        <v>274.69522199869903</v>
      </c>
      <c r="K324" s="20">
        <v>81.841739023546751</v>
      </c>
      <c r="L324" s="20">
        <v>91.178213368053065</v>
      </c>
      <c r="M324" s="20">
        <v>413.83386996747083</v>
      </c>
    </row>
    <row r="325" spans="2:13" x14ac:dyDescent="0.2">
      <c r="B325" s="11" t="s">
        <v>325</v>
      </c>
      <c r="C325" s="17">
        <v>1</v>
      </c>
      <c r="D325" s="20">
        <v>120.51899294525484</v>
      </c>
      <c r="E325" s="20">
        <v>237.43341920922509</v>
      </c>
      <c r="F325" s="20">
        <v>-116.91442626397026</v>
      </c>
      <c r="G325" s="20">
        <v>-1.442249812683607</v>
      </c>
      <c r="H325" s="20">
        <v>8.8099948194996269</v>
      </c>
      <c r="I325" s="20">
        <v>220.06700754056985</v>
      </c>
      <c r="J325" s="20">
        <v>254.79983087788034</v>
      </c>
      <c r="K325" s="20">
        <v>81.54125000547036</v>
      </c>
      <c r="L325" s="20">
        <v>76.697919974032175</v>
      </c>
      <c r="M325" s="20">
        <v>398.16891844441801</v>
      </c>
    </row>
    <row r="326" spans="2:13" x14ac:dyDescent="0.2">
      <c r="B326" s="11" t="s">
        <v>326</v>
      </c>
      <c r="C326" s="17">
        <v>1</v>
      </c>
      <c r="D326" s="20">
        <v>199.31599103370235</v>
      </c>
      <c r="E326" s="20">
        <v>238.62268270102459</v>
      </c>
      <c r="F326" s="20">
        <v>-39.306691667322241</v>
      </c>
      <c r="G326" s="20">
        <v>-0.48488514639256358</v>
      </c>
      <c r="H326" s="20">
        <v>8.8567617453507435</v>
      </c>
      <c r="I326" s="20">
        <v>221.16408327250704</v>
      </c>
      <c r="J326" s="20">
        <v>256.0812821295421</v>
      </c>
      <c r="K326" s="20">
        <v>81.546316117583871</v>
      </c>
      <c r="L326" s="20">
        <v>77.877197059446047</v>
      </c>
      <c r="M326" s="20">
        <v>399.3681683426031</v>
      </c>
    </row>
    <row r="327" spans="2:13" x14ac:dyDescent="0.2">
      <c r="B327" s="11" t="s">
        <v>327</v>
      </c>
      <c r="C327" s="17">
        <v>1</v>
      </c>
      <c r="D327" s="20">
        <v>265.2078074172141</v>
      </c>
      <c r="E327" s="20">
        <v>247.56801270807108</v>
      </c>
      <c r="F327" s="20">
        <v>17.639794709143018</v>
      </c>
      <c r="G327" s="20">
        <v>0.21760351932616034</v>
      </c>
      <c r="H327" s="20">
        <v>10.069243576147588</v>
      </c>
      <c r="I327" s="20">
        <v>227.71934846728175</v>
      </c>
      <c r="J327" s="20">
        <v>267.41667694886041</v>
      </c>
      <c r="K327" s="20">
        <v>81.686896806836771</v>
      </c>
      <c r="L327" s="20">
        <v>86.545412020201525</v>
      </c>
      <c r="M327" s="20">
        <v>408.59061339594064</v>
      </c>
    </row>
    <row r="328" spans="2:13" x14ac:dyDescent="0.2">
      <c r="B328" s="11" t="s">
        <v>328</v>
      </c>
      <c r="C328" s="17">
        <v>1</v>
      </c>
      <c r="D328" s="20">
        <v>292.62008799438132</v>
      </c>
      <c r="E328" s="20">
        <v>247.56801270807108</v>
      </c>
      <c r="F328" s="20">
        <v>45.052075286310242</v>
      </c>
      <c r="G328" s="20">
        <v>0.55575987685202022</v>
      </c>
      <c r="H328" s="20">
        <v>10.069243576147588</v>
      </c>
      <c r="I328" s="20">
        <v>227.71934846728175</v>
      </c>
      <c r="J328" s="20">
        <v>267.41667694886041</v>
      </c>
      <c r="K328" s="20">
        <v>81.686896806836771</v>
      </c>
      <c r="L328" s="20">
        <v>86.545412020201525</v>
      </c>
      <c r="M328" s="20">
        <v>408.59061339594064</v>
      </c>
    </row>
    <row r="329" spans="2:13" x14ac:dyDescent="0.2">
      <c r="B329" s="11" t="s">
        <v>329</v>
      </c>
      <c r="C329" s="17">
        <v>1</v>
      </c>
      <c r="D329" s="20">
        <v>296.42927521325447</v>
      </c>
      <c r="E329" s="20">
        <v>247.56801270807108</v>
      </c>
      <c r="F329" s="20">
        <v>48.86126250518339</v>
      </c>
      <c r="G329" s="20">
        <v>0.60274979698807463</v>
      </c>
      <c r="H329" s="20">
        <v>10.069243576147588</v>
      </c>
      <c r="I329" s="20">
        <v>227.71934846728175</v>
      </c>
      <c r="J329" s="20">
        <v>267.41667694886041</v>
      </c>
      <c r="K329" s="20">
        <v>81.686896806836771</v>
      </c>
      <c r="L329" s="20">
        <v>86.545412020201525</v>
      </c>
      <c r="M329" s="20">
        <v>408.59061339594064</v>
      </c>
    </row>
    <row r="330" spans="2:13" x14ac:dyDescent="0.2">
      <c r="B330" s="11" t="s">
        <v>330</v>
      </c>
      <c r="C330" s="17">
        <v>1</v>
      </c>
      <c r="D330" s="20">
        <v>349.29649762786892</v>
      </c>
      <c r="E330" s="20">
        <v>346.50729941518256</v>
      </c>
      <c r="F330" s="20">
        <v>2.7891982126863581</v>
      </c>
      <c r="G330" s="20">
        <v>3.4407392896936631E-2</v>
      </c>
      <c r="H330" s="20">
        <v>33.102978834380174</v>
      </c>
      <c r="I330" s="20">
        <v>281.25414437084407</v>
      </c>
      <c r="J330" s="20">
        <v>411.76045445952104</v>
      </c>
      <c r="K330" s="20">
        <v>87.562358644821984</v>
      </c>
      <c r="L330" s="20">
        <v>173.90288839570147</v>
      </c>
      <c r="M330" s="20">
        <v>519.11171043466368</v>
      </c>
    </row>
    <row r="331" spans="2:13" x14ac:dyDescent="0.2">
      <c r="B331" s="11" t="s">
        <v>331</v>
      </c>
      <c r="C331" s="17">
        <v>1</v>
      </c>
      <c r="D331" s="20">
        <v>284.12361474754738</v>
      </c>
      <c r="E331" s="20">
        <v>301.22241518694136</v>
      </c>
      <c r="F331" s="20">
        <v>-17.098800439393983</v>
      </c>
      <c r="G331" s="20">
        <v>-0.21092984432178749</v>
      </c>
      <c r="H331" s="20">
        <v>18.723195563492812</v>
      </c>
      <c r="I331" s="20">
        <v>264.31493356292566</v>
      </c>
      <c r="J331" s="20">
        <v>338.12989681095706</v>
      </c>
      <c r="K331" s="20">
        <v>83.198061851486699</v>
      </c>
      <c r="L331" s="20">
        <v>137.2209802542904</v>
      </c>
      <c r="M331" s="20">
        <v>465.22385011959233</v>
      </c>
    </row>
    <row r="332" spans="2:13" x14ac:dyDescent="0.2">
      <c r="B332" s="11" t="s">
        <v>332</v>
      </c>
      <c r="C332" s="17">
        <v>1</v>
      </c>
      <c r="D332" s="20">
        <v>302.02682443031557</v>
      </c>
      <c r="E332" s="20">
        <v>301.22241518694136</v>
      </c>
      <c r="F332" s="20">
        <v>0.80440924337420938</v>
      </c>
      <c r="G332" s="20">
        <v>9.9231473621398929E-3</v>
      </c>
      <c r="H332" s="20">
        <v>18.723195563492812</v>
      </c>
      <c r="I332" s="20">
        <v>264.31493356292566</v>
      </c>
      <c r="J332" s="20">
        <v>338.12989681095706</v>
      </c>
      <c r="K332" s="20">
        <v>83.198061851486699</v>
      </c>
      <c r="L332" s="20">
        <v>137.2209802542904</v>
      </c>
      <c r="M332" s="20">
        <v>465.22385011959233</v>
      </c>
    </row>
    <row r="333" spans="2:13" x14ac:dyDescent="0.2">
      <c r="B333" s="11" t="s">
        <v>333</v>
      </c>
      <c r="C333" s="17">
        <v>1</v>
      </c>
      <c r="D333" s="20">
        <v>262.65703595214245</v>
      </c>
      <c r="E333" s="20">
        <v>301.22241518694136</v>
      </c>
      <c r="F333" s="20">
        <v>-38.565379234798911</v>
      </c>
      <c r="G333" s="20">
        <v>-0.47574035775430906</v>
      </c>
      <c r="H333" s="20">
        <v>18.723195563492812</v>
      </c>
      <c r="I333" s="20">
        <v>264.31493356292566</v>
      </c>
      <c r="J333" s="20">
        <v>338.12989681095706</v>
      </c>
      <c r="K333" s="20">
        <v>83.198061851486699</v>
      </c>
      <c r="L333" s="20">
        <v>137.2209802542904</v>
      </c>
      <c r="M333" s="20">
        <v>465.22385011959233</v>
      </c>
    </row>
    <row r="334" spans="2:13" x14ac:dyDescent="0.2">
      <c r="B334" s="11" t="s">
        <v>334</v>
      </c>
      <c r="C334" s="17">
        <v>1</v>
      </c>
      <c r="D334" s="20">
        <v>377.139476472588</v>
      </c>
      <c r="E334" s="20">
        <v>249.55011855186689</v>
      </c>
      <c r="F334" s="20">
        <v>127.58935792072111</v>
      </c>
      <c r="G334" s="20">
        <v>1.5739351715767704</v>
      </c>
      <c r="H334" s="20">
        <v>10.510569560116219</v>
      </c>
      <c r="I334" s="20">
        <v>228.83150502339922</v>
      </c>
      <c r="J334" s="20">
        <v>270.26873208033453</v>
      </c>
      <c r="K334" s="20">
        <v>81.742470700444656</v>
      </c>
      <c r="L334" s="20">
        <v>88.417969659463949</v>
      </c>
      <c r="M334" s="20">
        <v>410.68226744426983</v>
      </c>
    </row>
    <row r="335" spans="2:13" ht="16" thickBot="1" x14ac:dyDescent="0.25">
      <c r="B335" s="15" t="s">
        <v>335</v>
      </c>
      <c r="C335" s="18">
        <v>1</v>
      </c>
      <c r="D335" s="21">
        <v>327.86669151320319</v>
      </c>
      <c r="E335" s="21">
        <v>260.70161853779621</v>
      </c>
      <c r="F335" s="21">
        <v>67.165072975406986</v>
      </c>
      <c r="G335" s="21">
        <v>0.8285445775438387</v>
      </c>
      <c r="H335" s="21">
        <v>13.733274765104746</v>
      </c>
      <c r="I335" s="21">
        <v>233.63035368282897</v>
      </c>
      <c r="J335" s="21">
        <v>287.77288339276345</v>
      </c>
      <c r="K335" s="21">
        <v>82.21898977431475</v>
      </c>
      <c r="L335" s="21">
        <v>98.630147140177058</v>
      </c>
      <c r="M335" s="21">
        <v>422.77308993541533</v>
      </c>
    </row>
    <row r="354" spans="6:6" x14ac:dyDescent="0.2">
      <c r="F354" t="s">
        <v>83</v>
      </c>
    </row>
    <row r="373" spans="6:6" x14ac:dyDescent="0.2">
      <c r="F373" t="s">
        <v>83</v>
      </c>
    </row>
  </sheetData>
  <mergeCells count="1">
    <mergeCell ref="M66:S70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D763167">
              <controlPr defaultSize="0" autoFill="0" autoPict="0" macro="[0]!GoToResultsNew1115202223224598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C650-40AC-074C-A0A8-631DDA165893}">
  <sheetPr codeName="Sheet5">
    <tabColor rgb="FF007800"/>
  </sheetPr>
  <dimension ref="A1:J304"/>
  <sheetViews>
    <sheetView workbookViewId="0">
      <selection activeCell="M14" sqref="M14"/>
    </sheetView>
  </sheetViews>
  <sheetFormatPr baseColWidth="10" defaultRowHeight="15" x14ac:dyDescent="0.2"/>
  <cols>
    <col min="3" max="3" width="23.1640625" customWidth="1"/>
    <col min="4" max="4" width="16.83203125" customWidth="1"/>
    <col min="5" max="5" width="12.33203125" customWidth="1"/>
    <col min="9" max="9" width="17.5" customWidth="1"/>
    <col min="10" max="10" width="17.33203125" customWidth="1"/>
    <col min="11" max="11" width="16.1640625" customWidth="1"/>
  </cols>
  <sheetData>
    <row r="1" spans="1:10" x14ac:dyDescent="0.2">
      <c r="C1" s="95" t="s">
        <v>79</v>
      </c>
      <c r="D1" s="96" t="s">
        <v>4</v>
      </c>
      <c r="E1" s="96" t="s">
        <v>5</v>
      </c>
      <c r="F1" s="96" t="s">
        <v>6</v>
      </c>
      <c r="G1" s="96" t="s">
        <v>222</v>
      </c>
      <c r="H1" s="97" t="s">
        <v>340</v>
      </c>
      <c r="J1" s="93" t="s">
        <v>356</v>
      </c>
    </row>
    <row r="2" spans="1:10" ht="16" thickBot="1" x14ac:dyDescent="0.25">
      <c r="C2" s="103">
        <v>376.74432485042075</v>
      </c>
      <c r="D2" s="104">
        <v>-34.364777001509609</v>
      </c>
      <c r="E2" s="104">
        <v>124.58623018478522</v>
      </c>
      <c r="F2" s="104">
        <v>79.890891531566069</v>
      </c>
      <c r="G2" s="104">
        <v>223.52566016026705</v>
      </c>
      <c r="H2" s="105">
        <v>-43.495844870320859</v>
      </c>
      <c r="J2" s="94">
        <f>SUM(J16:J304)</f>
        <v>39175.769096911426</v>
      </c>
    </row>
    <row r="3" spans="1:10" x14ac:dyDescent="0.2">
      <c r="D3" s="106"/>
      <c r="E3" s="106"/>
      <c r="F3" s="106"/>
      <c r="G3" s="106"/>
      <c r="H3" s="106"/>
      <c r="I3" s="106"/>
    </row>
    <row r="4" spans="1:10" x14ac:dyDescent="0.2">
      <c r="A4" s="1" t="s">
        <v>0</v>
      </c>
      <c r="B4" s="2" t="s">
        <v>2</v>
      </c>
      <c r="C4" s="69" t="s">
        <v>373</v>
      </c>
      <c r="D4" s="67" t="s">
        <v>4</v>
      </c>
      <c r="E4" s="67" t="s">
        <v>5</v>
      </c>
      <c r="F4" s="67" t="s">
        <v>6</v>
      </c>
      <c r="G4" s="67" t="s">
        <v>222</v>
      </c>
      <c r="H4" s="67" t="s">
        <v>340</v>
      </c>
      <c r="I4" s="64" t="s">
        <v>354</v>
      </c>
      <c r="J4" s="64" t="s">
        <v>355</v>
      </c>
    </row>
    <row r="5" spans="1:10" x14ac:dyDescent="0.2">
      <c r="A5" s="3">
        <v>40302</v>
      </c>
      <c r="B5" s="4" t="s">
        <v>8</v>
      </c>
      <c r="C5" s="4">
        <v>270.7488999921228</v>
      </c>
      <c r="D5" s="4">
        <v>4.29</v>
      </c>
      <c r="E5" s="4">
        <v>0</v>
      </c>
      <c r="F5" s="4">
        <v>0</v>
      </c>
      <c r="G5" s="4">
        <v>1</v>
      </c>
      <c r="H5" s="4">
        <f>G5*D5</f>
        <v>4.29</v>
      </c>
      <c r="I5" s="4"/>
      <c r="J5" s="4"/>
    </row>
    <row r="6" spans="1:10" x14ac:dyDescent="0.2">
      <c r="A6" s="3">
        <v>40309</v>
      </c>
      <c r="B6" s="4" t="s">
        <v>8</v>
      </c>
      <c r="C6" s="4">
        <v>314.50582438280878</v>
      </c>
      <c r="D6" s="4">
        <v>4.29</v>
      </c>
      <c r="E6" s="4">
        <v>1</v>
      </c>
      <c r="F6" s="4">
        <v>0</v>
      </c>
      <c r="G6" s="4">
        <v>1</v>
      </c>
      <c r="H6" s="4">
        <f t="shared" ref="H6:H89" si="0">G6*D6</f>
        <v>4.29</v>
      </c>
      <c r="I6" s="4"/>
      <c r="J6" s="4"/>
    </row>
    <row r="7" spans="1:10" x14ac:dyDescent="0.2">
      <c r="A7" s="3">
        <v>40316</v>
      </c>
      <c r="B7" s="4" t="s">
        <v>8</v>
      </c>
      <c r="C7" s="4">
        <v>390.60697916261392</v>
      </c>
      <c r="D7" s="4">
        <v>4.0858333330000001</v>
      </c>
      <c r="E7" s="4">
        <v>0</v>
      </c>
      <c r="F7" s="4">
        <v>1</v>
      </c>
      <c r="G7" s="4">
        <v>1</v>
      </c>
      <c r="H7" s="4">
        <f t="shared" si="0"/>
        <v>4.0858333330000001</v>
      </c>
      <c r="I7" s="4"/>
      <c r="J7" s="4"/>
    </row>
    <row r="8" spans="1:10" x14ac:dyDescent="0.2">
      <c r="A8" s="3">
        <v>40323</v>
      </c>
      <c r="B8" s="4" t="s">
        <v>8</v>
      </c>
      <c r="C8" s="4">
        <v>249.86237982712225</v>
      </c>
      <c r="D8" s="4">
        <v>4.0858333330000001</v>
      </c>
      <c r="E8" s="4">
        <v>0</v>
      </c>
      <c r="F8" s="4">
        <v>1</v>
      </c>
      <c r="G8" s="4">
        <v>1</v>
      </c>
      <c r="H8" s="4">
        <f t="shared" si="0"/>
        <v>4.0858333330000001</v>
      </c>
      <c r="I8" s="4"/>
      <c r="J8" s="4"/>
    </row>
    <row r="9" spans="1:10" x14ac:dyDescent="0.2">
      <c r="A9" s="3">
        <v>40330</v>
      </c>
      <c r="B9" s="4" t="s">
        <v>8</v>
      </c>
      <c r="C9" s="4">
        <v>222.03389430781561</v>
      </c>
      <c r="D9" s="4">
        <v>4.7931249999999999</v>
      </c>
      <c r="E9" s="4">
        <v>0</v>
      </c>
      <c r="F9" s="4">
        <v>1</v>
      </c>
      <c r="G9" s="4">
        <v>1</v>
      </c>
      <c r="H9" s="4">
        <f t="shared" si="0"/>
        <v>4.7931249999999999</v>
      </c>
      <c r="I9" s="4"/>
      <c r="J9" s="4"/>
    </row>
    <row r="10" spans="1:10" x14ac:dyDescent="0.2">
      <c r="A10" s="3">
        <v>40337</v>
      </c>
      <c r="B10" s="4" t="s">
        <v>8</v>
      </c>
      <c r="C10" s="4">
        <v>276.35819705736077</v>
      </c>
      <c r="D10" s="4">
        <v>4.1471428570000004</v>
      </c>
      <c r="E10" s="4">
        <v>0</v>
      </c>
      <c r="F10" s="4">
        <v>0</v>
      </c>
      <c r="G10" s="4">
        <v>1</v>
      </c>
      <c r="H10" s="4">
        <f t="shared" si="0"/>
        <v>4.1471428570000004</v>
      </c>
      <c r="I10" s="4"/>
      <c r="J10" s="4"/>
    </row>
    <row r="11" spans="1:10" x14ac:dyDescent="0.2">
      <c r="A11" s="3">
        <v>40344</v>
      </c>
      <c r="B11" s="4" t="s">
        <v>8</v>
      </c>
      <c r="C11" s="4">
        <v>294.86318135451683</v>
      </c>
      <c r="D11" s="4">
        <v>4.1471428570000004</v>
      </c>
      <c r="E11" s="4">
        <v>0</v>
      </c>
      <c r="F11" s="4">
        <v>0</v>
      </c>
      <c r="G11" s="4">
        <v>1</v>
      </c>
      <c r="H11" s="4">
        <f t="shared" si="0"/>
        <v>4.1471428570000004</v>
      </c>
      <c r="I11" s="4"/>
      <c r="J11" s="4"/>
    </row>
    <row r="12" spans="1:10" x14ac:dyDescent="0.2">
      <c r="A12" s="3">
        <v>40351</v>
      </c>
      <c r="B12" s="4" t="s">
        <v>8</v>
      </c>
      <c r="C12" s="4">
        <v>383.45580710381228</v>
      </c>
      <c r="D12" s="4">
        <v>4.05</v>
      </c>
      <c r="E12" s="4">
        <v>1</v>
      </c>
      <c r="F12" s="4">
        <v>0</v>
      </c>
      <c r="G12" s="4">
        <v>1</v>
      </c>
      <c r="H12" s="4">
        <f t="shared" si="0"/>
        <v>4.05</v>
      </c>
      <c r="I12" s="4"/>
      <c r="J12" s="4"/>
    </row>
    <row r="13" spans="1:10" x14ac:dyDescent="0.2">
      <c r="A13" s="3">
        <v>40358</v>
      </c>
      <c r="B13" s="4" t="s">
        <v>8</v>
      </c>
      <c r="C13" s="4">
        <v>300.2942445751741</v>
      </c>
      <c r="D13" s="4">
        <v>4.05</v>
      </c>
      <c r="E13" s="4">
        <v>0</v>
      </c>
      <c r="F13" s="4">
        <v>1</v>
      </c>
      <c r="G13" s="4">
        <v>1</v>
      </c>
      <c r="H13" s="4">
        <f t="shared" si="0"/>
        <v>4.05</v>
      </c>
      <c r="I13" s="4"/>
      <c r="J13" s="4"/>
    </row>
    <row r="14" spans="1:10" x14ac:dyDescent="0.2">
      <c r="A14" s="3">
        <v>40365</v>
      </c>
      <c r="B14" s="4" t="s">
        <v>8</v>
      </c>
      <c r="C14" s="4">
        <v>296.74312209515341</v>
      </c>
      <c r="D14" s="4">
        <v>4.5813333329999999</v>
      </c>
      <c r="E14" s="4">
        <v>0</v>
      </c>
      <c r="F14" s="4">
        <v>1</v>
      </c>
      <c r="G14" s="4">
        <v>1</v>
      </c>
      <c r="H14" s="4">
        <f t="shared" si="0"/>
        <v>4.5813333329999999</v>
      </c>
      <c r="I14" s="4"/>
      <c r="J14" s="4"/>
    </row>
    <row r="15" spans="1:10" x14ac:dyDescent="0.2">
      <c r="A15" s="3">
        <v>40372</v>
      </c>
      <c r="B15" s="4" t="s">
        <v>8</v>
      </c>
      <c r="C15" s="4">
        <v>429.79776568141511</v>
      </c>
      <c r="D15" s="4">
        <v>3.556923077</v>
      </c>
      <c r="E15" s="4">
        <v>0</v>
      </c>
      <c r="F15" s="4">
        <v>1</v>
      </c>
      <c r="G15" s="4">
        <v>1</v>
      </c>
      <c r="H15" s="4">
        <f t="shared" si="0"/>
        <v>3.556923077</v>
      </c>
      <c r="I15" s="4"/>
      <c r="J15" s="4"/>
    </row>
    <row r="16" spans="1:10" x14ac:dyDescent="0.2">
      <c r="A16" s="90">
        <v>40379</v>
      </c>
      <c r="B16" s="91" t="s">
        <v>8</v>
      </c>
      <c r="C16" s="100">
        <f>$C$2+SUMPRODUCT($D$2:$H$2,D16:H16)</f>
        <v>447.91197246998831</v>
      </c>
      <c r="D16" s="91">
        <v>3.556923077</v>
      </c>
      <c r="E16" s="91">
        <v>1</v>
      </c>
      <c r="F16" s="91">
        <f>IF(OR(E13=1,E14=1,E15=1),1,0)</f>
        <v>0</v>
      </c>
      <c r="G16" s="91">
        <v>1</v>
      </c>
      <c r="H16" s="91">
        <f>G16*D16</f>
        <v>3.556923077</v>
      </c>
      <c r="I16" s="91">
        <f>C16*D16</f>
        <v>1593.1884313430901</v>
      </c>
      <c r="J16" s="91">
        <f>I16*0.7*0.5</f>
        <v>557.61595097008149</v>
      </c>
    </row>
    <row r="17" spans="1:10" x14ac:dyDescent="0.2">
      <c r="A17" s="90">
        <v>40386</v>
      </c>
      <c r="B17" s="91" t="s">
        <v>8</v>
      </c>
      <c r="C17" s="100">
        <f t="shared" ref="C17:C19" si="1">$C$2+SUMPRODUCT($D$2:$H$2,D17:H17)</f>
        <v>403.2166338167691</v>
      </c>
      <c r="D17" s="91">
        <v>3.556923077</v>
      </c>
      <c r="E17" s="91">
        <v>0</v>
      </c>
      <c r="F17" s="91">
        <f t="shared" ref="F17:F19" si="2">IF(OR(E14=1,E15=1,E16=1),1,0)</f>
        <v>1</v>
      </c>
      <c r="G17" s="91">
        <v>1</v>
      </c>
      <c r="H17" s="91">
        <f t="shared" ref="H17:H19" si="3">G17*D17</f>
        <v>3.556923077</v>
      </c>
      <c r="I17" s="91">
        <f>C17*D17</f>
        <v>1434.2105498531246</v>
      </c>
      <c r="J17" s="91">
        <f t="shared" ref="J17:J19" si="4">I17*0.7*0.5</f>
        <v>501.97369244859357</v>
      </c>
    </row>
    <row r="18" spans="1:10" x14ac:dyDescent="0.2">
      <c r="A18" s="90">
        <v>40394</v>
      </c>
      <c r="B18" s="91" t="s">
        <v>8</v>
      </c>
      <c r="C18" s="100">
        <f t="shared" si="1"/>
        <v>403.2166338167691</v>
      </c>
      <c r="D18" s="91">
        <v>3.556923077</v>
      </c>
      <c r="E18" s="91">
        <v>0</v>
      </c>
      <c r="F18" s="91">
        <f t="shared" si="2"/>
        <v>1</v>
      </c>
      <c r="G18" s="91">
        <v>1</v>
      </c>
      <c r="H18" s="91">
        <f t="shared" si="3"/>
        <v>3.556923077</v>
      </c>
      <c r="I18" s="91">
        <f>C18*D18</f>
        <v>1434.2105498531246</v>
      </c>
      <c r="J18" s="91">
        <f t="shared" si="4"/>
        <v>501.97369244859357</v>
      </c>
    </row>
    <row r="19" spans="1:10" x14ac:dyDescent="0.2">
      <c r="A19" s="90">
        <v>40401</v>
      </c>
      <c r="B19" s="91" t="s">
        <v>8</v>
      </c>
      <c r="C19" s="100">
        <f t="shared" si="1"/>
        <v>403.2166338167691</v>
      </c>
      <c r="D19" s="91">
        <v>3.556923077</v>
      </c>
      <c r="E19" s="91">
        <v>0</v>
      </c>
      <c r="F19" s="91">
        <f t="shared" si="2"/>
        <v>1</v>
      </c>
      <c r="G19" s="91">
        <v>1</v>
      </c>
      <c r="H19" s="91">
        <f t="shared" si="3"/>
        <v>3.556923077</v>
      </c>
      <c r="I19" s="91">
        <f>C19*D19</f>
        <v>1434.2105498531246</v>
      </c>
      <c r="J19" s="91">
        <f t="shared" si="4"/>
        <v>501.97369244859357</v>
      </c>
    </row>
    <row r="20" spans="1:10" x14ac:dyDescent="0.2">
      <c r="A20" s="3">
        <v>40302</v>
      </c>
      <c r="B20" s="4" t="s">
        <v>9</v>
      </c>
      <c r="C20" s="4">
        <v>297.21708504560701</v>
      </c>
      <c r="D20" s="4">
        <v>4.29</v>
      </c>
      <c r="E20" s="4">
        <v>0</v>
      </c>
      <c r="F20" s="4">
        <v>0</v>
      </c>
      <c r="G20" s="4">
        <v>1</v>
      </c>
      <c r="H20" s="4">
        <f t="shared" si="0"/>
        <v>4.29</v>
      </c>
      <c r="I20" s="4"/>
      <c r="J20" s="4"/>
    </row>
    <row r="21" spans="1:10" x14ac:dyDescent="0.2">
      <c r="A21" s="3">
        <v>40309</v>
      </c>
      <c r="B21" s="4" t="s">
        <v>9</v>
      </c>
      <c r="C21" s="4">
        <v>268.40556671680145</v>
      </c>
      <c r="D21" s="4">
        <v>4.29</v>
      </c>
      <c r="E21" s="4">
        <v>0</v>
      </c>
      <c r="F21" s="4">
        <v>0</v>
      </c>
      <c r="G21" s="4">
        <v>1</v>
      </c>
      <c r="H21" s="4">
        <f t="shared" si="0"/>
        <v>4.29</v>
      </c>
      <c r="I21" s="4"/>
      <c r="J21" s="4"/>
    </row>
    <row r="22" spans="1:10" x14ac:dyDescent="0.2">
      <c r="A22" s="3">
        <v>40316</v>
      </c>
      <c r="B22" s="4" t="s">
        <v>9</v>
      </c>
      <c r="C22" s="4">
        <v>206.02798850125583</v>
      </c>
      <c r="D22" s="4">
        <v>4.0858333330000001</v>
      </c>
      <c r="E22" s="4">
        <v>0</v>
      </c>
      <c r="F22" s="4">
        <v>0</v>
      </c>
      <c r="G22" s="4">
        <v>1</v>
      </c>
      <c r="H22" s="4">
        <f t="shared" si="0"/>
        <v>4.0858333330000001</v>
      </c>
      <c r="I22" s="4"/>
      <c r="J22" s="4"/>
    </row>
    <row r="23" spans="1:10" x14ac:dyDescent="0.2">
      <c r="A23" s="3">
        <v>40323</v>
      </c>
      <c r="B23" s="4" t="s">
        <v>9</v>
      </c>
      <c r="C23" s="4">
        <v>201.96734153603134</v>
      </c>
      <c r="D23" s="4">
        <v>4.0858333330000001</v>
      </c>
      <c r="E23" s="4">
        <v>0</v>
      </c>
      <c r="F23" s="4">
        <v>0</v>
      </c>
      <c r="G23" s="4">
        <v>1</v>
      </c>
      <c r="H23" s="4">
        <f t="shared" si="0"/>
        <v>4.0858333330000001</v>
      </c>
      <c r="I23" s="4"/>
      <c r="J23" s="4"/>
    </row>
    <row r="24" spans="1:10" x14ac:dyDescent="0.2">
      <c r="A24" s="3">
        <v>40330</v>
      </c>
      <c r="B24" s="4" t="s">
        <v>9</v>
      </c>
      <c r="C24" s="4">
        <v>239.72697458725526</v>
      </c>
      <c r="D24" s="4">
        <v>3.84</v>
      </c>
      <c r="E24" s="4">
        <v>0</v>
      </c>
      <c r="F24" s="4">
        <v>0</v>
      </c>
      <c r="G24" s="4">
        <v>1</v>
      </c>
      <c r="H24" s="4">
        <f t="shared" si="0"/>
        <v>3.84</v>
      </c>
      <c r="I24" s="4"/>
      <c r="J24" s="4"/>
    </row>
    <row r="25" spans="1:10" x14ac:dyDescent="0.2">
      <c r="A25" s="3">
        <v>40337</v>
      </c>
      <c r="B25" s="4" t="s">
        <v>9</v>
      </c>
      <c r="C25" s="4">
        <v>171.39281859155261</v>
      </c>
      <c r="D25" s="4">
        <v>4.2592307690000002</v>
      </c>
      <c r="E25" s="4">
        <v>0</v>
      </c>
      <c r="F25" s="4">
        <v>0</v>
      </c>
      <c r="G25" s="4">
        <v>1</v>
      </c>
      <c r="H25" s="4">
        <f t="shared" si="0"/>
        <v>4.2592307690000002</v>
      </c>
      <c r="I25" s="4"/>
      <c r="J25" s="4"/>
    </row>
    <row r="26" spans="1:10" x14ac:dyDescent="0.2">
      <c r="A26" s="3">
        <v>40344</v>
      </c>
      <c r="B26" s="4" t="s">
        <v>9</v>
      </c>
      <c r="C26" s="4">
        <v>172.74559451311936</v>
      </c>
      <c r="D26" s="4">
        <v>4.99</v>
      </c>
      <c r="E26" s="4">
        <v>0</v>
      </c>
      <c r="F26" s="4">
        <v>0</v>
      </c>
      <c r="G26" s="4">
        <v>1</v>
      </c>
      <c r="H26" s="4">
        <f t="shared" si="0"/>
        <v>4.99</v>
      </c>
      <c r="I26" s="4"/>
      <c r="J26" s="4"/>
    </row>
    <row r="27" spans="1:10" x14ac:dyDescent="0.2">
      <c r="A27" s="3">
        <v>40351</v>
      </c>
      <c r="B27" s="4" t="s">
        <v>9</v>
      </c>
      <c r="C27" s="4">
        <v>379.20412736310453</v>
      </c>
      <c r="D27" s="4">
        <v>3.7685714290000001</v>
      </c>
      <c r="E27" s="4">
        <v>1</v>
      </c>
      <c r="F27" s="4">
        <v>0</v>
      </c>
      <c r="G27" s="4">
        <v>1</v>
      </c>
      <c r="H27" s="4">
        <f t="shared" si="0"/>
        <v>3.7685714290000001</v>
      </c>
      <c r="I27" s="4"/>
      <c r="J27" s="4"/>
    </row>
    <row r="28" spans="1:10" x14ac:dyDescent="0.2">
      <c r="A28" s="3">
        <v>40358</v>
      </c>
      <c r="B28" s="4" t="s">
        <v>9</v>
      </c>
      <c r="C28" s="4">
        <v>346.14938028154523</v>
      </c>
      <c r="D28" s="4">
        <v>4.7024999999999997</v>
      </c>
      <c r="E28" s="4">
        <v>0</v>
      </c>
      <c r="F28" s="4">
        <v>1</v>
      </c>
      <c r="G28" s="4">
        <v>1</v>
      </c>
      <c r="H28" s="4">
        <f t="shared" si="0"/>
        <v>4.7024999999999997</v>
      </c>
      <c r="I28" s="4"/>
      <c r="J28" s="4"/>
    </row>
    <row r="29" spans="1:10" x14ac:dyDescent="0.2">
      <c r="A29" s="3">
        <v>40365</v>
      </c>
      <c r="B29" s="4" t="s">
        <v>9</v>
      </c>
      <c r="C29" s="4">
        <v>371.4853015379951</v>
      </c>
      <c r="D29" s="4">
        <v>3.5878571429999999</v>
      </c>
      <c r="E29" s="4">
        <v>0</v>
      </c>
      <c r="F29" s="4">
        <v>1</v>
      </c>
      <c r="G29" s="4">
        <v>1</v>
      </c>
      <c r="H29" s="4">
        <f t="shared" si="0"/>
        <v>3.5878571429999999</v>
      </c>
      <c r="I29" s="4"/>
      <c r="J29" s="4"/>
    </row>
    <row r="30" spans="1:10" x14ac:dyDescent="0.2">
      <c r="A30" s="3">
        <v>40372</v>
      </c>
      <c r="B30" s="4" t="s">
        <v>9</v>
      </c>
      <c r="C30" s="4">
        <v>302.60708516818738</v>
      </c>
      <c r="D30" s="4">
        <v>3.8450000000000002</v>
      </c>
      <c r="E30" s="4">
        <v>0</v>
      </c>
      <c r="F30" s="4">
        <v>1</v>
      </c>
      <c r="G30" s="4">
        <v>1</v>
      </c>
      <c r="H30" s="4">
        <f t="shared" si="0"/>
        <v>3.8450000000000002</v>
      </c>
      <c r="I30" s="4"/>
      <c r="J30" s="4"/>
    </row>
    <row r="31" spans="1:10" x14ac:dyDescent="0.2">
      <c r="A31" s="90">
        <v>40379</v>
      </c>
      <c r="B31" s="91" t="s">
        <v>9</v>
      </c>
      <c r="C31" s="100">
        <f>$C$2+SUMPRODUCT($D$2:$H$2,D31:H31)</f>
        <v>425.48212409828488</v>
      </c>
      <c r="D31" s="91">
        <v>3.8450000000000002</v>
      </c>
      <c r="E31" s="91">
        <v>1</v>
      </c>
      <c r="F31" s="91">
        <f>IF(OR(E28=1,E29=1,E30=1),1,0)</f>
        <v>0</v>
      </c>
      <c r="G31" s="91">
        <v>1</v>
      </c>
      <c r="H31" s="91">
        <f>G31*D31</f>
        <v>3.8450000000000002</v>
      </c>
      <c r="I31" s="91">
        <f>C31*D31</f>
        <v>1635.9787671579054</v>
      </c>
      <c r="J31" s="91">
        <f t="shared" ref="J31:J34" si="5">I31*0.7*0.5</f>
        <v>572.59256850526685</v>
      </c>
    </row>
    <row r="32" spans="1:10" x14ac:dyDescent="0.2">
      <c r="A32" s="90">
        <v>40386</v>
      </c>
      <c r="B32" s="91" t="s">
        <v>9</v>
      </c>
      <c r="C32" s="100">
        <f t="shared" ref="C32:C34" si="6">$C$2+SUMPRODUCT($D$2:$H$2,D32:H32)</f>
        <v>380.78678544506573</v>
      </c>
      <c r="D32" s="91">
        <v>3.8450000000000002</v>
      </c>
      <c r="E32" s="91">
        <v>0</v>
      </c>
      <c r="F32" s="91">
        <f t="shared" ref="F32:F34" si="7">IF(OR(E29=1,E30=1,E31=1),1,0)</f>
        <v>1</v>
      </c>
      <c r="G32" s="91">
        <v>1</v>
      </c>
      <c r="H32" s="91">
        <f t="shared" ref="H32:H34" si="8">G32*D32</f>
        <v>3.8450000000000002</v>
      </c>
      <c r="I32" s="91">
        <f>C32*D32</f>
        <v>1464.1251900362779</v>
      </c>
      <c r="J32" s="91">
        <f t="shared" si="5"/>
        <v>512.44381651269725</v>
      </c>
    </row>
    <row r="33" spans="1:10" x14ac:dyDescent="0.2">
      <c r="A33" s="90">
        <v>40394</v>
      </c>
      <c r="B33" s="91" t="s">
        <v>9</v>
      </c>
      <c r="C33" s="100">
        <f t="shared" si="6"/>
        <v>380.78678544506573</v>
      </c>
      <c r="D33" s="91">
        <v>3.8450000000000002</v>
      </c>
      <c r="E33" s="91">
        <v>0</v>
      </c>
      <c r="F33" s="91">
        <f t="shared" si="7"/>
        <v>1</v>
      </c>
      <c r="G33" s="91">
        <v>1</v>
      </c>
      <c r="H33" s="91">
        <f t="shared" si="8"/>
        <v>3.8450000000000002</v>
      </c>
      <c r="I33" s="91">
        <f>C33*D33</f>
        <v>1464.1251900362779</v>
      </c>
      <c r="J33" s="91">
        <f t="shared" si="5"/>
        <v>512.44381651269725</v>
      </c>
    </row>
    <row r="34" spans="1:10" x14ac:dyDescent="0.2">
      <c r="A34" s="90">
        <v>40401</v>
      </c>
      <c r="B34" s="91" t="s">
        <v>9</v>
      </c>
      <c r="C34" s="100">
        <f t="shared" si="6"/>
        <v>380.78678544506573</v>
      </c>
      <c r="D34" s="91">
        <v>3.8450000000000002</v>
      </c>
      <c r="E34" s="91">
        <v>0</v>
      </c>
      <c r="F34" s="91">
        <f t="shared" si="7"/>
        <v>1</v>
      </c>
      <c r="G34" s="91">
        <v>1</v>
      </c>
      <c r="H34" s="91">
        <f t="shared" si="8"/>
        <v>3.8450000000000002</v>
      </c>
      <c r="I34" s="91">
        <f>C34*D34</f>
        <v>1464.1251900362779</v>
      </c>
      <c r="J34" s="91">
        <f t="shared" si="5"/>
        <v>512.44381651269725</v>
      </c>
    </row>
    <row r="35" spans="1:10" x14ac:dyDescent="0.2">
      <c r="A35" s="3">
        <v>40302</v>
      </c>
      <c r="B35" s="4" t="s">
        <v>10</v>
      </c>
      <c r="C35" s="4">
        <v>145.78336079215677</v>
      </c>
      <c r="D35" s="4">
        <v>5.39</v>
      </c>
      <c r="E35" s="4">
        <v>0</v>
      </c>
      <c r="F35" s="4">
        <v>0</v>
      </c>
      <c r="G35" s="4">
        <v>1</v>
      </c>
      <c r="H35" s="4">
        <f t="shared" si="0"/>
        <v>5.39</v>
      </c>
      <c r="I35" s="4"/>
      <c r="J35" s="4"/>
    </row>
    <row r="36" spans="1:10" x14ac:dyDescent="0.2">
      <c r="A36" s="3">
        <v>40309</v>
      </c>
      <c r="B36" s="4" t="s">
        <v>10</v>
      </c>
      <c r="C36" s="4">
        <v>309.05276246954139</v>
      </c>
      <c r="D36" s="4">
        <v>5.0185714289999996</v>
      </c>
      <c r="E36" s="4">
        <v>0</v>
      </c>
      <c r="F36" s="4">
        <v>0</v>
      </c>
      <c r="G36" s="4">
        <v>1</v>
      </c>
      <c r="H36" s="4">
        <f t="shared" si="0"/>
        <v>5.0185714289999996</v>
      </c>
      <c r="I36" s="4"/>
      <c r="J36" s="4"/>
    </row>
    <row r="37" spans="1:10" x14ac:dyDescent="0.2">
      <c r="A37" s="3">
        <v>40316</v>
      </c>
      <c r="B37" s="4" t="s">
        <v>10</v>
      </c>
      <c r="C37" s="4">
        <v>154.59788084785293</v>
      </c>
      <c r="D37" s="4">
        <v>5.2149999999999999</v>
      </c>
      <c r="E37" s="4">
        <v>0</v>
      </c>
      <c r="F37" s="4">
        <v>0</v>
      </c>
      <c r="G37" s="4">
        <v>1</v>
      </c>
      <c r="H37" s="4">
        <f t="shared" si="0"/>
        <v>5.2149999999999999</v>
      </c>
      <c r="I37" s="4"/>
      <c r="J37" s="4"/>
    </row>
    <row r="38" spans="1:10" x14ac:dyDescent="0.2">
      <c r="A38" s="3">
        <v>40323</v>
      </c>
      <c r="B38" s="4" t="s">
        <v>10</v>
      </c>
      <c r="C38" s="4">
        <v>247.72564561350089</v>
      </c>
      <c r="D38" s="4">
        <v>4.8816666670000002</v>
      </c>
      <c r="E38" s="4">
        <v>0</v>
      </c>
      <c r="F38" s="4">
        <v>0</v>
      </c>
      <c r="G38" s="4">
        <v>1</v>
      </c>
      <c r="H38" s="4">
        <f t="shared" si="0"/>
        <v>4.8816666670000002</v>
      </c>
      <c r="I38" s="4"/>
      <c r="J38" s="4"/>
    </row>
    <row r="39" spans="1:10" x14ac:dyDescent="0.2">
      <c r="A39" s="3">
        <v>40330</v>
      </c>
      <c r="B39" s="4" t="s">
        <v>10</v>
      </c>
      <c r="C39" s="4">
        <v>227.99236329472669</v>
      </c>
      <c r="D39" s="4">
        <v>3.9666666670000001</v>
      </c>
      <c r="E39" s="4">
        <v>0</v>
      </c>
      <c r="F39" s="4">
        <v>0</v>
      </c>
      <c r="G39" s="4">
        <v>1</v>
      </c>
      <c r="H39" s="4">
        <f t="shared" si="0"/>
        <v>3.9666666670000001</v>
      </c>
      <c r="I39" s="4"/>
      <c r="J39" s="4"/>
    </row>
    <row r="40" spans="1:10" x14ac:dyDescent="0.2">
      <c r="A40" s="3">
        <v>40337</v>
      </c>
      <c r="B40" s="4" t="s">
        <v>10</v>
      </c>
      <c r="C40" s="4">
        <v>226.5964968466343</v>
      </c>
      <c r="D40" s="4">
        <v>3.997692308</v>
      </c>
      <c r="E40" s="4">
        <v>0</v>
      </c>
      <c r="F40" s="4">
        <v>0</v>
      </c>
      <c r="G40" s="4">
        <v>1</v>
      </c>
      <c r="H40" s="4">
        <f t="shared" si="0"/>
        <v>3.997692308</v>
      </c>
      <c r="I40" s="4"/>
      <c r="J40" s="4"/>
    </row>
    <row r="41" spans="1:10" x14ac:dyDescent="0.2">
      <c r="A41" s="3">
        <v>40344</v>
      </c>
      <c r="B41" s="4" t="s">
        <v>10</v>
      </c>
      <c r="C41" s="4">
        <v>233.31521082097063</v>
      </c>
      <c r="D41" s="4">
        <v>4.8958823530000002</v>
      </c>
      <c r="E41" s="4">
        <v>0</v>
      </c>
      <c r="F41" s="4">
        <v>0</v>
      </c>
      <c r="G41" s="4">
        <v>1</v>
      </c>
      <c r="H41" s="4">
        <f t="shared" si="0"/>
        <v>4.8958823530000002</v>
      </c>
      <c r="I41" s="4"/>
      <c r="J41" s="4"/>
    </row>
    <row r="42" spans="1:10" x14ac:dyDescent="0.2">
      <c r="A42" s="3">
        <v>40351</v>
      </c>
      <c r="B42" s="4" t="s">
        <v>10</v>
      </c>
      <c r="C42" s="4">
        <v>215.20722620508221</v>
      </c>
      <c r="D42" s="4">
        <v>4.9275000000000002</v>
      </c>
      <c r="E42" s="4">
        <v>0</v>
      </c>
      <c r="F42" s="4">
        <v>0</v>
      </c>
      <c r="G42" s="4">
        <v>1</v>
      </c>
      <c r="H42" s="4">
        <f t="shared" si="0"/>
        <v>4.9275000000000002</v>
      </c>
      <c r="I42" s="4"/>
      <c r="J42" s="4"/>
    </row>
    <row r="43" spans="1:10" x14ac:dyDescent="0.2">
      <c r="A43" s="3">
        <v>40358</v>
      </c>
      <c r="B43" s="4" t="s">
        <v>10</v>
      </c>
      <c r="C43" s="4">
        <v>233.41454117517861</v>
      </c>
      <c r="D43" s="4">
        <v>4.3166666669999998</v>
      </c>
      <c r="E43" s="4">
        <v>0</v>
      </c>
      <c r="F43" s="4">
        <v>0</v>
      </c>
      <c r="G43" s="4">
        <v>1</v>
      </c>
      <c r="H43" s="4">
        <f t="shared" si="0"/>
        <v>4.3166666669999998</v>
      </c>
      <c r="I43" s="4"/>
      <c r="J43" s="4"/>
    </row>
    <row r="44" spans="1:10" x14ac:dyDescent="0.2">
      <c r="A44" s="3">
        <v>40365</v>
      </c>
      <c r="B44" s="4" t="s">
        <v>10</v>
      </c>
      <c r="C44" s="4">
        <v>297.11769231578774</v>
      </c>
      <c r="D44" s="4">
        <v>4.1213333329999999</v>
      </c>
      <c r="E44" s="4">
        <v>0</v>
      </c>
      <c r="F44" s="4">
        <v>0</v>
      </c>
      <c r="G44" s="4">
        <v>1</v>
      </c>
      <c r="H44" s="4">
        <f t="shared" si="0"/>
        <v>4.1213333329999999</v>
      </c>
      <c r="I44" s="4"/>
      <c r="J44" s="4"/>
    </row>
    <row r="45" spans="1:10" x14ac:dyDescent="0.2">
      <c r="A45" s="3">
        <v>40372</v>
      </c>
      <c r="B45" s="4" t="s">
        <v>10</v>
      </c>
      <c r="C45" s="4">
        <v>258.46230884332823</v>
      </c>
      <c r="D45" s="4">
        <v>4.6806666669999997</v>
      </c>
      <c r="E45" s="4">
        <v>0</v>
      </c>
      <c r="F45" s="4">
        <v>0</v>
      </c>
      <c r="G45" s="4">
        <v>1</v>
      </c>
      <c r="H45" s="4">
        <f t="shared" si="0"/>
        <v>4.6806666669999997</v>
      </c>
      <c r="I45" s="4"/>
      <c r="J45" s="4"/>
    </row>
    <row r="46" spans="1:10" x14ac:dyDescent="0.2">
      <c r="A46" s="90">
        <v>40379</v>
      </c>
      <c r="B46" s="91" t="s">
        <v>10</v>
      </c>
      <c r="C46" s="100">
        <f>$C$2+SUMPRODUCT($D$2:$H$2,D46:H46)</f>
        <v>360.41659772810499</v>
      </c>
      <c r="D46" s="91">
        <v>4.6806666669999997</v>
      </c>
      <c r="E46" s="91">
        <v>1</v>
      </c>
      <c r="F46" s="91">
        <f>IF(OR(E43=1,E44=1,E45=1),1,0)</f>
        <v>0</v>
      </c>
      <c r="G46" s="91">
        <v>1</v>
      </c>
      <c r="H46" s="91">
        <f>G46*D46</f>
        <v>4.6806666669999997</v>
      </c>
      <c r="I46" s="91">
        <f>C46*D46</f>
        <v>1686.9899552194888</v>
      </c>
      <c r="J46" s="91">
        <f t="shared" ref="J46:J49" si="9">I46*0.7*0.5</f>
        <v>590.44648432682106</v>
      </c>
    </row>
    <row r="47" spans="1:10" x14ac:dyDescent="0.2">
      <c r="A47" s="90">
        <v>40386</v>
      </c>
      <c r="B47" s="91" t="s">
        <v>10</v>
      </c>
      <c r="C47" s="100">
        <f t="shared" ref="C47:C49" si="10">$C$2+SUMPRODUCT($D$2:$H$2,D47:H47)</f>
        <v>315.72125907488589</v>
      </c>
      <c r="D47" s="91">
        <v>4.6806666669999997</v>
      </c>
      <c r="E47" s="91">
        <v>0</v>
      </c>
      <c r="F47" s="91">
        <f t="shared" ref="F47:F49" si="11">IF(OR(E44=1,E45=1,E46=1),1,0)</f>
        <v>1</v>
      </c>
      <c r="G47" s="91">
        <v>1</v>
      </c>
      <c r="H47" s="91">
        <f t="shared" ref="H47:H49" si="12">G47*D47</f>
        <v>4.6806666669999997</v>
      </c>
      <c r="I47" s="91">
        <f>C47*D47</f>
        <v>1477.7859734150895</v>
      </c>
      <c r="J47" s="91">
        <f t="shared" si="9"/>
        <v>517.22509069528132</v>
      </c>
    </row>
    <row r="48" spans="1:10" x14ac:dyDescent="0.2">
      <c r="A48" s="90">
        <v>40394</v>
      </c>
      <c r="B48" s="91" t="s">
        <v>10</v>
      </c>
      <c r="C48" s="100">
        <f t="shared" si="10"/>
        <v>315.72125907488589</v>
      </c>
      <c r="D48" s="91">
        <v>4.6806666669999997</v>
      </c>
      <c r="E48" s="91">
        <v>0</v>
      </c>
      <c r="F48" s="91">
        <f t="shared" si="11"/>
        <v>1</v>
      </c>
      <c r="G48" s="91">
        <v>1</v>
      </c>
      <c r="H48" s="91">
        <f t="shared" si="12"/>
        <v>4.6806666669999997</v>
      </c>
      <c r="I48" s="91">
        <f>C48*D48</f>
        <v>1477.7859734150895</v>
      </c>
      <c r="J48" s="91">
        <f t="shared" si="9"/>
        <v>517.22509069528132</v>
      </c>
    </row>
    <row r="49" spans="1:10" x14ac:dyDescent="0.2">
      <c r="A49" s="90">
        <v>40401</v>
      </c>
      <c r="B49" s="91" t="s">
        <v>10</v>
      </c>
      <c r="C49" s="100">
        <f t="shared" si="10"/>
        <v>315.72125907488589</v>
      </c>
      <c r="D49" s="91">
        <v>4.6806666669999997</v>
      </c>
      <c r="E49" s="91">
        <v>0</v>
      </c>
      <c r="F49" s="91">
        <f t="shared" si="11"/>
        <v>1</v>
      </c>
      <c r="G49" s="91">
        <v>1</v>
      </c>
      <c r="H49" s="91">
        <f t="shared" si="12"/>
        <v>4.6806666669999997</v>
      </c>
      <c r="I49" s="91">
        <f>C49*D49</f>
        <v>1477.7859734150895</v>
      </c>
      <c r="J49" s="91">
        <f t="shared" si="9"/>
        <v>517.22509069528132</v>
      </c>
    </row>
    <row r="50" spans="1:10" x14ac:dyDescent="0.2">
      <c r="A50" s="3">
        <v>40302</v>
      </c>
      <c r="B50" s="4" t="s">
        <v>11</v>
      </c>
      <c r="C50" s="4">
        <v>336.22133222738205</v>
      </c>
      <c r="D50" s="4">
        <v>4.3172727269999998</v>
      </c>
      <c r="E50" s="4">
        <v>0</v>
      </c>
      <c r="F50" s="4">
        <v>0</v>
      </c>
      <c r="G50" s="4">
        <v>1</v>
      </c>
      <c r="H50" s="4">
        <f t="shared" si="0"/>
        <v>4.3172727269999998</v>
      </c>
      <c r="I50" s="4"/>
      <c r="J50" s="4"/>
    </row>
    <row r="51" spans="1:10" x14ac:dyDescent="0.2">
      <c r="A51" s="3">
        <v>40309</v>
      </c>
      <c r="B51" s="4" t="s">
        <v>11</v>
      </c>
      <c r="C51" s="4">
        <v>364.17453904151307</v>
      </c>
      <c r="D51" s="4">
        <v>4.5233333330000001</v>
      </c>
      <c r="E51" s="4">
        <v>0</v>
      </c>
      <c r="F51" s="4">
        <v>0</v>
      </c>
      <c r="G51" s="4">
        <v>1</v>
      </c>
      <c r="H51" s="4">
        <f t="shared" si="0"/>
        <v>4.5233333330000001</v>
      </c>
      <c r="I51" s="4"/>
      <c r="J51" s="4"/>
    </row>
    <row r="52" spans="1:10" x14ac:dyDescent="0.2">
      <c r="A52" s="3">
        <v>40316</v>
      </c>
      <c r="B52" s="4" t="s">
        <v>11</v>
      </c>
      <c r="C52" s="4">
        <v>291.1947988284852</v>
      </c>
      <c r="D52" s="4">
        <v>4.9469230770000001</v>
      </c>
      <c r="E52" s="4">
        <v>1</v>
      </c>
      <c r="F52" s="4">
        <v>0</v>
      </c>
      <c r="G52" s="4">
        <v>1</v>
      </c>
      <c r="H52" s="4">
        <f t="shared" si="0"/>
        <v>4.9469230770000001</v>
      </c>
      <c r="I52" s="4"/>
      <c r="J52" s="4"/>
    </row>
    <row r="53" spans="1:10" x14ac:dyDescent="0.2">
      <c r="A53" s="3">
        <v>40323</v>
      </c>
      <c r="B53" s="4" t="s">
        <v>11</v>
      </c>
      <c r="C53" s="4">
        <v>279.62964251219836</v>
      </c>
      <c r="D53" s="4">
        <v>4.693846154</v>
      </c>
      <c r="E53" s="4">
        <v>0</v>
      </c>
      <c r="F53" s="4">
        <v>1</v>
      </c>
      <c r="G53" s="4">
        <v>1</v>
      </c>
      <c r="H53" s="4">
        <f t="shared" si="0"/>
        <v>4.693846154</v>
      </c>
      <c r="I53" s="4"/>
      <c r="J53" s="4"/>
    </row>
    <row r="54" spans="1:10" x14ac:dyDescent="0.2">
      <c r="A54" s="3">
        <v>40330</v>
      </c>
      <c r="B54" s="4" t="s">
        <v>11</v>
      </c>
      <c r="C54" s="4">
        <v>328.56464507221398</v>
      </c>
      <c r="D54" s="4">
        <v>4.8435714289999998</v>
      </c>
      <c r="E54" s="4">
        <v>0</v>
      </c>
      <c r="F54" s="4">
        <v>1</v>
      </c>
      <c r="G54" s="4">
        <v>1</v>
      </c>
      <c r="H54" s="4">
        <f t="shared" si="0"/>
        <v>4.8435714289999998</v>
      </c>
      <c r="I54" s="4"/>
      <c r="J54" s="4"/>
    </row>
    <row r="55" spans="1:10" x14ac:dyDescent="0.2">
      <c r="A55" s="3">
        <v>40337</v>
      </c>
      <c r="B55" s="4" t="s">
        <v>11</v>
      </c>
      <c r="C55" s="4">
        <v>329.40232818821283</v>
      </c>
      <c r="D55" s="4">
        <v>4.7024999999999997</v>
      </c>
      <c r="E55" s="4">
        <v>0</v>
      </c>
      <c r="F55" s="4">
        <v>1</v>
      </c>
      <c r="G55" s="4">
        <v>1</v>
      </c>
      <c r="H55" s="4">
        <f t="shared" si="0"/>
        <v>4.7024999999999997</v>
      </c>
      <c r="I55" s="4"/>
      <c r="J55" s="4"/>
    </row>
    <row r="56" spans="1:10" x14ac:dyDescent="0.2">
      <c r="A56" s="3">
        <v>40344</v>
      </c>
      <c r="B56" s="4" t="s">
        <v>11</v>
      </c>
      <c r="C56" s="4">
        <v>211.37293465463586</v>
      </c>
      <c r="D56" s="4">
        <v>4.8958823530000002</v>
      </c>
      <c r="E56" s="4">
        <v>0</v>
      </c>
      <c r="F56" s="4">
        <v>0</v>
      </c>
      <c r="G56" s="4">
        <v>1</v>
      </c>
      <c r="H56" s="4">
        <f t="shared" si="0"/>
        <v>4.8958823530000002</v>
      </c>
      <c r="I56" s="4"/>
      <c r="J56" s="4"/>
    </row>
    <row r="57" spans="1:10" x14ac:dyDescent="0.2">
      <c r="A57" s="3">
        <v>40351</v>
      </c>
      <c r="B57" s="4" t="s">
        <v>11</v>
      </c>
      <c r="C57" s="4">
        <v>428.35016052755583</v>
      </c>
      <c r="D57" s="4">
        <v>4.0257142860000004</v>
      </c>
      <c r="E57" s="4">
        <v>1</v>
      </c>
      <c r="F57" s="4">
        <v>0</v>
      </c>
      <c r="G57" s="4">
        <v>1</v>
      </c>
      <c r="H57" s="4">
        <f t="shared" si="0"/>
        <v>4.0257142860000004</v>
      </c>
      <c r="I57" s="4"/>
      <c r="J57" s="4"/>
    </row>
    <row r="58" spans="1:10" x14ac:dyDescent="0.2">
      <c r="A58" s="3">
        <v>40358</v>
      </c>
      <c r="B58" s="4" t="s">
        <v>11</v>
      </c>
      <c r="C58" s="4">
        <v>412.79178442906306</v>
      </c>
      <c r="D58" s="4">
        <v>4.8366666670000003</v>
      </c>
      <c r="E58" s="4">
        <v>1</v>
      </c>
      <c r="F58" s="4">
        <v>1</v>
      </c>
      <c r="G58" s="4">
        <v>1</v>
      </c>
      <c r="H58" s="4">
        <f t="shared" si="0"/>
        <v>4.8366666670000003</v>
      </c>
      <c r="I58" s="4"/>
      <c r="J58" s="4"/>
    </row>
    <row r="59" spans="1:10" x14ac:dyDescent="0.2">
      <c r="A59" s="3">
        <v>40365</v>
      </c>
      <c r="B59" s="4" t="s">
        <v>11</v>
      </c>
      <c r="C59" s="4">
        <v>328.22108302748148</v>
      </c>
      <c r="D59" s="4">
        <v>4.2473333330000003</v>
      </c>
      <c r="E59" s="4">
        <v>0</v>
      </c>
      <c r="F59" s="4">
        <v>1</v>
      </c>
      <c r="G59" s="4">
        <v>1</v>
      </c>
      <c r="H59" s="4">
        <f t="shared" si="0"/>
        <v>4.2473333330000003</v>
      </c>
      <c r="I59" s="4"/>
      <c r="J59" s="4"/>
    </row>
    <row r="60" spans="1:10" x14ac:dyDescent="0.2">
      <c r="A60" s="3">
        <v>40372</v>
      </c>
      <c r="B60" s="4" t="s">
        <v>11</v>
      </c>
      <c r="C60" s="4">
        <v>269.83398933575558</v>
      </c>
      <c r="D60" s="4">
        <v>4.5443749999999996</v>
      </c>
      <c r="E60" s="4">
        <v>0</v>
      </c>
      <c r="F60" s="4">
        <v>1</v>
      </c>
      <c r="G60" s="4">
        <v>1</v>
      </c>
      <c r="H60" s="4">
        <f t="shared" si="0"/>
        <v>4.5443749999999996</v>
      </c>
      <c r="I60" s="4"/>
      <c r="J60" s="4"/>
    </row>
    <row r="61" spans="1:10" x14ac:dyDescent="0.2">
      <c r="A61" s="90">
        <v>40379</v>
      </c>
      <c r="B61" s="91" t="s">
        <v>11</v>
      </c>
      <c r="C61" s="100">
        <f>$C$2+SUMPRODUCT($D$2:$H$2,D61:H61)</f>
        <v>450.91924320823955</v>
      </c>
      <c r="D61" s="91">
        <v>4.5443749999999996</v>
      </c>
      <c r="E61" s="91">
        <v>1</v>
      </c>
      <c r="F61" s="91">
        <f>IF(OR(E58=1,E59=1,E60=1),1,0)</f>
        <v>1</v>
      </c>
      <c r="G61" s="91">
        <v>1</v>
      </c>
      <c r="H61" s="91">
        <f>G61*D61</f>
        <v>4.5443749999999996</v>
      </c>
      <c r="I61" s="91">
        <f>C61*D61</f>
        <v>2049.1461358544434</v>
      </c>
      <c r="J61" s="91">
        <f t="shared" ref="J61:J64" si="13">I61*0.7*0.5</f>
        <v>717.20114754905512</v>
      </c>
    </row>
    <row r="62" spans="1:10" x14ac:dyDescent="0.2">
      <c r="A62" s="90">
        <v>40386</v>
      </c>
      <c r="B62" s="91" t="s">
        <v>11</v>
      </c>
      <c r="C62" s="100">
        <f t="shared" ref="C62:C64" si="14">$C$2+SUMPRODUCT($D$2:$H$2,D62:H62)</f>
        <v>326.33301302345433</v>
      </c>
      <c r="D62" s="91">
        <v>4.5443749999999996</v>
      </c>
      <c r="E62" s="91">
        <v>0</v>
      </c>
      <c r="F62" s="91">
        <f t="shared" ref="F62:F64" si="15">IF(OR(E59=1,E60=1,E61=1),1,0)</f>
        <v>1</v>
      </c>
      <c r="G62" s="91">
        <v>1</v>
      </c>
      <c r="H62" s="91">
        <f t="shared" ref="H62:H64" si="16">G62*D62</f>
        <v>4.5443749999999996</v>
      </c>
      <c r="I62" s="91">
        <f>C62*D62</f>
        <v>1482.9795860584602</v>
      </c>
      <c r="J62" s="91">
        <f t="shared" si="13"/>
        <v>519.04285512046101</v>
      </c>
    </row>
    <row r="63" spans="1:10" x14ac:dyDescent="0.2">
      <c r="A63" s="90">
        <v>40394</v>
      </c>
      <c r="B63" s="91" t="s">
        <v>11</v>
      </c>
      <c r="C63" s="100">
        <f t="shared" si="14"/>
        <v>326.33301302345433</v>
      </c>
      <c r="D63" s="91">
        <v>4.5443749999999996</v>
      </c>
      <c r="E63" s="91">
        <v>0</v>
      </c>
      <c r="F63" s="91">
        <f t="shared" si="15"/>
        <v>1</v>
      </c>
      <c r="G63" s="91">
        <v>1</v>
      </c>
      <c r="H63" s="91">
        <f t="shared" si="16"/>
        <v>4.5443749999999996</v>
      </c>
      <c r="I63" s="91">
        <f>C63*D63</f>
        <v>1482.9795860584602</v>
      </c>
      <c r="J63" s="91">
        <f t="shared" si="13"/>
        <v>519.04285512046101</v>
      </c>
    </row>
    <row r="64" spans="1:10" x14ac:dyDescent="0.2">
      <c r="A64" s="90">
        <v>40401</v>
      </c>
      <c r="B64" s="91" t="s">
        <v>11</v>
      </c>
      <c r="C64" s="100">
        <f t="shared" si="14"/>
        <v>326.33301302345433</v>
      </c>
      <c r="D64" s="91">
        <v>4.5443749999999996</v>
      </c>
      <c r="E64" s="91">
        <v>0</v>
      </c>
      <c r="F64" s="91">
        <f t="shared" si="15"/>
        <v>1</v>
      </c>
      <c r="G64" s="91">
        <v>1</v>
      </c>
      <c r="H64" s="91">
        <f t="shared" si="16"/>
        <v>4.5443749999999996</v>
      </c>
      <c r="I64" s="91">
        <f>C64*D64</f>
        <v>1482.9795860584602</v>
      </c>
      <c r="J64" s="91">
        <f t="shared" si="13"/>
        <v>519.04285512046101</v>
      </c>
    </row>
    <row r="65" spans="1:10" x14ac:dyDescent="0.2">
      <c r="A65" s="3">
        <v>40302</v>
      </c>
      <c r="B65" s="4" t="s">
        <v>12</v>
      </c>
      <c r="C65" s="4">
        <v>286.13829190952799</v>
      </c>
      <c r="D65" s="4">
        <v>4.0627272730000001</v>
      </c>
      <c r="E65" s="4">
        <v>0</v>
      </c>
      <c r="F65" s="4">
        <v>0</v>
      </c>
      <c r="G65" s="4">
        <v>1</v>
      </c>
      <c r="H65" s="4">
        <f t="shared" si="0"/>
        <v>4.0627272730000001</v>
      </c>
      <c r="I65" s="4"/>
      <c r="J65" s="4"/>
    </row>
    <row r="66" spans="1:10" x14ac:dyDescent="0.2">
      <c r="A66" s="3">
        <v>40309</v>
      </c>
      <c r="B66" s="4" t="s">
        <v>12</v>
      </c>
      <c r="C66" s="4">
        <v>100.09976082913568</v>
      </c>
      <c r="D66" s="4">
        <v>4.7233333330000002</v>
      </c>
      <c r="E66" s="4">
        <v>0</v>
      </c>
      <c r="F66" s="4">
        <v>0</v>
      </c>
      <c r="G66" s="4">
        <v>1</v>
      </c>
      <c r="H66" s="4">
        <f t="shared" si="0"/>
        <v>4.7233333330000002</v>
      </c>
      <c r="I66" s="4"/>
      <c r="J66" s="4"/>
    </row>
    <row r="67" spans="1:10" x14ac:dyDescent="0.2">
      <c r="A67" s="3">
        <v>40316</v>
      </c>
      <c r="B67" s="4" t="s">
        <v>12</v>
      </c>
      <c r="C67" s="4">
        <v>202.21177781488618</v>
      </c>
      <c r="D67" s="4">
        <v>4.0945454549999996</v>
      </c>
      <c r="E67" s="4">
        <v>0</v>
      </c>
      <c r="F67" s="4">
        <v>0</v>
      </c>
      <c r="G67" s="4">
        <v>1</v>
      </c>
      <c r="H67" s="4">
        <f t="shared" si="0"/>
        <v>4.0945454549999996</v>
      </c>
      <c r="I67" s="4"/>
      <c r="J67" s="4"/>
    </row>
    <row r="68" spans="1:10" x14ac:dyDescent="0.2">
      <c r="A68" s="3">
        <v>40323</v>
      </c>
      <c r="B68" s="4" t="s">
        <v>12</v>
      </c>
      <c r="C68" s="4">
        <v>277.05184352904394</v>
      </c>
      <c r="D68" s="4">
        <v>4.0581818180000004</v>
      </c>
      <c r="E68" s="4">
        <v>1</v>
      </c>
      <c r="F68" s="4">
        <v>0</v>
      </c>
      <c r="G68" s="4">
        <v>1</v>
      </c>
      <c r="H68" s="4">
        <f t="shared" si="0"/>
        <v>4.0581818180000004</v>
      </c>
      <c r="I68" s="4"/>
      <c r="J68" s="4"/>
    </row>
    <row r="69" spans="1:10" x14ac:dyDescent="0.2">
      <c r="A69" s="3">
        <v>40330</v>
      </c>
      <c r="B69" s="4" t="s">
        <v>12</v>
      </c>
      <c r="C69" s="4">
        <v>432.8902525837712</v>
      </c>
      <c r="D69" s="4">
        <v>3.84</v>
      </c>
      <c r="E69" s="4">
        <v>1</v>
      </c>
      <c r="F69" s="4">
        <v>1</v>
      </c>
      <c r="G69" s="4">
        <v>1</v>
      </c>
      <c r="H69" s="4">
        <f t="shared" si="0"/>
        <v>3.84</v>
      </c>
      <c r="I69" s="4"/>
      <c r="J69" s="4"/>
    </row>
    <row r="70" spans="1:10" x14ac:dyDescent="0.2">
      <c r="A70" s="3">
        <v>40337</v>
      </c>
      <c r="B70" s="4" t="s">
        <v>12</v>
      </c>
      <c r="C70" s="4">
        <v>427.7926261350546</v>
      </c>
      <c r="D70" s="4">
        <v>5.1669230769999999</v>
      </c>
      <c r="E70" s="4">
        <v>1</v>
      </c>
      <c r="F70" s="4">
        <v>1</v>
      </c>
      <c r="G70" s="4">
        <v>1</v>
      </c>
      <c r="H70" s="4">
        <f t="shared" si="0"/>
        <v>5.1669230769999999</v>
      </c>
      <c r="I70" s="4"/>
      <c r="J70" s="4"/>
    </row>
    <row r="71" spans="1:10" x14ac:dyDescent="0.2">
      <c r="A71" s="3">
        <v>40344</v>
      </c>
      <c r="B71" s="4" t="s">
        <v>12</v>
      </c>
      <c r="C71" s="4">
        <v>241.04674393023117</v>
      </c>
      <c r="D71" s="4">
        <v>4.05</v>
      </c>
      <c r="E71" s="4">
        <v>0</v>
      </c>
      <c r="F71" s="4">
        <v>1</v>
      </c>
      <c r="G71" s="4">
        <v>1</v>
      </c>
      <c r="H71" s="4">
        <f t="shared" si="0"/>
        <v>4.05</v>
      </c>
      <c r="I71" s="4"/>
      <c r="J71" s="4"/>
    </row>
    <row r="72" spans="1:10" x14ac:dyDescent="0.2">
      <c r="A72" s="3">
        <v>40351</v>
      </c>
      <c r="B72" s="4" t="s">
        <v>12</v>
      </c>
      <c r="C72" s="4">
        <v>556.55004166698996</v>
      </c>
      <c r="D72" s="4">
        <v>3.8515384620000002</v>
      </c>
      <c r="E72" s="4">
        <v>1</v>
      </c>
      <c r="F72" s="4">
        <v>1</v>
      </c>
      <c r="G72" s="4">
        <v>1</v>
      </c>
      <c r="H72" s="4">
        <f t="shared" si="0"/>
        <v>3.8515384620000002</v>
      </c>
      <c r="I72" s="4"/>
      <c r="J72" s="4"/>
    </row>
    <row r="73" spans="1:10" x14ac:dyDescent="0.2">
      <c r="A73" s="3">
        <v>40358</v>
      </c>
      <c r="B73" s="4" t="s">
        <v>12</v>
      </c>
      <c r="C73" s="4">
        <v>309.99966629109912</v>
      </c>
      <c r="D73" s="4">
        <v>3.8515384620000002</v>
      </c>
      <c r="E73" s="4">
        <v>0</v>
      </c>
      <c r="F73" s="4">
        <v>1</v>
      </c>
      <c r="G73" s="4">
        <v>1</v>
      </c>
      <c r="H73" s="4">
        <f t="shared" si="0"/>
        <v>3.8515384620000002</v>
      </c>
      <c r="I73" s="4"/>
      <c r="J73" s="4"/>
    </row>
    <row r="74" spans="1:10" x14ac:dyDescent="0.2">
      <c r="A74" s="3">
        <v>40365</v>
      </c>
      <c r="B74" s="4" t="s">
        <v>12</v>
      </c>
      <c r="C74" s="4">
        <v>409.73567792980032</v>
      </c>
      <c r="D74" s="4">
        <v>4.4442857140000003</v>
      </c>
      <c r="E74" s="4">
        <v>0</v>
      </c>
      <c r="F74" s="4">
        <v>1</v>
      </c>
      <c r="G74" s="4">
        <v>1</v>
      </c>
      <c r="H74" s="4">
        <f t="shared" si="0"/>
        <v>4.4442857140000003</v>
      </c>
      <c r="I74" s="4"/>
      <c r="J74" s="4"/>
    </row>
    <row r="75" spans="1:10" x14ac:dyDescent="0.2">
      <c r="A75" s="3">
        <v>40372</v>
      </c>
      <c r="B75" s="4" t="s">
        <v>12</v>
      </c>
      <c r="C75" s="4">
        <v>347.35825789398893</v>
      </c>
      <c r="D75" s="4">
        <v>4.314666667</v>
      </c>
      <c r="E75" s="4">
        <v>0</v>
      </c>
      <c r="F75" s="4">
        <v>1</v>
      </c>
      <c r="G75" s="4">
        <v>1</v>
      </c>
      <c r="H75" s="4">
        <f t="shared" si="0"/>
        <v>4.314666667</v>
      </c>
      <c r="I75" s="4"/>
      <c r="J75" s="4"/>
    </row>
    <row r="76" spans="1:10" x14ac:dyDescent="0.2">
      <c r="A76" s="90">
        <v>40379</v>
      </c>
      <c r="B76" s="91" t="s">
        <v>12</v>
      </c>
      <c r="C76" s="100">
        <f>$C$2+SUMPRODUCT($D$2:$H$2,D76:H76)</f>
        <v>388.91358533319499</v>
      </c>
      <c r="D76" s="91">
        <v>4.314666667</v>
      </c>
      <c r="E76" s="91">
        <v>1</v>
      </c>
      <c r="F76" s="91">
        <f>IF(OR(E73=1,E74=1,E75=1),1,0)</f>
        <v>0</v>
      </c>
      <c r="G76" s="91">
        <v>1</v>
      </c>
      <c r="H76" s="91">
        <f>G76*D76</f>
        <v>4.314666667</v>
      </c>
      <c r="I76" s="91">
        <f>C76*D76</f>
        <v>1678.0324829805966</v>
      </c>
      <c r="J76" s="91">
        <f t="shared" ref="J76:J79" si="17">I76*0.7*0.5</f>
        <v>587.31136904320874</v>
      </c>
    </row>
    <row r="77" spans="1:10" x14ac:dyDescent="0.2">
      <c r="A77" s="90">
        <v>40386</v>
      </c>
      <c r="B77" s="91" t="s">
        <v>12</v>
      </c>
      <c r="C77" s="100">
        <f t="shared" ref="C77:C78" si="18">$C$2+SUMPRODUCT($D$2:$H$2,D77:H77)</f>
        <v>344.21824667997578</v>
      </c>
      <c r="D77" s="91">
        <v>4.314666667</v>
      </c>
      <c r="E77" s="91">
        <v>0</v>
      </c>
      <c r="F77" s="91">
        <f t="shared" ref="F77:F79" si="19">IF(OR(E74=1,E75=1,E76=1),1,0)</f>
        <v>1</v>
      </c>
      <c r="G77" s="91">
        <v>1</v>
      </c>
      <c r="H77" s="91">
        <f t="shared" ref="H77:H79" si="20">G77*D77</f>
        <v>4.314666667</v>
      </c>
      <c r="I77" s="91">
        <f>C77*D77</f>
        <v>1485.186995123275</v>
      </c>
      <c r="J77" s="91">
        <f t="shared" si="17"/>
        <v>519.81544829314623</v>
      </c>
    </row>
    <row r="78" spans="1:10" x14ac:dyDescent="0.2">
      <c r="A78" s="90">
        <v>40394</v>
      </c>
      <c r="B78" s="91" t="s">
        <v>12</v>
      </c>
      <c r="C78" s="100">
        <f t="shared" si="18"/>
        <v>344.21824667997578</v>
      </c>
      <c r="D78" s="91">
        <v>4.314666667</v>
      </c>
      <c r="E78" s="91">
        <v>0</v>
      </c>
      <c r="F78" s="91">
        <f t="shared" si="19"/>
        <v>1</v>
      </c>
      <c r="G78" s="91">
        <v>1</v>
      </c>
      <c r="H78" s="91">
        <f t="shared" si="20"/>
        <v>4.314666667</v>
      </c>
      <c r="I78" s="91">
        <f>C78*D78</f>
        <v>1485.186995123275</v>
      </c>
      <c r="J78" s="91">
        <f t="shared" si="17"/>
        <v>519.81544829314623</v>
      </c>
    </row>
    <row r="79" spans="1:10" x14ac:dyDescent="0.2">
      <c r="A79" s="90">
        <v>40401</v>
      </c>
      <c r="B79" s="91" t="s">
        <v>12</v>
      </c>
      <c r="C79" s="100">
        <f>$C$2+SUMPRODUCT($D$2:$H$2,D79:H79)</f>
        <v>344.21824667997578</v>
      </c>
      <c r="D79" s="91">
        <v>4.314666667</v>
      </c>
      <c r="E79" s="91">
        <v>0</v>
      </c>
      <c r="F79" s="91">
        <f t="shared" si="19"/>
        <v>1</v>
      </c>
      <c r="G79" s="91">
        <v>1</v>
      </c>
      <c r="H79" s="91">
        <f t="shared" si="20"/>
        <v>4.314666667</v>
      </c>
      <c r="I79" s="91">
        <f>C79*D79</f>
        <v>1485.186995123275</v>
      </c>
      <c r="J79" s="91">
        <f t="shared" si="17"/>
        <v>519.81544829314623</v>
      </c>
    </row>
    <row r="80" spans="1:10" x14ac:dyDescent="0.2">
      <c r="A80" s="3">
        <v>40302</v>
      </c>
      <c r="B80" s="4" t="s">
        <v>13</v>
      </c>
      <c r="C80" s="4">
        <v>305.04944445264965</v>
      </c>
      <c r="D80" s="4">
        <v>4.3899999999999997</v>
      </c>
      <c r="E80" s="4">
        <v>0</v>
      </c>
      <c r="F80" s="4">
        <v>0</v>
      </c>
      <c r="G80" s="4">
        <v>1</v>
      </c>
      <c r="H80" s="4">
        <f t="shared" si="0"/>
        <v>4.3899999999999997</v>
      </c>
      <c r="I80" s="4"/>
      <c r="J80" s="4"/>
    </row>
    <row r="81" spans="1:10" x14ac:dyDescent="0.2">
      <c r="A81" s="3">
        <v>40309</v>
      </c>
      <c r="B81" s="4" t="s">
        <v>13</v>
      </c>
      <c r="C81" s="4">
        <v>219.65535217099114</v>
      </c>
      <c r="D81" s="4">
        <v>4.34</v>
      </c>
      <c r="E81" s="4">
        <v>0</v>
      </c>
      <c r="F81" s="4">
        <v>0</v>
      </c>
      <c r="G81" s="4">
        <v>1</v>
      </c>
      <c r="H81" s="4">
        <f t="shared" si="0"/>
        <v>4.34</v>
      </c>
      <c r="I81" s="4"/>
      <c r="J81" s="4"/>
    </row>
    <row r="82" spans="1:10" x14ac:dyDescent="0.2">
      <c r="A82" s="3">
        <v>40316</v>
      </c>
      <c r="B82" s="4" t="s">
        <v>13</v>
      </c>
      <c r="C82" s="4">
        <v>239.05316731393944</v>
      </c>
      <c r="D82" s="4">
        <v>4.0949999999999998</v>
      </c>
      <c r="E82" s="4">
        <v>0</v>
      </c>
      <c r="F82" s="4">
        <v>0</v>
      </c>
      <c r="G82" s="4">
        <v>1</v>
      </c>
      <c r="H82" s="4">
        <f t="shared" si="0"/>
        <v>4.0949999999999998</v>
      </c>
      <c r="I82" s="4"/>
      <c r="J82" s="4"/>
    </row>
    <row r="83" spans="1:10" x14ac:dyDescent="0.2">
      <c r="A83" s="3">
        <v>40323</v>
      </c>
      <c r="B83" s="4" t="s">
        <v>13</v>
      </c>
      <c r="C83" s="4">
        <v>249.14047552741056</v>
      </c>
      <c r="D83" s="4">
        <v>3.8140000000000001</v>
      </c>
      <c r="E83" s="4">
        <v>0</v>
      </c>
      <c r="F83" s="4">
        <v>0</v>
      </c>
      <c r="G83" s="4">
        <v>1</v>
      </c>
      <c r="H83" s="4">
        <f t="shared" si="0"/>
        <v>3.8140000000000001</v>
      </c>
      <c r="I83" s="4"/>
      <c r="J83" s="4"/>
    </row>
    <row r="84" spans="1:10" x14ac:dyDescent="0.2">
      <c r="A84" s="3">
        <v>40330</v>
      </c>
      <c r="B84" s="4" t="s">
        <v>13</v>
      </c>
      <c r="C84" s="4">
        <v>263.47531165786268</v>
      </c>
      <c r="D84" s="4">
        <v>3.8140000000000001</v>
      </c>
      <c r="E84" s="4">
        <v>0</v>
      </c>
      <c r="F84" s="4">
        <v>0</v>
      </c>
      <c r="G84" s="4">
        <v>1</v>
      </c>
      <c r="H84" s="4">
        <f t="shared" si="0"/>
        <v>3.8140000000000001</v>
      </c>
      <c r="I84" s="4"/>
      <c r="J84" s="4"/>
    </row>
    <row r="85" spans="1:10" x14ac:dyDescent="0.2">
      <c r="A85" s="3">
        <v>40337</v>
      </c>
      <c r="B85" s="4" t="s">
        <v>13</v>
      </c>
      <c r="C85" s="4">
        <v>666.72935151489276</v>
      </c>
      <c r="D85" s="4">
        <v>3.3260000000000001</v>
      </c>
      <c r="E85" s="4">
        <v>0</v>
      </c>
      <c r="F85" s="4">
        <v>0</v>
      </c>
      <c r="G85" s="4">
        <v>1</v>
      </c>
      <c r="H85" s="4">
        <f t="shared" si="0"/>
        <v>3.3260000000000001</v>
      </c>
      <c r="I85" s="4"/>
      <c r="J85" s="4"/>
    </row>
    <row r="86" spans="1:10" x14ac:dyDescent="0.2">
      <c r="A86" s="3">
        <v>40344</v>
      </c>
      <c r="B86" s="4" t="s">
        <v>13</v>
      </c>
      <c r="C86" s="4">
        <v>711.8649399072799</v>
      </c>
      <c r="D86" s="4">
        <v>3.1986666669999999</v>
      </c>
      <c r="E86" s="4">
        <v>0</v>
      </c>
      <c r="F86" s="4">
        <v>0</v>
      </c>
      <c r="G86" s="4">
        <v>1</v>
      </c>
      <c r="H86" s="4">
        <f t="shared" si="0"/>
        <v>3.1986666669999999</v>
      </c>
      <c r="I86" s="4"/>
      <c r="J86" s="4"/>
    </row>
    <row r="87" spans="1:10" x14ac:dyDescent="0.2">
      <c r="A87" s="3">
        <v>40351</v>
      </c>
      <c r="B87" s="4" t="s">
        <v>13</v>
      </c>
      <c r="C87" s="4">
        <v>328.15780403353938</v>
      </c>
      <c r="D87" s="4">
        <v>4.3666666669999996</v>
      </c>
      <c r="E87" s="4">
        <v>0</v>
      </c>
      <c r="F87" s="4">
        <v>0</v>
      </c>
      <c r="G87" s="4">
        <v>1</v>
      </c>
      <c r="H87" s="4">
        <f t="shared" si="0"/>
        <v>4.3666666669999996</v>
      </c>
      <c r="I87" s="4"/>
      <c r="J87" s="4"/>
    </row>
    <row r="88" spans="1:10" x14ac:dyDescent="0.2">
      <c r="A88" s="3">
        <v>40358</v>
      </c>
      <c r="B88" s="4" t="s">
        <v>13</v>
      </c>
      <c r="C88" s="4">
        <v>144.59522043429578</v>
      </c>
      <c r="D88" s="4">
        <v>3.979090909</v>
      </c>
      <c r="E88" s="4">
        <v>0</v>
      </c>
      <c r="F88" s="4">
        <v>0</v>
      </c>
      <c r="G88" s="4">
        <v>1</v>
      </c>
      <c r="H88" s="4">
        <f t="shared" si="0"/>
        <v>3.979090909</v>
      </c>
      <c r="I88" s="4"/>
      <c r="J88" s="4"/>
    </row>
    <row r="89" spans="1:10" x14ac:dyDescent="0.2">
      <c r="A89" s="3">
        <v>40365</v>
      </c>
      <c r="B89" s="4" t="s">
        <v>13</v>
      </c>
      <c r="C89" s="4">
        <v>266.12956722271895</v>
      </c>
      <c r="D89" s="4">
        <v>4.9561538460000003</v>
      </c>
      <c r="E89" s="4">
        <v>0</v>
      </c>
      <c r="F89" s="4">
        <v>0</v>
      </c>
      <c r="G89" s="4">
        <v>1</v>
      </c>
      <c r="H89" s="4">
        <f t="shared" si="0"/>
        <v>4.9561538460000003</v>
      </c>
      <c r="I89" s="4"/>
      <c r="J89" s="4"/>
    </row>
    <row r="90" spans="1:10" x14ac:dyDescent="0.2">
      <c r="A90" s="3">
        <v>40372</v>
      </c>
      <c r="B90" s="4" t="s">
        <v>13</v>
      </c>
      <c r="C90" s="4">
        <v>277.18746772270498</v>
      </c>
      <c r="D90" s="4">
        <v>3.8136363640000002</v>
      </c>
      <c r="E90" s="4">
        <v>0</v>
      </c>
      <c r="F90" s="4">
        <v>0</v>
      </c>
      <c r="G90" s="4">
        <v>1</v>
      </c>
      <c r="H90" s="4">
        <f t="shared" ref="H90:H177" si="21">G90*D90</f>
        <v>3.8136363640000002</v>
      </c>
      <c r="I90" s="4"/>
      <c r="J90" s="4"/>
    </row>
    <row r="91" spans="1:10" x14ac:dyDescent="0.2">
      <c r="A91" s="90">
        <v>40379</v>
      </c>
      <c r="B91" s="91" t="s">
        <v>13</v>
      </c>
      <c r="C91" s="100">
        <f>$C$2+SUMPRODUCT($D$2:$H$2,D91:H91)</f>
        <v>427.92411630140657</v>
      </c>
      <c r="D91" s="91">
        <v>3.8136363640000002</v>
      </c>
      <c r="E91" s="91">
        <v>1</v>
      </c>
      <c r="F91" s="91">
        <f>IF(OR(E88=1,E89=1,E90=1),1,0)</f>
        <v>0</v>
      </c>
      <c r="G91" s="91">
        <v>1</v>
      </c>
      <c r="H91" s="91">
        <f>G91*D91</f>
        <v>3.8136363640000002</v>
      </c>
      <c r="I91" s="91">
        <f>C91*D91</f>
        <v>1631.9469709596094</v>
      </c>
      <c r="J91" s="91">
        <f t="shared" ref="J91:J94" si="22">I91*0.7*0.5</f>
        <v>571.18143983586322</v>
      </c>
    </row>
    <row r="92" spans="1:10" x14ac:dyDescent="0.2">
      <c r="A92" s="90">
        <v>40386</v>
      </c>
      <c r="B92" s="91" t="s">
        <v>13</v>
      </c>
      <c r="C92" s="100">
        <f t="shared" ref="C92:C94" si="23">$C$2+SUMPRODUCT($D$2:$H$2,D92:H92)</f>
        <v>383.22877764818747</v>
      </c>
      <c r="D92" s="91">
        <v>3.8136363640000002</v>
      </c>
      <c r="E92" s="91">
        <v>0</v>
      </c>
      <c r="F92" s="91">
        <f t="shared" ref="F92:F94" si="24">IF(OR(E89=1,E90=1,E91=1),1,0)</f>
        <v>1</v>
      </c>
      <c r="G92" s="91">
        <v>1</v>
      </c>
      <c r="H92" s="91">
        <f t="shared" ref="H92:H94" si="25">G92*D92</f>
        <v>3.8136363640000002</v>
      </c>
      <c r="I92" s="91">
        <f>C92*D92</f>
        <v>1461.4952021703982</v>
      </c>
      <c r="J92" s="91">
        <f t="shared" si="22"/>
        <v>511.52332075963932</v>
      </c>
    </row>
    <row r="93" spans="1:10" x14ac:dyDescent="0.2">
      <c r="A93" s="90">
        <v>40394</v>
      </c>
      <c r="B93" s="91" t="s">
        <v>13</v>
      </c>
      <c r="C93" s="100">
        <f t="shared" si="23"/>
        <v>383.22877764818747</v>
      </c>
      <c r="D93" s="91">
        <v>3.8136363640000002</v>
      </c>
      <c r="E93" s="91">
        <v>0</v>
      </c>
      <c r="F93" s="91">
        <f t="shared" si="24"/>
        <v>1</v>
      </c>
      <c r="G93" s="91">
        <v>1</v>
      </c>
      <c r="H93" s="91">
        <f t="shared" si="25"/>
        <v>3.8136363640000002</v>
      </c>
      <c r="I93" s="91">
        <f>C93*D93</f>
        <v>1461.4952021703982</v>
      </c>
      <c r="J93" s="91">
        <f t="shared" si="22"/>
        <v>511.52332075963932</v>
      </c>
    </row>
    <row r="94" spans="1:10" x14ac:dyDescent="0.2">
      <c r="A94" s="90">
        <v>40401</v>
      </c>
      <c r="B94" s="91" t="s">
        <v>13</v>
      </c>
      <c r="C94" s="100">
        <f t="shared" si="23"/>
        <v>383.22877764818747</v>
      </c>
      <c r="D94" s="91">
        <v>3.8136363640000002</v>
      </c>
      <c r="E94" s="91">
        <v>0</v>
      </c>
      <c r="F94" s="91">
        <f t="shared" si="24"/>
        <v>1</v>
      </c>
      <c r="G94" s="91">
        <v>1</v>
      </c>
      <c r="H94" s="91">
        <f t="shared" si="25"/>
        <v>3.8136363640000002</v>
      </c>
      <c r="I94" s="91">
        <f>C94*D94</f>
        <v>1461.4952021703982</v>
      </c>
      <c r="J94" s="91">
        <f t="shared" si="22"/>
        <v>511.52332075963932</v>
      </c>
    </row>
    <row r="95" spans="1:10" x14ac:dyDescent="0.2">
      <c r="A95" s="3">
        <v>40302</v>
      </c>
      <c r="B95" s="4" t="s">
        <v>14</v>
      </c>
      <c r="C95" s="4">
        <v>153.97779967160201</v>
      </c>
      <c r="D95" s="4">
        <v>5.0185714289999996</v>
      </c>
      <c r="E95" s="4">
        <v>0</v>
      </c>
      <c r="F95" s="4">
        <v>0</v>
      </c>
      <c r="G95" s="4">
        <v>1</v>
      </c>
      <c r="H95" s="4">
        <f t="shared" si="21"/>
        <v>5.0185714289999996</v>
      </c>
      <c r="I95" s="4"/>
      <c r="J95" s="4"/>
    </row>
    <row r="96" spans="1:10" x14ac:dyDescent="0.2">
      <c r="A96" s="3">
        <v>40309</v>
      </c>
      <c r="B96" s="4" t="s">
        <v>14</v>
      </c>
      <c r="C96" s="4">
        <v>232.91486209197791</v>
      </c>
      <c r="D96" s="4">
        <v>5.0185714289999996</v>
      </c>
      <c r="E96" s="4">
        <v>0</v>
      </c>
      <c r="F96" s="4">
        <v>0</v>
      </c>
      <c r="G96" s="4">
        <v>1</v>
      </c>
      <c r="H96" s="4">
        <f t="shared" si="21"/>
        <v>5.0185714289999996</v>
      </c>
      <c r="I96" s="4"/>
      <c r="J96" s="4"/>
    </row>
    <row r="97" spans="1:10" x14ac:dyDescent="0.2">
      <c r="A97" s="3">
        <v>40316</v>
      </c>
      <c r="B97" s="4" t="s">
        <v>14</v>
      </c>
      <c r="C97" s="4">
        <v>308.27675199977176</v>
      </c>
      <c r="D97" s="4">
        <v>4.4635294119999998</v>
      </c>
      <c r="E97" s="4">
        <v>1</v>
      </c>
      <c r="F97" s="4">
        <v>0</v>
      </c>
      <c r="G97" s="4">
        <v>1</v>
      </c>
      <c r="H97" s="4">
        <f t="shared" si="21"/>
        <v>4.4635294119999998</v>
      </c>
      <c r="I97" s="4"/>
      <c r="J97" s="4"/>
    </row>
    <row r="98" spans="1:10" x14ac:dyDescent="0.2">
      <c r="A98" s="3">
        <v>40323</v>
      </c>
      <c r="B98" s="4" t="s">
        <v>14</v>
      </c>
      <c r="C98" s="4">
        <v>272.20570082094849</v>
      </c>
      <c r="D98" s="4">
        <v>5.0105882350000002</v>
      </c>
      <c r="E98" s="4">
        <v>0</v>
      </c>
      <c r="F98" s="4">
        <v>1</v>
      </c>
      <c r="G98" s="4">
        <v>1</v>
      </c>
      <c r="H98" s="4">
        <f t="shared" si="21"/>
        <v>5.0105882350000002</v>
      </c>
      <c r="I98" s="4"/>
      <c r="J98" s="4"/>
    </row>
    <row r="99" spans="1:10" x14ac:dyDescent="0.2">
      <c r="A99" s="3">
        <v>40330</v>
      </c>
      <c r="B99" s="4" t="s">
        <v>14</v>
      </c>
      <c r="C99" s="4">
        <v>355.87124573559618</v>
      </c>
      <c r="D99" s="4">
        <v>4.8816666670000002</v>
      </c>
      <c r="E99" s="4">
        <v>0</v>
      </c>
      <c r="F99" s="4">
        <v>1</v>
      </c>
      <c r="G99" s="4">
        <v>1</v>
      </c>
      <c r="H99" s="4">
        <f t="shared" si="21"/>
        <v>4.8816666670000002</v>
      </c>
      <c r="I99" s="4"/>
      <c r="J99" s="4"/>
    </row>
    <row r="100" spans="1:10" x14ac:dyDescent="0.2">
      <c r="A100" s="3">
        <v>40337</v>
      </c>
      <c r="B100" s="4" t="s">
        <v>14</v>
      </c>
      <c r="C100" s="4">
        <v>337.17576313998126</v>
      </c>
      <c r="D100" s="4">
        <v>4.8329411760000003</v>
      </c>
      <c r="E100" s="4">
        <v>0</v>
      </c>
      <c r="F100" s="4">
        <v>1</v>
      </c>
      <c r="G100" s="4">
        <v>1</v>
      </c>
      <c r="H100" s="4">
        <f t="shared" si="21"/>
        <v>4.8329411760000003</v>
      </c>
      <c r="I100" s="4"/>
      <c r="J100" s="4"/>
    </row>
    <row r="101" spans="1:10" x14ac:dyDescent="0.2">
      <c r="A101" s="3">
        <v>40344</v>
      </c>
      <c r="B101" s="4" t="s">
        <v>14</v>
      </c>
      <c r="C101" s="4">
        <v>361.36155202758158</v>
      </c>
      <c r="D101" s="4">
        <v>5.2305555559999997</v>
      </c>
      <c r="E101" s="4">
        <v>1</v>
      </c>
      <c r="F101" s="4">
        <v>0</v>
      </c>
      <c r="G101" s="4">
        <v>1</v>
      </c>
      <c r="H101" s="4">
        <f t="shared" si="21"/>
        <v>5.2305555559999997</v>
      </c>
      <c r="I101" s="4"/>
      <c r="J101" s="4"/>
    </row>
    <row r="102" spans="1:10" x14ac:dyDescent="0.2">
      <c r="A102" s="3">
        <v>40351</v>
      </c>
      <c r="B102" s="4" t="s">
        <v>14</v>
      </c>
      <c r="C102" s="4">
        <v>1041.2002563709802</v>
      </c>
      <c r="D102" s="4">
        <v>4.0835294119999999</v>
      </c>
      <c r="E102" s="4">
        <v>1</v>
      </c>
      <c r="F102" s="4">
        <v>1</v>
      </c>
      <c r="G102" s="4">
        <v>1</v>
      </c>
      <c r="H102" s="4">
        <f t="shared" si="21"/>
        <v>4.0835294119999999</v>
      </c>
      <c r="I102" s="4"/>
      <c r="J102" s="4"/>
    </row>
    <row r="103" spans="1:10" x14ac:dyDescent="0.2">
      <c r="A103" s="3">
        <v>40358</v>
      </c>
      <c r="B103" s="4" t="s">
        <v>14</v>
      </c>
      <c r="C103" s="4">
        <v>753.38798724890694</v>
      </c>
      <c r="D103" s="4">
        <v>4.0835294119999999</v>
      </c>
      <c r="E103" s="4">
        <v>0</v>
      </c>
      <c r="F103" s="4">
        <v>1</v>
      </c>
      <c r="G103" s="4">
        <v>1</v>
      </c>
      <c r="H103" s="4">
        <f t="shared" si="21"/>
        <v>4.0835294119999999</v>
      </c>
      <c r="I103" s="4"/>
      <c r="J103" s="4"/>
    </row>
    <row r="104" spans="1:10" x14ac:dyDescent="0.2">
      <c r="A104" s="3">
        <v>40365</v>
      </c>
      <c r="B104" s="4" t="s">
        <v>14</v>
      </c>
      <c r="C104" s="4">
        <v>192.07759771029299</v>
      </c>
      <c r="D104" s="4">
        <v>4.7470588239999998</v>
      </c>
      <c r="E104" s="4">
        <v>0</v>
      </c>
      <c r="F104" s="4">
        <v>1</v>
      </c>
      <c r="G104" s="4">
        <v>1</v>
      </c>
      <c r="H104" s="4">
        <f t="shared" si="21"/>
        <v>4.7470588239999998</v>
      </c>
      <c r="I104" s="4"/>
      <c r="J104" s="4"/>
    </row>
    <row r="105" spans="1:10" x14ac:dyDescent="0.2">
      <c r="A105" s="3">
        <v>40372</v>
      </c>
      <c r="B105" s="4" t="s">
        <v>14</v>
      </c>
      <c r="C105" s="4">
        <v>390.64287641209955</v>
      </c>
      <c r="D105" s="4">
        <v>4.1479999999999997</v>
      </c>
      <c r="E105" s="4">
        <v>0</v>
      </c>
      <c r="F105" s="4">
        <v>1</v>
      </c>
      <c r="G105" s="4">
        <v>1</v>
      </c>
      <c r="H105" s="4">
        <f t="shared" si="21"/>
        <v>4.1479999999999997</v>
      </c>
      <c r="I105" s="4"/>
      <c r="J105" s="4"/>
    </row>
    <row r="106" spans="1:10" x14ac:dyDescent="0.2">
      <c r="A106" s="90">
        <v>40379</v>
      </c>
      <c r="B106" s="91" t="s">
        <v>14</v>
      </c>
      <c r="C106" s="100">
        <f>$C$2+SUMPRODUCT($D$2:$H$2,D106:H106)</f>
        <v>401.89035567112029</v>
      </c>
      <c r="D106" s="91">
        <v>4.1479999999999997</v>
      </c>
      <c r="E106" s="91">
        <v>1</v>
      </c>
      <c r="F106" s="91">
        <f>IF(OR(E103=1,E104=1,E105=1),1,0)</f>
        <v>0</v>
      </c>
      <c r="G106" s="91">
        <v>1</v>
      </c>
      <c r="H106" s="91">
        <f>G106*D106</f>
        <v>4.1479999999999997</v>
      </c>
      <c r="I106" s="91">
        <f>C106*D106</f>
        <v>1667.0411953238067</v>
      </c>
      <c r="J106" s="91">
        <f t="shared" ref="J106:J109" si="26">I106*0.7*0.5</f>
        <v>583.46441836333236</v>
      </c>
    </row>
    <row r="107" spans="1:10" x14ac:dyDescent="0.2">
      <c r="A107" s="90">
        <v>40386</v>
      </c>
      <c r="B107" s="91" t="s">
        <v>14</v>
      </c>
      <c r="C107" s="100">
        <f t="shared" ref="C107:C108" si="27">$C$2+SUMPRODUCT($D$2:$H$2,D107:H107)</f>
        <v>357.19501701790114</v>
      </c>
      <c r="D107" s="91">
        <v>4.1479999999999997</v>
      </c>
      <c r="E107" s="91">
        <v>0</v>
      </c>
      <c r="F107" s="91">
        <f t="shared" ref="F107:F109" si="28">IF(OR(E104=1,E105=1,E106=1),1,0)</f>
        <v>1</v>
      </c>
      <c r="G107" s="91">
        <v>1</v>
      </c>
      <c r="H107" s="91">
        <f t="shared" ref="H107:H109" si="29">G107*D107</f>
        <v>4.1479999999999997</v>
      </c>
      <c r="I107" s="91">
        <f>C107*D107</f>
        <v>1481.6449305902538</v>
      </c>
      <c r="J107" s="91">
        <f t="shared" si="26"/>
        <v>518.57572570658886</v>
      </c>
    </row>
    <row r="108" spans="1:10" x14ac:dyDescent="0.2">
      <c r="A108" s="90">
        <v>40394</v>
      </c>
      <c r="B108" s="91" t="s">
        <v>14</v>
      </c>
      <c r="C108" s="100">
        <f t="shared" si="27"/>
        <v>357.19501701790114</v>
      </c>
      <c r="D108" s="91">
        <v>4.1479999999999997</v>
      </c>
      <c r="E108" s="91">
        <v>0</v>
      </c>
      <c r="F108" s="91">
        <f t="shared" si="28"/>
        <v>1</v>
      </c>
      <c r="G108" s="91">
        <v>1</v>
      </c>
      <c r="H108" s="91">
        <f t="shared" si="29"/>
        <v>4.1479999999999997</v>
      </c>
      <c r="I108" s="91">
        <f>C108*D108</f>
        <v>1481.6449305902538</v>
      </c>
      <c r="J108" s="91">
        <f t="shared" si="26"/>
        <v>518.57572570658886</v>
      </c>
    </row>
    <row r="109" spans="1:10" x14ac:dyDescent="0.2">
      <c r="A109" s="90">
        <v>40401</v>
      </c>
      <c r="B109" s="91" t="s">
        <v>14</v>
      </c>
      <c r="C109" s="100">
        <f>$C$2+SUMPRODUCT($D$2:$H$2,D109:H109)</f>
        <v>357.19501701790114</v>
      </c>
      <c r="D109" s="91">
        <v>4.1479999999999997</v>
      </c>
      <c r="E109" s="91">
        <v>0</v>
      </c>
      <c r="F109" s="91">
        <f t="shared" si="28"/>
        <v>1</v>
      </c>
      <c r="G109" s="91">
        <v>1</v>
      </c>
      <c r="H109" s="91">
        <f t="shared" si="29"/>
        <v>4.1479999999999997</v>
      </c>
      <c r="I109" s="91">
        <f>C109*D109</f>
        <v>1481.6449305902538</v>
      </c>
      <c r="J109" s="91">
        <f t="shared" si="26"/>
        <v>518.57572570658886</v>
      </c>
    </row>
    <row r="110" spans="1:10" x14ac:dyDescent="0.2">
      <c r="A110" s="3">
        <v>40302</v>
      </c>
      <c r="B110" s="4" t="s">
        <v>15</v>
      </c>
      <c r="C110" s="4">
        <v>256.29154906337163</v>
      </c>
      <c r="D110" s="4">
        <v>4.4990909090000004</v>
      </c>
      <c r="E110" s="4">
        <v>0</v>
      </c>
      <c r="F110" s="4">
        <v>0</v>
      </c>
      <c r="G110" s="4">
        <v>1</v>
      </c>
      <c r="H110" s="4">
        <f t="shared" si="21"/>
        <v>4.4990909090000004</v>
      </c>
      <c r="I110" s="4"/>
      <c r="J110" s="4"/>
    </row>
    <row r="111" spans="1:10" x14ac:dyDescent="0.2">
      <c r="A111" s="3">
        <v>40309</v>
      </c>
      <c r="B111" s="4" t="s">
        <v>15</v>
      </c>
      <c r="C111" s="4">
        <v>184.67931669463792</v>
      </c>
      <c r="D111" s="4">
        <v>5.483333333</v>
      </c>
      <c r="E111" s="4">
        <v>0</v>
      </c>
      <c r="F111" s="4">
        <v>0</v>
      </c>
      <c r="G111" s="4">
        <v>1</v>
      </c>
      <c r="H111" s="4">
        <f t="shared" si="21"/>
        <v>5.483333333</v>
      </c>
      <c r="I111" s="4"/>
      <c r="J111" s="4"/>
    </row>
    <row r="112" spans="1:10" x14ac:dyDescent="0.2">
      <c r="A112" s="3">
        <v>40316</v>
      </c>
      <c r="B112" s="4" t="s">
        <v>15</v>
      </c>
      <c r="C112" s="4">
        <v>259.95286757158794</v>
      </c>
      <c r="D112" s="4">
        <v>4.2938461539999997</v>
      </c>
      <c r="E112" s="4">
        <v>0</v>
      </c>
      <c r="F112" s="4">
        <v>0</v>
      </c>
      <c r="G112" s="4">
        <v>1</v>
      </c>
      <c r="H112" s="4">
        <f t="shared" si="21"/>
        <v>4.2938461539999997</v>
      </c>
      <c r="I112" s="4"/>
      <c r="J112" s="4"/>
    </row>
    <row r="113" spans="1:10" x14ac:dyDescent="0.2">
      <c r="A113" s="3">
        <v>40323</v>
      </c>
      <c r="B113" s="4" t="s">
        <v>15</v>
      </c>
      <c r="C113" s="4">
        <v>325.84191908072341</v>
      </c>
      <c r="D113" s="4">
        <v>4.0581818180000004</v>
      </c>
      <c r="E113" s="4">
        <v>0</v>
      </c>
      <c r="F113" s="4">
        <v>0</v>
      </c>
      <c r="G113" s="4">
        <v>1</v>
      </c>
      <c r="H113" s="4">
        <f t="shared" si="21"/>
        <v>4.0581818180000004</v>
      </c>
      <c r="I113" s="4"/>
      <c r="J113" s="4"/>
    </row>
    <row r="114" spans="1:10" x14ac:dyDescent="0.2">
      <c r="A114" s="3">
        <v>40330</v>
      </c>
      <c r="B114" s="4" t="s">
        <v>15</v>
      </c>
      <c r="C114" s="4">
        <v>291.77268941607758</v>
      </c>
      <c r="D114" s="4">
        <v>4.0250000000000004</v>
      </c>
      <c r="E114" s="4">
        <v>0</v>
      </c>
      <c r="F114" s="4">
        <v>0</v>
      </c>
      <c r="G114" s="4">
        <v>1</v>
      </c>
      <c r="H114" s="4">
        <f t="shared" si="21"/>
        <v>4.0250000000000004</v>
      </c>
      <c r="I114" s="4"/>
      <c r="J114" s="4"/>
    </row>
    <row r="115" spans="1:10" x14ac:dyDescent="0.2">
      <c r="A115" s="3">
        <v>40337</v>
      </c>
      <c r="B115" s="4" t="s">
        <v>15</v>
      </c>
      <c r="C115" s="4">
        <v>126.71894491627157</v>
      </c>
      <c r="D115" s="4">
        <v>6.2515384620000001</v>
      </c>
      <c r="E115" s="4">
        <v>0</v>
      </c>
      <c r="F115" s="4">
        <v>0</v>
      </c>
      <c r="G115" s="4">
        <v>1</v>
      </c>
      <c r="H115" s="4">
        <f t="shared" si="21"/>
        <v>6.2515384620000001</v>
      </c>
      <c r="I115" s="4"/>
      <c r="J115" s="4"/>
    </row>
    <row r="116" spans="1:10" x14ac:dyDescent="0.2">
      <c r="A116" s="3">
        <v>40344</v>
      </c>
      <c r="B116" s="4" t="s">
        <v>15</v>
      </c>
      <c r="C116" s="4">
        <v>206.70153351002702</v>
      </c>
      <c r="D116" s="4">
        <v>5.671818182</v>
      </c>
      <c r="E116" s="4">
        <v>0</v>
      </c>
      <c r="F116" s="4">
        <v>0</v>
      </c>
      <c r="G116" s="4">
        <v>1</v>
      </c>
      <c r="H116" s="4">
        <f t="shared" si="21"/>
        <v>5.671818182</v>
      </c>
      <c r="I116" s="4"/>
      <c r="J116" s="4"/>
    </row>
    <row r="117" spans="1:10" x14ac:dyDescent="0.2">
      <c r="A117" s="3">
        <v>40351</v>
      </c>
      <c r="B117" s="4" t="s">
        <v>15</v>
      </c>
      <c r="C117" s="4">
        <v>201.98489226665259</v>
      </c>
      <c r="D117" s="4">
        <v>5.6669230769999999</v>
      </c>
      <c r="E117" s="4">
        <v>0</v>
      </c>
      <c r="F117" s="4">
        <v>0</v>
      </c>
      <c r="G117" s="4">
        <v>1</v>
      </c>
      <c r="H117" s="4">
        <f t="shared" si="21"/>
        <v>5.6669230769999999</v>
      </c>
      <c r="I117" s="4"/>
      <c r="J117" s="4"/>
    </row>
    <row r="118" spans="1:10" x14ac:dyDescent="0.2">
      <c r="A118" s="3">
        <v>40358</v>
      </c>
      <c r="B118" s="4" t="s">
        <v>15</v>
      </c>
      <c r="C118" s="4">
        <v>303.19777569926305</v>
      </c>
      <c r="D118" s="4">
        <v>3.8515384620000002</v>
      </c>
      <c r="E118" s="4">
        <v>0</v>
      </c>
      <c r="F118" s="4">
        <v>0</v>
      </c>
      <c r="G118" s="4">
        <v>1</v>
      </c>
      <c r="H118" s="4">
        <f t="shared" si="21"/>
        <v>3.8515384620000002</v>
      </c>
      <c r="I118" s="4"/>
      <c r="J118" s="4"/>
    </row>
    <row r="119" spans="1:10" x14ac:dyDescent="0.2">
      <c r="A119" s="3">
        <v>40365</v>
      </c>
      <c r="B119" s="4" t="s">
        <v>15</v>
      </c>
      <c r="C119" s="4">
        <v>342.45802828352049</v>
      </c>
      <c r="D119" s="4">
        <v>4.1381249999999996</v>
      </c>
      <c r="E119" s="4">
        <v>0</v>
      </c>
      <c r="F119" s="4">
        <v>0</v>
      </c>
      <c r="G119" s="4">
        <v>1</v>
      </c>
      <c r="H119" s="4">
        <f t="shared" si="21"/>
        <v>4.1381249999999996</v>
      </c>
      <c r="I119" s="4"/>
      <c r="J119" s="4"/>
    </row>
    <row r="120" spans="1:10" x14ac:dyDescent="0.2">
      <c r="A120" s="3">
        <v>40372</v>
      </c>
      <c r="B120" s="4" t="s">
        <v>15</v>
      </c>
      <c r="C120" s="4">
        <v>189.92428664396911</v>
      </c>
      <c r="D120" s="4">
        <v>4.1381249999999996</v>
      </c>
      <c r="E120" s="4">
        <v>0</v>
      </c>
      <c r="F120" s="4">
        <v>0</v>
      </c>
      <c r="G120" s="4">
        <v>1</v>
      </c>
      <c r="H120" s="4">
        <f t="shared" si="21"/>
        <v>4.1381249999999996</v>
      </c>
      <c r="I120" s="4"/>
      <c r="J120" s="4"/>
    </row>
    <row r="121" spans="1:10" x14ac:dyDescent="0.2">
      <c r="A121" s="90">
        <v>40379</v>
      </c>
      <c r="B121" s="91" t="s">
        <v>15</v>
      </c>
      <c r="C121" s="100">
        <f>$C$2+SUMPRODUCT($D$2:$H$2,D121:H121)</f>
        <v>402.65922931210457</v>
      </c>
      <c r="D121" s="91">
        <v>4.1381249999999996</v>
      </c>
      <c r="E121" s="91">
        <v>1</v>
      </c>
      <c r="F121" s="91">
        <f>IF(OR(E118=1,E119=1,E120=1),1,0)</f>
        <v>0</v>
      </c>
      <c r="G121" s="91">
        <v>1</v>
      </c>
      <c r="H121" s="91">
        <f>G121*D121</f>
        <v>4.1381249999999996</v>
      </c>
      <c r="I121" s="91">
        <f>C121*D121</f>
        <v>1666.2542232971525</v>
      </c>
      <c r="J121" s="91">
        <f t="shared" ref="J121:J124" si="30">I121*0.7*0.5</f>
        <v>583.18897815400339</v>
      </c>
    </row>
    <row r="122" spans="1:10" x14ac:dyDescent="0.2">
      <c r="A122" s="90">
        <v>40386</v>
      </c>
      <c r="B122" s="91" t="s">
        <v>15</v>
      </c>
      <c r="C122" s="100">
        <f t="shared" ref="C122:C124" si="31">$C$2+SUMPRODUCT($D$2:$H$2,D122:H122)</f>
        <v>357.96389065888548</v>
      </c>
      <c r="D122" s="91">
        <v>4.1381249999999996</v>
      </c>
      <c r="E122" s="91">
        <v>0</v>
      </c>
      <c r="F122" s="91">
        <f t="shared" ref="F122:F124" si="32">IF(OR(E119=1,E120=1,E121=1),1,0)</f>
        <v>1</v>
      </c>
      <c r="G122" s="91">
        <v>1</v>
      </c>
      <c r="H122" s="91">
        <f t="shared" ref="H122:H124" si="33">G122*D122</f>
        <v>4.1381249999999996</v>
      </c>
      <c r="I122" s="91">
        <f>C122*D122</f>
        <v>1481.2993250328004</v>
      </c>
      <c r="J122" s="91">
        <f t="shared" si="30"/>
        <v>518.45476376148008</v>
      </c>
    </row>
    <row r="123" spans="1:10" x14ac:dyDescent="0.2">
      <c r="A123" s="90">
        <v>40394</v>
      </c>
      <c r="B123" s="91" t="s">
        <v>15</v>
      </c>
      <c r="C123" s="100">
        <f t="shared" si="31"/>
        <v>357.96389065888548</v>
      </c>
      <c r="D123" s="91">
        <v>4.1381249999999996</v>
      </c>
      <c r="E123" s="91">
        <v>0</v>
      </c>
      <c r="F123" s="91">
        <f t="shared" si="32"/>
        <v>1</v>
      </c>
      <c r="G123" s="91">
        <v>1</v>
      </c>
      <c r="H123" s="91">
        <f t="shared" si="33"/>
        <v>4.1381249999999996</v>
      </c>
      <c r="I123" s="91">
        <f>C123*D123</f>
        <v>1481.2993250328004</v>
      </c>
      <c r="J123" s="91">
        <f t="shared" si="30"/>
        <v>518.45476376148008</v>
      </c>
    </row>
    <row r="124" spans="1:10" x14ac:dyDescent="0.2">
      <c r="A124" s="90">
        <v>40401</v>
      </c>
      <c r="B124" s="91" t="s">
        <v>15</v>
      </c>
      <c r="C124" s="100">
        <f t="shared" si="31"/>
        <v>357.96389065888548</v>
      </c>
      <c r="D124" s="91">
        <v>4.1381249999999996</v>
      </c>
      <c r="E124" s="91">
        <v>0</v>
      </c>
      <c r="F124" s="91">
        <f t="shared" si="32"/>
        <v>1</v>
      </c>
      <c r="G124" s="91">
        <v>1</v>
      </c>
      <c r="H124" s="91">
        <f t="shared" si="33"/>
        <v>4.1381249999999996</v>
      </c>
      <c r="I124" s="91">
        <f>C124*D124</f>
        <v>1481.2993250328004</v>
      </c>
      <c r="J124" s="91">
        <f t="shared" si="30"/>
        <v>518.45476376148008</v>
      </c>
    </row>
    <row r="125" spans="1:10" x14ac:dyDescent="0.2">
      <c r="A125" s="3">
        <v>40302</v>
      </c>
      <c r="B125" s="4" t="s">
        <v>16</v>
      </c>
      <c r="C125" s="4">
        <v>192.14693620199762</v>
      </c>
      <c r="D125" s="4">
        <v>4.49</v>
      </c>
      <c r="E125" s="4">
        <v>0</v>
      </c>
      <c r="F125" s="4">
        <v>0</v>
      </c>
      <c r="G125" s="4">
        <v>1</v>
      </c>
      <c r="H125" s="4">
        <f t="shared" si="21"/>
        <v>4.49</v>
      </c>
      <c r="I125" s="4"/>
      <c r="J125" s="4"/>
    </row>
    <row r="126" spans="1:10" x14ac:dyDescent="0.2">
      <c r="A126" s="3">
        <v>40309</v>
      </c>
      <c r="B126" s="4" t="s">
        <v>16</v>
      </c>
      <c r="C126" s="4">
        <v>166.4431242436884</v>
      </c>
      <c r="D126" s="4">
        <v>4.49</v>
      </c>
      <c r="E126" s="4">
        <v>0</v>
      </c>
      <c r="F126" s="4">
        <v>0</v>
      </c>
      <c r="G126" s="4">
        <v>1</v>
      </c>
      <c r="H126" s="4">
        <f t="shared" si="21"/>
        <v>4.49</v>
      </c>
      <c r="I126" s="4"/>
      <c r="J126" s="4"/>
    </row>
    <row r="127" spans="1:10" x14ac:dyDescent="0.2">
      <c r="A127" s="3">
        <v>40316</v>
      </c>
      <c r="B127" s="4" t="s">
        <v>16</v>
      </c>
      <c r="C127" s="4">
        <v>235.78191117171292</v>
      </c>
      <c r="D127" s="4">
        <v>4.1630769230000002</v>
      </c>
      <c r="E127" s="4">
        <v>0</v>
      </c>
      <c r="F127" s="4">
        <v>0</v>
      </c>
      <c r="G127" s="4">
        <v>1</v>
      </c>
      <c r="H127" s="4">
        <f t="shared" si="21"/>
        <v>4.1630769230000002</v>
      </c>
      <c r="I127" s="4"/>
      <c r="J127" s="4"/>
    </row>
    <row r="128" spans="1:10" x14ac:dyDescent="0.2">
      <c r="A128" s="3">
        <v>40323</v>
      </c>
      <c r="B128" s="4" t="s">
        <v>16</v>
      </c>
      <c r="C128" s="4">
        <v>284.67501459199542</v>
      </c>
      <c r="D128" s="4">
        <v>4.0578571429999997</v>
      </c>
      <c r="E128" s="4">
        <v>0</v>
      </c>
      <c r="F128" s="4">
        <v>0</v>
      </c>
      <c r="G128" s="4">
        <v>1</v>
      </c>
      <c r="H128" s="4">
        <f t="shared" si="21"/>
        <v>4.0578571429999997</v>
      </c>
      <c r="I128" s="4"/>
      <c r="J128" s="4"/>
    </row>
    <row r="129" spans="1:10" x14ac:dyDescent="0.2">
      <c r="A129" s="3">
        <v>40330</v>
      </c>
      <c r="B129" s="4" t="s">
        <v>16</v>
      </c>
      <c r="C129" s="4">
        <v>214.07504868302217</v>
      </c>
      <c r="D129" s="4">
        <v>3.9666666670000001</v>
      </c>
      <c r="E129" s="4">
        <v>0</v>
      </c>
      <c r="F129" s="4">
        <v>0</v>
      </c>
      <c r="G129" s="4">
        <v>1</v>
      </c>
      <c r="H129" s="4">
        <f t="shared" si="21"/>
        <v>3.9666666670000001</v>
      </c>
      <c r="I129" s="4"/>
      <c r="J129" s="4"/>
    </row>
    <row r="130" spans="1:10" x14ac:dyDescent="0.2">
      <c r="A130" s="3">
        <v>40337</v>
      </c>
      <c r="B130" s="4" t="s">
        <v>16</v>
      </c>
      <c r="C130" s="4">
        <v>183.77263114909792</v>
      </c>
      <c r="D130" s="4">
        <v>5.443846154</v>
      </c>
      <c r="E130" s="4">
        <v>0</v>
      </c>
      <c r="F130" s="4">
        <v>0</v>
      </c>
      <c r="G130" s="4">
        <v>1</v>
      </c>
      <c r="H130" s="4">
        <f t="shared" si="21"/>
        <v>5.443846154</v>
      </c>
      <c r="I130" s="4"/>
      <c r="J130" s="4"/>
    </row>
    <row r="131" spans="1:10" x14ac:dyDescent="0.2">
      <c r="A131" s="3">
        <v>40344</v>
      </c>
      <c r="B131" s="4" t="s">
        <v>16</v>
      </c>
      <c r="C131" s="4">
        <v>289.28642125223553</v>
      </c>
      <c r="D131" s="4">
        <v>4.29</v>
      </c>
      <c r="E131" s="4">
        <v>0</v>
      </c>
      <c r="F131" s="4">
        <v>0</v>
      </c>
      <c r="G131" s="4">
        <v>1</v>
      </c>
      <c r="H131" s="4">
        <f t="shared" si="21"/>
        <v>4.29</v>
      </c>
      <c r="I131" s="4"/>
      <c r="J131" s="4"/>
    </row>
    <row r="132" spans="1:10" x14ac:dyDescent="0.2">
      <c r="A132" s="3">
        <v>40351</v>
      </c>
      <c r="B132" s="4" t="s">
        <v>16</v>
      </c>
      <c r="C132" s="4">
        <v>397.14858141361776</v>
      </c>
      <c r="D132" s="4">
        <v>4.2962499999999997</v>
      </c>
      <c r="E132" s="4">
        <v>1</v>
      </c>
      <c r="F132" s="4">
        <v>0</v>
      </c>
      <c r="G132" s="4">
        <v>1</v>
      </c>
      <c r="H132" s="4">
        <f t="shared" si="21"/>
        <v>4.2962499999999997</v>
      </c>
      <c r="I132" s="4"/>
      <c r="J132" s="4"/>
    </row>
    <row r="133" spans="1:10" x14ac:dyDescent="0.2">
      <c r="A133" s="3">
        <v>40358</v>
      </c>
      <c r="B133" s="4" t="s">
        <v>16</v>
      </c>
      <c r="C133" s="4">
        <v>300.04673067328798</v>
      </c>
      <c r="D133" s="4">
        <v>4.403333333</v>
      </c>
      <c r="E133" s="4">
        <v>0</v>
      </c>
      <c r="F133" s="4">
        <v>1</v>
      </c>
      <c r="G133" s="4">
        <v>1</v>
      </c>
      <c r="H133" s="4">
        <f t="shared" si="21"/>
        <v>4.403333333</v>
      </c>
      <c r="I133" s="4"/>
      <c r="J133" s="4"/>
    </row>
    <row r="134" spans="1:10" x14ac:dyDescent="0.2">
      <c r="A134" s="3">
        <v>40365</v>
      </c>
      <c r="B134" s="4" t="s">
        <v>16</v>
      </c>
      <c r="C134" s="4">
        <v>256.18438620920188</v>
      </c>
      <c r="D134" s="4">
        <v>3.8813333330000002</v>
      </c>
      <c r="E134" s="4">
        <v>0</v>
      </c>
      <c r="F134" s="4">
        <v>1</v>
      </c>
      <c r="G134" s="4">
        <v>1</v>
      </c>
      <c r="H134" s="4">
        <f t="shared" si="21"/>
        <v>3.8813333330000002</v>
      </c>
      <c r="I134" s="4"/>
      <c r="J134" s="4"/>
    </row>
    <row r="135" spans="1:10" x14ac:dyDescent="0.2">
      <c r="A135" s="3">
        <v>40372</v>
      </c>
      <c r="B135" s="4" t="s">
        <v>16</v>
      </c>
      <c r="C135" s="4">
        <v>318.5782889727414</v>
      </c>
      <c r="D135" s="4">
        <v>4.1381249999999996</v>
      </c>
      <c r="E135" s="4">
        <v>0</v>
      </c>
      <c r="F135" s="4">
        <v>1</v>
      </c>
      <c r="G135" s="4">
        <v>1</v>
      </c>
      <c r="H135" s="4">
        <f t="shared" si="21"/>
        <v>4.1381249999999996</v>
      </c>
      <c r="I135" s="4"/>
      <c r="J135" s="4"/>
    </row>
    <row r="136" spans="1:10" x14ac:dyDescent="0.2">
      <c r="A136" s="90">
        <v>40379</v>
      </c>
      <c r="B136" s="91" t="s">
        <v>16</v>
      </c>
      <c r="C136" s="100">
        <f>$C$2+SUMPRODUCT($D$2:$H$2,D136:H136)</f>
        <v>402.65922931210457</v>
      </c>
      <c r="D136" s="91">
        <v>4.1381249999999996</v>
      </c>
      <c r="E136" s="91">
        <v>1</v>
      </c>
      <c r="F136" s="91">
        <f>IF(OR(E133=1,E134=1,E135=1),1,0)</f>
        <v>0</v>
      </c>
      <c r="G136" s="91">
        <v>1</v>
      </c>
      <c r="H136" s="91">
        <f>G136*D136</f>
        <v>4.1381249999999996</v>
      </c>
      <c r="I136" s="91">
        <f>C136*D136</f>
        <v>1666.2542232971525</v>
      </c>
      <c r="J136" s="91">
        <f t="shared" ref="J136:J139" si="34">I136*0.7*0.5</f>
        <v>583.18897815400339</v>
      </c>
    </row>
    <row r="137" spans="1:10" x14ac:dyDescent="0.2">
      <c r="A137" s="90">
        <v>40386</v>
      </c>
      <c r="B137" s="91" t="s">
        <v>16</v>
      </c>
      <c r="C137" s="100">
        <f t="shared" ref="C137:C139" si="35">$C$2+SUMPRODUCT($D$2:$H$2,D137:H137)</f>
        <v>357.96389065888548</v>
      </c>
      <c r="D137" s="91">
        <v>4.1381249999999996</v>
      </c>
      <c r="E137" s="91">
        <v>0</v>
      </c>
      <c r="F137" s="91">
        <f t="shared" ref="F137:F139" si="36">IF(OR(E134=1,E135=1,E136=1),1,0)</f>
        <v>1</v>
      </c>
      <c r="G137" s="91">
        <v>1</v>
      </c>
      <c r="H137" s="91">
        <f t="shared" ref="H137:H139" si="37">G137*D137</f>
        <v>4.1381249999999996</v>
      </c>
      <c r="I137" s="91">
        <f>C137*D137</f>
        <v>1481.2993250328004</v>
      </c>
      <c r="J137" s="91">
        <f t="shared" si="34"/>
        <v>518.45476376148008</v>
      </c>
    </row>
    <row r="138" spans="1:10" x14ac:dyDescent="0.2">
      <c r="A138" s="90">
        <v>40394</v>
      </c>
      <c r="B138" s="91" t="s">
        <v>16</v>
      </c>
      <c r="C138" s="100">
        <f t="shared" si="35"/>
        <v>357.96389065888548</v>
      </c>
      <c r="D138" s="91">
        <v>4.1381249999999996</v>
      </c>
      <c r="E138" s="91">
        <v>0</v>
      </c>
      <c r="F138" s="91">
        <f t="shared" si="36"/>
        <v>1</v>
      </c>
      <c r="G138" s="91">
        <v>1</v>
      </c>
      <c r="H138" s="91">
        <f t="shared" si="37"/>
        <v>4.1381249999999996</v>
      </c>
      <c r="I138" s="91">
        <f>C138*D138</f>
        <v>1481.2993250328004</v>
      </c>
      <c r="J138" s="91">
        <f t="shared" si="34"/>
        <v>518.45476376148008</v>
      </c>
    </row>
    <row r="139" spans="1:10" x14ac:dyDescent="0.2">
      <c r="A139" s="90">
        <v>40401</v>
      </c>
      <c r="B139" s="91" t="s">
        <v>16</v>
      </c>
      <c r="C139" s="100">
        <f t="shared" si="35"/>
        <v>357.96389065888548</v>
      </c>
      <c r="D139" s="91">
        <v>4.1381249999999996</v>
      </c>
      <c r="E139" s="91">
        <v>0</v>
      </c>
      <c r="F139" s="91">
        <f t="shared" si="36"/>
        <v>1</v>
      </c>
      <c r="G139" s="91">
        <v>1</v>
      </c>
      <c r="H139" s="91">
        <f t="shared" si="37"/>
        <v>4.1381249999999996</v>
      </c>
      <c r="I139" s="91">
        <f>C139*D139</f>
        <v>1481.2993250328004</v>
      </c>
      <c r="J139" s="91">
        <f t="shared" si="34"/>
        <v>518.45476376148008</v>
      </c>
    </row>
    <row r="140" spans="1:10" x14ac:dyDescent="0.2">
      <c r="A140" s="3">
        <v>40302</v>
      </c>
      <c r="B140" s="4" t="s">
        <v>17</v>
      </c>
      <c r="C140" s="4">
        <v>281.76515409737482</v>
      </c>
      <c r="D140" s="4">
        <v>4.0627272730000001</v>
      </c>
      <c r="E140" s="4">
        <v>0</v>
      </c>
      <c r="F140" s="4">
        <v>0</v>
      </c>
      <c r="G140" s="4">
        <v>1</v>
      </c>
      <c r="H140" s="4">
        <f t="shared" si="21"/>
        <v>4.0627272730000001</v>
      </c>
      <c r="I140" s="4"/>
      <c r="J140" s="4"/>
    </row>
    <row r="141" spans="1:10" x14ac:dyDescent="0.2">
      <c r="A141" s="3">
        <v>40309</v>
      </c>
      <c r="B141" s="4" t="s">
        <v>17</v>
      </c>
      <c r="C141" s="4">
        <v>348.46674668822629</v>
      </c>
      <c r="D141" s="4">
        <v>3.8515384620000002</v>
      </c>
      <c r="E141" s="4">
        <v>1</v>
      </c>
      <c r="F141" s="4">
        <v>0</v>
      </c>
      <c r="G141" s="4">
        <v>1</v>
      </c>
      <c r="H141" s="4">
        <f t="shared" si="21"/>
        <v>3.8515384620000002</v>
      </c>
      <c r="I141" s="4"/>
      <c r="J141" s="4"/>
    </row>
    <row r="142" spans="1:10" x14ac:dyDescent="0.2">
      <c r="A142" s="3">
        <v>40316</v>
      </c>
      <c r="B142" s="4" t="s">
        <v>17</v>
      </c>
      <c r="C142" s="4">
        <v>378.71914793843308</v>
      </c>
      <c r="D142" s="4">
        <v>3.5935714289999998</v>
      </c>
      <c r="E142" s="4">
        <v>0</v>
      </c>
      <c r="F142" s="4">
        <v>1</v>
      </c>
      <c r="G142" s="4">
        <v>1</v>
      </c>
      <c r="H142" s="4">
        <f t="shared" si="21"/>
        <v>3.5935714289999998</v>
      </c>
      <c r="I142" s="4"/>
      <c r="J142" s="4"/>
    </row>
    <row r="143" spans="1:10" x14ac:dyDescent="0.2">
      <c r="A143" s="3">
        <v>40323</v>
      </c>
      <c r="B143" s="4" t="s">
        <v>17</v>
      </c>
      <c r="C143" s="4">
        <v>360.30415645289946</v>
      </c>
      <c r="D143" s="4">
        <v>4.6431250000000004</v>
      </c>
      <c r="E143" s="4">
        <v>0</v>
      </c>
      <c r="F143" s="4">
        <v>1</v>
      </c>
      <c r="G143" s="4">
        <v>1</v>
      </c>
      <c r="H143" s="4">
        <f t="shared" si="21"/>
        <v>4.6431250000000004</v>
      </c>
      <c r="I143" s="4"/>
      <c r="J143" s="4"/>
    </row>
    <row r="144" spans="1:10" x14ac:dyDescent="0.2">
      <c r="A144" s="3">
        <v>40330</v>
      </c>
      <c r="B144" s="4" t="s">
        <v>17</v>
      </c>
      <c r="C144" s="4">
        <v>342.76335527262108</v>
      </c>
      <c r="D144" s="4">
        <v>4.7733333330000001</v>
      </c>
      <c r="E144" s="4">
        <v>0</v>
      </c>
      <c r="F144" s="4">
        <v>1</v>
      </c>
      <c r="G144" s="4">
        <v>1</v>
      </c>
      <c r="H144" s="4">
        <f t="shared" si="21"/>
        <v>4.7733333330000001</v>
      </c>
      <c r="I144" s="4"/>
      <c r="J144" s="4"/>
    </row>
    <row r="145" spans="1:10" x14ac:dyDescent="0.2">
      <c r="A145" s="3">
        <v>40337</v>
      </c>
      <c r="B145" s="4" t="s">
        <v>17</v>
      </c>
      <c r="C145" s="4">
        <v>360.59464988979607</v>
      </c>
      <c r="D145" s="4">
        <v>5.4542857140000001</v>
      </c>
      <c r="E145" s="4">
        <v>0</v>
      </c>
      <c r="F145" s="4">
        <v>0</v>
      </c>
      <c r="G145" s="4">
        <v>1</v>
      </c>
      <c r="H145" s="4">
        <f t="shared" si="21"/>
        <v>5.4542857140000001</v>
      </c>
      <c r="I145" s="4"/>
      <c r="J145" s="4"/>
    </row>
    <row r="146" spans="1:10" x14ac:dyDescent="0.2">
      <c r="A146" s="3">
        <v>40344</v>
      </c>
      <c r="B146" s="4" t="s">
        <v>17</v>
      </c>
      <c r="C146" s="4">
        <v>283.6937634993709</v>
      </c>
      <c r="D146" s="4">
        <v>4.483333333</v>
      </c>
      <c r="E146" s="4">
        <v>0</v>
      </c>
      <c r="F146" s="4">
        <v>0</v>
      </c>
      <c r="G146" s="4">
        <v>1</v>
      </c>
      <c r="H146" s="4">
        <f t="shared" si="21"/>
        <v>4.483333333</v>
      </c>
      <c r="I146" s="4"/>
      <c r="J146" s="4"/>
    </row>
    <row r="147" spans="1:10" x14ac:dyDescent="0.2">
      <c r="A147" s="3">
        <v>40351</v>
      </c>
      <c r="B147" s="4" t="s">
        <v>17</v>
      </c>
      <c r="C147" s="4">
        <v>248.0364410567509</v>
      </c>
      <c r="D147" s="4">
        <v>4.7592307690000002</v>
      </c>
      <c r="E147" s="4">
        <v>0</v>
      </c>
      <c r="F147" s="4">
        <v>0</v>
      </c>
      <c r="G147" s="4">
        <v>1</v>
      </c>
      <c r="H147" s="4">
        <f t="shared" si="21"/>
        <v>4.7592307690000002</v>
      </c>
      <c r="I147" s="4"/>
      <c r="J147" s="4"/>
    </row>
    <row r="148" spans="1:10" x14ac:dyDescent="0.2">
      <c r="A148" s="3">
        <v>40358</v>
      </c>
      <c r="B148" s="4" t="s">
        <v>17</v>
      </c>
      <c r="C148" s="4">
        <v>378.96757551248282</v>
      </c>
      <c r="D148" s="4">
        <v>3.7685714290000001</v>
      </c>
      <c r="E148" s="4">
        <v>1</v>
      </c>
      <c r="F148" s="4">
        <v>0</v>
      </c>
      <c r="G148" s="4">
        <v>1</v>
      </c>
      <c r="H148" s="4">
        <f t="shared" si="21"/>
        <v>3.7685714290000001</v>
      </c>
      <c r="I148" s="4"/>
      <c r="J148" s="4"/>
    </row>
    <row r="149" spans="1:10" x14ac:dyDescent="0.2">
      <c r="A149" s="3">
        <v>40365</v>
      </c>
      <c r="B149" s="4" t="s">
        <v>17</v>
      </c>
      <c r="C149" s="4">
        <v>270.20687266746779</v>
      </c>
      <c r="D149" s="4">
        <v>4.9506249999999996</v>
      </c>
      <c r="E149" s="4">
        <v>0</v>
      </c>
      <c r="F149" s="4">
        <v>1</v>
      </c>
      <c r="G149" s="4">
        <v>1</v>
      </c>
      <c r="H149" s="4">
        <f t="shared" si="21"/>
        <v>4.9506249999999996</v>
      </c>
      <c r="I149" s="4"/>
      <c r="J149" s="4"/>
    </row>
    <row r="150" spans="1:10" x14ac:dyDescent="0.2">
      <c r="A150" s="3">
        <v>40372</v>
      </c>
      <c r="B150" s="4" t="s">
        <v>17</v>
      </c>
      <c r="C150" s="4">
        <v>305.50056886598702</v>
      </c>
      <c r="D150" s="4">
        <v>4.4866666669999997</v>
      </c>
      <c r="E150" s="4">
        <v>0</v>
      </c>
      <c r="F150" s="4">
        <v>1</v>
      </c>
      <c r="G150" s="4">
        <v>1</v>
      </c>
      <c r="H150" s="4">
        <f t="shared" si="21"/>
        <v>4.4866666669999997</v>
      </c>
      <c r="I150" s="4"/>
      <c r="J150" s="4"/>
    </row>
    <row r="151" spans="1:10" x14ac:dyDescent="0.2">
      <c r="A151" s="90">
        <v>40379</v>
      </c>
      <c r="B151" s="91" t="s">
        <v>17</v>
      </c>
      <c r="C151" s="100">
        <f>$C$2+SUMPRODUCT($D$2:$H$2,D151:H151)</f>
        <v>455.4124499028062</v>
      </c>
      <c r="D151" s="91">
        <v>4.4866666669999997</v>
      </c>
      <c r="E151" s="91">
        <v>1</v>
      </c>
      <c r="F151" s="91">
        <f>IF(OR(E148=1,E149=1,E150=1),1,0)</f>
        <v>1</v>
      </c>
      <c r="G151" s="91">
        <v>1</v>
      </c>
      <c r="H151" s="91">
        <f>G151*D151</f>
        <v>4.4866666669999997</v>
      </c>
      <c r="I151" s="91">
        <f>C151*D151</f>
        <v>2043.2838587157278</v>
      </c>
      <c r="J151" s="91">
        <f t="shared" ref="J151:J154" si="38">I151*0.7*0.5</f>
        <v>715.14935055050466</v>
      </c>
    </row>
    <row r="152" spans="1:10" x14ac:dyDescent="0.2">
      <c r="A152" s="90">
        <v>40386</v>
      </c>
      <c r="B152" s="91" t="s">
        <v>17</v>
      </c>
      <c r="C152" s="100">
        <f t="shared" ref="C152:C154" si="39">$C$2+SUMPRODUCT($D$2:$H$2,D152:H152)</f>
        <v>330.82621971802098</v>
      </c>
      <c r="D152" s="91">
        <v>4.4866666669999997</v>
      </c>
      <c r="E152" s="91">
        <v>0</v>
      </c>
      <c r="F152" s="91">
        <f t="shared" ref="F152:F154" si="40">IF(OR(E149=1,E150=1,E151=1),1,0)</f>
        <v>1</v>
      </c>
      <c r="G152" s="91">
        <v>1</v>
      </c>
      <c r="H152" s="91">
        <f t="shared" ref="H152:H154" si="41">G152*D152</f>
        <v>4.4866666669999997</v>
      </c>
      <c r="I152" s="91">
        <f>C152*D152</f>
        <v>1484.3069725784628</v>
      </c>
      <c r="J152" s="91">
        <f t="shared" si="38"/>
        <v>519.50744040246195</v>
      </c>
    </row>
    <row r="153" spans="1:10" x14ac:dyDescent="0.2">
      <c r="A153" s="90">
        <v>40394</v>
      </c>
      <c r="B153" s="91" t="s">
        <v>17</v>
      </c>
      <c r="C153" s="100">
        <f t="shared" si="39"/>
        <v>330.82621971802098</v>
      </c>
      <c r="D153" s="91">
        <v>4.4866666669999997</v>
      </c>
      <c r="E153" s="91">
        <v>0</v>
      </c>
      <c r="F153" s="91">
        <f t="shared" si="40"/>
        <v>1</v>
      </c>
      <c r="G153" s="91">
        <v>1</v>
      </c>
      <c r="H153" s="91">
        <f t="shared" si="41"/>
        <v>4.4866666669999997</v>
      </c>
      <c r="I153" s="91">
        <f>C153*D153</f>
        <v>1484.3069725784628</v>
      </c>
      <c r="J153" s="91">
        <f t="shared" si="38"/>
        <v>519.50744040246195</v>
      </c>
    </row>
    <row r="154" spans="1:10" x14ac:dyDescent="0.2">
      <c r="A154" s="90">
        <v>40401</v>
      </c>
      <c r="B154" s="91" t="s">
        <v>17</v>
      </c>
      <c r="C154" s="100">
        <f t="shared" si="39"/>
        <v>330.82621971802098</v>
      </c>
      <c r="D154" s="91">
        <v>4.4866666669999997</v>
      </c>
      <c r="E154" s="91">
        <v>0</v>
      </c>
      <c r="F154" s="91">
        <f t="shared" si="40"/>
        <v>1</v>
      </c>
      <c r="G154" s="91">
        <v>1</v>
      </c>
      <c r="H154" s="91">
        <f t="shared" si="41"/>
        <v>4.4866666669999997</v>
      </c>
      <c r="I154" s="91">
        <f>C154*D154</f>
        <v>1484.3069725784628</v>
      </c>
      <c r="J154" s="91">
        <f t="shared" si="38"/>
        <v>519.50744040246195</v>
      </c>
    </row>
    <row r="155" spans="1:10" x14ac:dyDescent="0.2">
      <c r="A155" s="3">
        <v>40302</v>
      </c>
      <c r="B155" s="4" t="s">
        <v>19</v>
      </c>
      <c r="C155" s="4">
        <v>127.97854653078643</v>
      </c>
      <c r="D155" s="4">
        <v>4.6328571429999998</v>
      </c>
      <c r="E155" s="4">
        <v>0</v>
      </c>
      <c r="F155" s="4">
        <v>0</v>
      </c>
      <c r="G155" s="4">
        <v>0</v>
      </c>
      <c r="H155" s="4">
        <f t="shared" si="21"/>
        <v>0</v>
      </c>
      <c r="I155" s="4"/>
      <c r="J155" s="4"/>
    </row>
    <row r="156" spans="1:10" x14ac:dyDescent="0.2">
      <c r="A156" s="3">
        <v>40309</v>
      </c>
      <c r="B156" s="4" t="s">
        <v>19</v>
      </c>
      <c r="C156" s="4">
        <v>152.5346601739578</v>
      </c>
      <c r="D156" s="4">
        <v>4.9275000000000002</v>
      </c>
      <c r="E156" s="4">
        <v>0</v>
      </c>
      <c r="F156" s="4">
        <v>0</v>
      </c>
      <c r="G156" s="4">
        <v>0</v>
      </c>
      <c r="H156" s="4">
        <f t="shared" si="21"/>
        <v>0</v>
      </c>
      <c r="I156" s="4"/>
      <c r="J156" s="4"/>
    </row>
    <row r="157" spans="1:10" x14ac:dyDescent="0.2">
      <c r="A157" s="3">
        <v>40316</v>
      </c>
      <c r="B157" s="4" t="s">
        <v>19</v>
      </c>
      <c r="C157" s="4">
        <v>250.59645711523632</v>
      </c>
      <c r="D157" s="4">
        <v>4.3687500000000004</v>
      </c>
      <c r="E157" s="4">
        <v>0</v>
      </c>
      <c r="F157" s="4">
        <v>0</v>
      </c>
      <c r="G157" s="4">
        <v>0</v>
      </c>
      <c r="H157" s="4">
        <f t="shared" si="21"/>
        <v>0</v>
      </c>
      <c r="I157" s="4"/>
      <c r="J157" s="4"/>
    </row>
    <row r="158" spans="1:10" x14ac:dyDescent="0.2">
      <c r="A158" s="3">
        <v>40323</v>
      </c>
      <c r="B158" s="4" t="s">
        <v>19</v>
      </c>
      <c r="C158" s="4">
        <v>230.18775321635798</v>
      </c>
      <c r="D158" s="4">
        <v>4.208571429</v>
      </c>
      <c r="E158" s="4">
        <v>0</v>
      </c>
      <c r="F158" s="4">
        <v>0</v>
      </c>
      <c r="G158" s="4">
        <v>0</v>
      </c>
      <c r="H158" s="4">
        <f t="shared" si="21"/>
        <v>0</v>
      </c>
      <c r="I158" s="4"/>
      <c r="J158" s="4"/>
    </row>
    <row r="159" spans="1:10" x14ac:dyDescent="0.2">
      <c r="A159" s="3">
        <v>40330</v>
      </c>
      <c r="B159" s="4" t="s">
        <v>19</v>
      </c>
      <c r="C159" s="4">
        <v>258.26648249879088</v>
      </c>
      <c r="D159" s="4">
        <v>4.208571429</v>
      </c>
      <c r="E159" s="4">
        <v>0</v>
      </c>
      <c r="F159" s="4">
        <v>0</v>
      </c>
      <c r="G159" s="4">
        <v>0</v>
      </c>
      <c r="H159" s="4">
        <f t="shared" si="21"/>
        <v>0</v>
      </c>
      <c r="I159" s="4"/>
      <c r="J159" s="4"/>
    </row>
    <row r="160" spans="1:10" x14ac:dyDescent="0.2">
      <c r="A160" s="3">
        <v>40337</v>
      </c>
      <c r="B160" s="4" t="s">
        <v>19</v>
      </c>
      <c r="C160" s="4">
        <v>120.9717472247146</v>
      </c>
      <c r="D160" s="4">
        <v>4.6328571429999998</v>
      </c>
      <c r="E160" s="4">
        <v>0</v>
      </c>
      <c r="F160" s="4">
        <v>0</v>
      </c>
      <c r="G160" s="4">
        <v>0</v>
      </c>
      <c r="H160" s="4">
        <f t="shared" si="21"/>
        <v>0</v>
      </c>
      <c r="I160" s="4"/>
      <c r="J160" s="4"/>
    </row>
    <row r="161" spans="1:10" x14ac:dyDescent="0.2">
      <c r="A161" s="3">
        <v>40344</v>
      </c>
      <c r="B161" s="4" t="s">
        <v>19</v>
      </c>
      <c r="C161" s="4">
        <v>323.95524257777464</v>
      </c>
      <c r="D161" s="4">
        <v>4.6455555559999997</v>
      </c>
      <c r="E161" s="4">
        <v>1</v>
      </c>
      <c r="F161" s="4">
        <v>0</v>
      </c>
      <c r="G161" s="4">
        <v>0</v>
      </c>
      <c r="H161" s="4">
        <f t="shared" si="21"/>
        <v>0</v>
      </c>
      <c r="I161" s="4"/>
      <c r="J161" s="4"/>
    </row>
    <row r="162" spans="1:10" x14ac:dyDescent="0.2">
      <c r="A162" s="3">
        <v>40351</v>
      </c>
      <c r="B162" s="4" t="s">
        <v>19</v>
      </c>
      <c r="C162" s="4">
        <v>332.53958284465392</v>
      </c>
      <c r="D162" s="4">
        <v>4.12</v>
      </c>
      <c r="E162" s="4">
        <v>0</v>
      </c>
      <c r="F162" s="4">
        <v>1</v>
      </c>
      <c r="G162" s="4">
        <v>0</v>
      </c>
      <c r="H162" s="4">
        <f t="shared" si="21"/>
        <v>0</v>
      </c>
      <c r="I162" s="4"/>
      <c r="J162" s="4"/>
    </row>
    <row r="163" spans="1:10" x14ac:dyDescent="0.2">
      <c r="A163" s="3">
        <v>40358</v>
      </c>
      <c r="B163" s="4" t="s">
        <v>19</v>
      </c>
      <c r="C163" s="4">
        <v>318.75480206331304</v>
      </c>
      <c r="D163" s="4">
        <v>4.12</v>
      </c>
      <c r="E163" s="4">
        <v>0</v>
      </c>
      <c r="F163" s="4">
        <v>1</v>
      </c>
      <c r="G163" s="4">
        <v>0</v>
      </c>
      <c r="H163" s="4">
        <f t="shared" si="21"/>
        <v>0</v>
      </c>
      <c r="I163" s="4"/>
      <c r="J163" s="4"/>
    </row>
    <row r="164" spans="1:10" x14ac:dyDescent="0.2">
      <c r="A164" s="3">
        <v>40365</v>
      </c>
      <c r="B164" s="4" t="s">
        <v>19</v>
      </c>
      <c r="C164" s="4">
        <v>333.84805201146571</v>
      </c>
      <c r="D164" s="4">
        <v>3.3111111110000002</v>
      </c>
      <c r="E164" s="4">
        <v>0</v>
      </c>
      <c r="F164" s="4">
        <v>1</v>
      </c>
      <c r="G164" s="4">
        <v>0</v>
      </c>
      <c r="H164" s="4">
        <f t="shared" si="21"/>
        <v>0</v>
      </c>
      <c r="I164" s="4"/>
      <c r="J164" s="4"/>
    </row>
    <row r="165" spans="1:10" x14ac:dyDescent="0.2">
      <c r="A165" s="3">
        <v>40372</v>
      </c>
      <c r="B165" s="4" t="s">
        <v>19</v>
      </c>
      <c r="C165" s="4">
        <v>335.28131464737612</v>
      </c>
      <c r="D165" s="4">
        <v>3.1469999999999998</v>
      </c>
      <c r="E165" s="4">
        <v>0</v>
      </c>
      <c r="F165" s="4">
        <v>0</v>
      </c>
      <c r="G165" s="4">
        <v>0</v>
      </c>
      <c r="H165" s="4">
        <f t="shared" si="21"/>
        <v>0</v>
      </c>
      <c r="I165" s="4"/>
      <c r="J165" s="4"/>
    </row>
    <row r="166" spans="1:10" x14ac:dyDescent="0.2">
      <c r="A166" s="101">
        <v>40379</v>
      </c>
      <c r="B166" s="92" t="s">
        <v>19</v>
      </c>
      <c r="C166" s="102">
        <f>$C$2+SUMPRODUCT($D$2:$H$2,D166:H166)</f>
        <v>393.18460181145525</v>
      </c>
      <c r="D166" s="92">
        <v>3.1469999999999998</v>
      </c>
      <c r="E166" s="92">
        <v>1</v>
      </c>
      <c r="F166" s="92">
        <f>IF(OR(E163=1,E164=1,E165=1),1,0)</f>
        <v>0</v>
      </c>
      <c r="G166" s="92">
        <v>0</v>
      </c>
      <c r="H166" s="92">
        <f>G166*D166</f>
        <v>0</v>
      </c>
      <c r="I166" s="92">
        <f>C166*D166</f>
        <v>1237.3519419006495</v>
      </c>
      <c r="J166" s="92">
        <f>I166*0.7*0.5</f>
        <v>433.07317966522731</v>
      </c>
    </row>
    <row r="167" spans="1:10" x14ac:dyDescent="0.2">
      <c r="A167" s="101">
        <v>40386</v>
      </c>
      <c r="B167" s="92" t="s">
        <v>19</v>
      </c>
      <c r="C167" s="102">
        <f t="shared" ref="C167:C169" si="42">$C$2+SUMPRODUCT($D$2:$H$2,D167:H167)</f>
        <v>348.4892631582361</v>
      </c>
      <c r="D167" s="92">
        <v>3.1469999999999998</v>
      </c>
      <c r="E167" s="92">
        <v>0</v>
      </c>
      <c r="F167" s="92">
        <f t="shared" ref="F167:F169" si="43">IF(OR(E164=1,E165=1,E166=1),1,0)</f>
        <v>1</v>
      </c>
      <c r="G167" s="92">
        <v>0</v>
      </c>
      <c r="H167" s="92">
        <f t="shared" ref="H167:H169" si="44">G167*D167</f>
        <v>0</v>
      </c>
      <c r="I167" s="92">
        <f>C167*D167</f>
        <v>1096.6957111589688</v>
      </c>
      <c r="J167" s="92">
        <f t="shared" ref="J167:J169" si="45">I167*0.7*0.5</f>
        <v>383.84349890563908</v>
      </c>
    </row>
    <row r="168" spans="1:10" x14ac:dyDescent="0.2">
      <c r="A168" s="101">
        <v>40394</v>
      </c>
      <c r="B168" s="92" t="s">
        <v>19</v>
      </c>
      <c r="C168" s="102">
        <f t="shared" si="42"/>
        <v>348.4892631582361</v>
      </c>
      <c r="D168" s="92">
        <v>3.1469999999999998</v>
      </c>
      <c r="E168" s="92">
        <v>0</v>
      </c>
      <c r="F168" s="92">
        <f t="shared" si="43"/>
        <v>1</v>
      </c>
      <c r="G168" s="92">
        <v>0</v>
      </c>
      <c r="H168" s="92">
        <f t="shared" si="44"/>
        <v>0</v>
      </c>
      <c r="I168" s="92">
        <f>C168*D168</f>
        <v>1096.6957111589688</v>
      </c>
      <c r="J168" s="92">
        <f t="shared" si="45"/>
        <v>383.84349890563908</v>
      </c>
    </row>
    <row r="169" spans="1:10" x14ac:dyDescent="0.2">
      <c r="A169" s="101">
        <v>40401</v>
      </c>
      <c r="B169" s="92" t="s">
        <v>19</v>
      </c>
      <c r="C169" s="102">
        <f t="shared" si="42"/>
        <v>348.4892631582361</v>
      </c>
      <c r="D169" s="92">
        <v>3.1469999999999998</v>
      </c>
      <c r="E169" s="92">
        <v>0</v>
      </c>
      <c r="F169" s="92">
        <f t="shared" si="43"/>
        <v>1</v>
      </c>
      <c r="G169" s="92">
        <v>0</v>
      </c>
      <c r="H169" s="92">
        <f t="shared" si="44"/>
        <v>0</v>
      </c>
      <c r="I169" s="92">
        <f>C169*D169</f>
        <v>1096.6957111589688</v>
      </c>
      <c r="J169" s="92">
        <f t="shared" si="45"/>
        <v>383.84349890563908</v>
      </c>
    </row>
    <row r="170" spans="1:10" x14ac:dyDescent="0.2">
      <c r="A170" s="3">
        <v>40302</v>
      </c>
      <c r="B170" s="4" t="s">
        <v>20</v>
      </c>
      <c r="C170" s="4">
        <v>169.60160845688188</v>
      </c>
      <c r="D170" s="4">
        <v>4.24</v>
      </c>
      <c r="E170" s="4">
        <v>0</v>
      </c>
      <c r="F170" s="4">
        <v>0</v>
      </c>
      <c r="G170" s="4">
        <v>0</v>
      </c>
      <c r="H170" s="4">
        <f t="shared" si="21"/>
        <v>0</v>
      </c>
      <c r="I170" s="4"/>
      <c r="J170" s="4"/>
    </row>
    <row r="171" spans="1:10" x14ac:dyDescent="0.2">
      <c r="A171" s="3">
        <v>40309</v>
      </c>
      <c r="B171" s="4" t="s">
        <v>20</v>
      </c>
      <c r="C171" s="4">
        <v>209.3971488106277</v>
      </c>
      <c r="D171" s="4">
        <v>4.2283333330000001</v>
      </c>
      <c r="E171" s="4">
        <v>0</v>
      </c>
      <c r="F171" s="4">
        <v>0</v>
      </c>
      <c r="G171" s="4">
        <v>0</v>
      </c>
      <c r="H171" s="4">
        <f t="shared" si="21"/>
        <v>0</v>
      </c>
      <c r="I171" s="4"/>
      <c r="J171" s="4"/>
    </row>
    <row r="172" spans="1:10" x14ac:dyDescent="0.2">
      <c r="A172" s="3">
        <v>40316</v>
      </c>
      <c r="B172" s="4" t="s">
        <v>20</v>
      </c>
      <c r="C172" s="4">
        <v>196.34960394675636</v>
      </c>
      <c r="D172" s="4">
        <v>3.9950000000000001</v>
      </c>
      <c r="E172" s="4">
        <v>0</v>
      </c>
      <c r="F172" s="4">
        <v>0</v>
      </c>
      <c r="G172" s="4">
        <v>0</v>
      </c>
      <c r="H172" s="4">
        <f t="shared" si="21"/>
        <v>0</v>
      </c>
      <c r="I172" s="4"/>
      <c r="J172" s="4"/>
    </row>
    <row r="173" spans="1:10" x14ac:dyDescent="0.2">
      <c r="A173" s="3">
        <v>40323</v>
      </c>
      <c r="B173" s="4" t="s">
        <v>20</v>
      </c>
      <c r="C173" s="4">
        <v>358.38055216776797</v>
      </c>
      <c r="D173" s="4">
        <v>3.9950000000000001</v>
      </c>
      <c r="E173" s="4">
        <v>0</v>
      </c>
      <c r="F173" s="4">
        <v>0</v>
      </c>
      <c r="G173" s="4">
        <v>0</v>
      </c>
      <c r="H173" s="4">
        <f t="shared" si="21"/>
        <v>0</v>
      </c>
      <c r="I173" s="4"/>
      <c r="J173" s="4"/>
    </row>
    <row r="174" spans="1:10" x14ac:dyDescent="0.2">
      <c r="A174" s="3">
        <v>40330</v>
      </c>
      <c r="B174" s="4" t="s">
        <v>20</v>
      </c>
      <c r="C174" s="4">
        <v>198.00953936017774</v>
      </c>
      <c r="D174" s="4">
        <v>3.9950000000000001</v>
      </c>
      <c r="E174" s="4">
        <v>0</v>
      </c>
      <c r="F174" s="4">
        <v>0</v>
      </c>
      <c r="G174" s="4">
        <v>0</v>
      </c>
      <c r="H174" s="4">
        <f t="shared" si="21"/>
        <v>0</v>
      </c>
      <c r="I174" s="4"/>
      <c r="J174" s="4"/>
    </row>
    <row r="175" spans="1:10" x14ac:dyDescent="0.2">
      <c r="A175" s="3">
        <v>40337</v>
      </c>
      <c r="B175" s="4" t="s">
        <v>20</v>
      </c>
      <c r="C175" s="4">
        <v>166.40779961215463</v>
      </c>
      <c r="D175" s="4">
        <v>4.24</v>
      </c>
      <c r="E175" s="4">
        <v>0</v>
      </c>
      <c r="F175" s="4">
        <v>0</v>
      </c>
      <c r="G175" s="4">
        <v>0</v>
      </c>
      <c r="H175" s="4">
        <f t="shared" si="21"/>
        <v>0</v>
      </c>
      <c r="I175" s="4"/>
      <c r="J175" s="4"/>
    </row>
    <row r="176" spans="1:10" x14ac:dyDescent="0.2">
      <c r="A176" s="3">
        <v>40344</v>
      </c>
      <c r="B176" s="4" t="s">
        <v>20</v>
      </c>
      <c r="C176" s="4">
        <v>299.87320850245294</v>
      </c>
      <c r="D176" s="4">
        <v>4.24</v>
      </c>
      <c r="E176" s="4">
        <v>1</v>
      </c>
      <c r="F176" s="4">
        <v>0</v>
      </c>
      <c r="G176" s="4">
        <v>0</v>
      </c>
      <c r="H176" s="4">
        <f t="shared" si="21"/>
        <v>0</v>
      </c>
      <c r="I176" s="4"/>
      <c r="J176" s="4"/>
    </row>
    <row r="177" spans="1:10" x14ac:dyDescent="0.2">
      <c r="A177" s="3">
        <v>40351</v>
      </c>
      <c r="B177" s="4" t="s">
        <v>20</v>
      </c>
      <c r="C177" s="4">
        <v>344.85569958245247</v>
      </c>
      <c r="D177" s="4">
        <v>4.24</v>
      </c>
      <c r="E177" s="4">
        <v>0</v>
      </c>
      <c r="F177" s="4">
        <v>1</v>
      </c>
      <c r="G177" s="4">
        <v>0</v>
      </c>
      <c r="H177" s="4">
        <f t="shared" si="21"/>
        <v>0</v>
      </c>
      <c r="I177" s="4"/>
      <c r="J177" s="4"/>
    </row>
    <row r="178" spans="1:10" x14ac:dyDescent="0.2">
      <c r="A178" s="3">
        <v>40358</v>
      </c>
      <c r="B178" s="4" t="s">
        <v>20</v>
      </c>
      <c r="C178" s="4">
        <v>340.26696321400709</v>
      </c>
      <c r="D178" s="4">
        <v>4.24</v>
      </c>
      <c r="E178" s="4">
        <v>0</v>
      </c>
      <c r="F178" s="4">
        <v>1</v>
      </c>
      <c r="G178" s="4">
        <v>0</v>
      </c>
      <c r="H178" s="4">
        <f t="shared" ref="H178:H265" si="46">G178*D178</f>
        <v>0</v>
      </c>
      <c r="I178" s="4"/>
      <c r="J178" s="4"/>
    </row>
    <row r="179" spans="1:10" x14ac:dyDescent="0.2">
      <c r="A179" s="3">
        <v>40365</v>
      </c>
      <c r="B179" s="4" t="s">
        <v>20</v>
      </c>
      <c r="C179" s="4">
        <v>262.28117718093938</v>
      </c>
      <c r="D179" s="4">
        <v>3.7450000000000001</v>
      </c>
      <c r="E179" s="4">
        <v>0</v>
      </c>
      <c r="F179" s="4">
        <v>1</v>
      </c>
      <c r="G179" s="4">
        <v>0</v>
      </c>
      <c r="H179" s="4">
        <f t="shared" si="46"/>
        <v>0</v>
      </c>
      <c r="I179" s="4"/>
      <c r="J179" s="4"/>
    </row>
    <row r="180" spans="1:10" x14ac:dyDescent="0.2">
      <c r="A180" s="3">
        <v>40372</v>
      </c>
      <c r="B180" s="4" t="s">
        <v>20</v>
      </c>
      <c r="C180" s="4">
        <v>235.86848608428613</v>
      </c>
      <c r="D180" s="4">
        <v>3.7450000000000001</v>
      </c>
      <c r="E180" s="4">
        <v>0</v>
      </c>
      <c r="F180" s="4">
        <v>0</v>
      </c>
      <c r="G180" s="4">
        <v>0</v>
      </c>
      <c r="H180" s="4">
        <f t="shared" si="46"/>
        <v>0</v>
      </c>
      <c r="I180" s="4"/>
      <c r="J180" s="4"/>
    </row>
    <row r="181" spans="1:10" x14ac:dyDescent="0.2">
      <c r="A181" s="101">
        <v>40379</v>
      </c>
      <c r="B181" s="92" t="s">
        <v>20</v>
      </c>
      <c r="C181" s="102">
        <f>$C$2+SUMPRODUCT($D$2:$H$2,D181:H181)</f>
        <v>372.63446516455247</v>
      </c>
      <c r="D181" s="92">
        <v>3.7450000000000001</v>
      </c>
      <c r="E181" s="92">
        <v>1</v>
      </c>
      <c r="F181" s="92">
        <f>IF(OR(E178=1,E179=1,E180=1),1,0)</f>
        <v>0</v>
      </c>
      <c r="G181" s="92">
        <v>0</v>
      </c>
      <c r="H181" s="92">
        <f>G181*D181</f>
        <v>0</v>
      </c>
      <c r="I181" s="92">
        <f>C181*D181</f>
        <v>1395.5160720412491</v>
      </c>
      <c r="J181" s="92">
        <f t="shared" ref="J181:J184" si="47">I181*0.7*0.5</f>
        <v>488.43062521443716</v>
      </c>
    </row>
    <row r="182" spans="1:10" x14ac:dyDescent="0.2">
      <c r="A182" s="101">
        <v>40386</v>
      </c>
      <c r="B182" s="92" t="s">
        <v>20</v>
      </c>
      <c r="C182" s="102">
        <f t="shared" ref="C182:C184" si="48">$C$2+SUMPRODUCT($D$2:$H$2,D182:H182)</f>
        <v>327.93912651133337</v>
      </c>
      <c r="D182" s="92">
        <v>3.7450000000000001</v>
      </c>
      <c r="E182" s="92">
        <v>0</v>
      </c>
      <c r="F182" s="92">
        <f t="shared" ref="F182:F184" si="49">IF(OR(E179=1,E180=1,E181=1),1,0)</f>
        <v>1</v>
      </c>
      <c r="G182" s="92">
        <v>0</v>
      </c>
      <c r="H182" s="92">
        <f t="shared" ref="H182:H184" si="50">G182*D182</f>
        <v>0</v>
      </c>
      <c r="I182" s="92">
        <f>C182*D182</f>
        <v>1228.1320287849435</v>
      </c>
      <c r="J182" s="92">
        <f t="shared" si="47"/>
        <v>429.84621007473021</v>
      </c>
    </row>
    <row r="183" spans="1:10" x14ac:dyDescent="0.2">
      <c r="A183" s="101">
        <v>40394</v>
      </c>
      <c r="B183" s="92" t="s">
        <v>20</v>
      </c>
      <c r="C183" s="102">
        <f t="shared" si="48"/>
        <v>327.93912651133337</v>
      </c>
      <c r="D183" s="92">
        <v>3.7450000000000001</v>
      </c>
      <c r="E183" s="92">
        <v>0</v>
      </c>
      <c r="F183" s="92">
        <f t="shared" si="49"/>
        <v>1</v>
      </c>
      <c r="G183" s="92">
        <v>0</v>
      </c>
      <c r="H183" s="92">
        <f t="shared" si="50"/>
        <v>0</v>
      </c>
      <c r="I183" s="92">
        <f>C183*D183</f>
        <v>1228.1320287849435</v>
      </c>
      <c r="J183" s="92">
        <f t="shared" si="47"/>
        <v>429.84621007473021</v>
      </c>
    </row>
    <row r="184" spans="1:10" x14ac:dyDescent="0.2">
      <c r="A184" s="101">
        <v>40401</v>
      </c>
      <c r="B184" s="92" t="s">
        <v>20</v>
      </c>
      <c r="C184" s="102">
        <f t="shared" si="48"/>
        <v>327.93912651133337</v>
      </c>
      <c r="D184" s="92">
        <v>3.7450000000000001</v>
      </c>
      <c r="E184" s="92">
        <v>0</v>
      </c>
      <c r="F184" s="92">
        <f t="shared" si="49"/>
        <v>1</v>
      </c>
      <c r="G184" s="92">
        <v>0</v>
      </c>
      <c r="H184" s="92">
        <f t="shared" si="50"/>
        <v>0</v>
      </c>
      <c r="I184" s="92">
        <f>C184*D184</f>
        <v>1228.1320287849435</v>
      </c>
      <c r="J184" s="92">
        <f t="shared" si="47"/>
        <v>429.84621007473021</v>
      </c>
    </row>
    <row r="185" spans="1:10" x14ac:dyDescent="0.2">
      <c r="A185" s="3">
        <v>40302</v>
      </c>
      <c r="B185" s="4" t="s">
        <v>21</v>
      </c>
      <c r="C185" s="4">
        <v>203.79754865341786</v>
      </c>
      <c r="D185" s="4">
        <v>4.2042857140000001</v>
      </c>
      <c r="E185" s="4">
        <v>0</v>
      </c>
      <c r="F185" s="4">
        <v>0</v>
      </c>
      <c r="G185" s="4">
        <v>0</v>
      </c>
      <c r="H185" s="4">
        <f t="shared" si="46"/>
        <v>0</v>
      </c>
      <c r="I185" s="4"/>
      <c r="J185" s="4"/>
    </row>
    <row r="186" spans="1:10" x14ac:dyDescent="0.2">
      <c r="A186" s="3">
        <v>40309</v>
      </c>
      <c r="B186" s="4" t="s">
        <v>21</v>
      </c>
      <c r="C186" s="4">
        <v>219.29149989342258</v>
      </c>
      <c r="D186" s="4">
        <v>4.8233333329999999</v>
      </c>
      <c r="E186" s="4">
        <v>0</v>
      </c>
      <c r="F186" s="4">
        <v>0</v>
      </c>
      <c r="G186" s="4">
        <v>0</v>
      </c>
      <c r="H186" s="4">
        <f t="shared" si="46"/>
        <v>0</v>
      </c>
      <c r="I186" s="4"/>
      <c r="J186" s="4"/>
    </row>
    <row r="187" spans="1:10" x14ac:dyDescent="0.2">
      <c r="A187" s="3">
        <v>40316</v>
      </c>
      <c r="B187" s="4" t="s">
        <v>21</v>
      </c>
      <c r="C187" s="4">
        <v>294.08243374242301</v>
      </c>
      <c r="D187" s="4">
        <v>4.12</v>
      </c>
      <c r="E187" s="4">
        <v>0</v>
      </c>
      <c r="F187" s="4">
        <v>0</v>
      </c>
      <c r="G187" s="4">
        <v>0</v>
      </c>
      <c r="H187" s="4">
        <f t="shared" si="46"/>
        <v>0</v>
      </c>
      <c r="I187" s="4"/>
      <c r="J187" s="4"/>
    </row>
    <row r="188" spans="1:10" x14ac:dyDescent="0.2">
      <c r="A188" s="3">
        <v>40323</v>
      </c>
      <c r="B188" s="4" t="s">
        <v>21</v>
      </c>
      <c r="C188" s="4">
        <v>337.72974904051551</v>
      </c>
      <c r="D188" s="4">
        <v>3.9242857139999998</v>
      </c>
      <c r="E188" s="4">
        <v>0</v>
      </c>
      <c r="F188" s="4">
        <v>0</v>
      </c>
      <c r="G188" s="4">
        <v>0</v>
      </c>
      <c r="H188" s="4">
        <f t="shared" si="46"/>
        <v>0</v>
      </c>
      <c r="I188" s="4"/>
      <c r="J188" s="4"/>
    </row>
    <row r="189" spans="1:10" x14ac:dyDescent="0.2">
      <c r="A189" s="3">
        <v>40330</v>
      </c>
      <c r="B189" s="4" t="s">
        <v>21</v>
      </c>
      <c r="C189" s="4">
        <v>198.84945852895032</v>
      </c>
      <c r="D189" s="4">
        <v>3.9242857139999998</v>
      </c>
      <c r="E189" s="4">
        <v>0</v>
      </c>
      <c r="F189" s="4">
        <v>0</v>
      </c>
      <c r="G189" s="4">
        <v>0</v>
      </c>
      <c r="H189" s="4">
        <f t="shared" si="46"/>
        <v>0</v>
      </c>
      <c r="I189" s="4"/>
      <c r="J189" s="4"/>
    </row>
    <row r="190" spans="1:10" x14ac:dyDescent="0.2">
      <c r="A190" s="3">
        <v>40337</v>
      </c>
      <c r="B190" s="4" t="s">
        <v>21</v>
      </c>
      <c r="C190" s="4">
        <v>224.22524285785963</v>
      </c>
      <c r="D190" s="4">
        <v>4.2042857140000001</v>
      </c>
      <c r="E190" s="4">
        <v>0</v>
      </c>
      <c r="F190" s="4">
        <v>0</v>
      </c>
      <c r="G190" s="4">
        <v>0</v>
      </c>
      <c r="H190" s="4">
        <f t="shared" si="46"/>
        <v>0</v>
      </c>
      <c r="I190" s="4"/>
      <c r="J190" s="4"/>
    </row>
    <row r="191" spans="1:10" x14ac:dyDescent="0.2">
      <c r="A191" s="3">
        <v>40344</v>
      </c>
      <c r="B191" s="4" t="s">
        <v>21</v>
      </c>
      <c r="C191" s="4">
        <v>258.85789097402039</v>
      </c>
      <c r="D191" s="4">
        <v>4.2042857140000001</v>
      </c>
      <c r="E191" s="4">
        <v>0</v>
      </c>
      <c r="F191" s="4">
        <v>0</v>
      </c>
      <c r="G191" s="4">
        <v>0</v>
      </c>
      <c r="H191" s="4">
        <f t="shared" si="46"/>
        <v>0</v>
      </c>
      <c r="I191" s="4"/>
      <c r="J191" s="4"/>
    </row>
    <row r="192" spans="1:10" x14ac:dyDescent="0.2">
      <c r="A192" s="3">
        <v>40351</v>
      </c>
      <c r="B192" s="4" t="s">
        <v>21</v>
      </c>
      <c r="C192" s="4">
        <v>259.40173476767922</v>
      </c>
      <c r="D192" s="4">
        <v>3.801111111</v>
      </c>
      <c r="E192" s="4">
        <v>0</v>
      </c>
      <c r="F192" s="4">
        <v>0</v>
      </c>
      <c r="G192" s="4">
        <v>0</v>
      </c>
      <c r="H192" s="4">
        <f t="shared" si="46"/>
        <v>0</v>
      </c>
      <c r="I192" s="4"/>
      <c r="J192" s="4"/>
    </row>
    <row r="193" spans="1:10" x14ac:dyDescent="0.2">
      <c r="A193" s="3">
        <v>40358</v>
      </c>
      <c r="B193" s="4" t="s">
        <v>21</v>
      </c>
      <c r="C193" s="4">
        <v>206.1745931678478</v>
      </c>
      <c r="D193" s="4">
        <v>3.9337499999999999</v>
      </c>
      <c r="E193" s="4">
        <v>0</v>
      </c>
      <c r="F193" s="4">
        <v>0</v>
      </c>
      <c r="G193" s="4">
        <v>0</v>
      </c>
      <c r="H193" s="4">
        <f t="shared" si="46"/>
        <v>0</v>
      </c>
      <c r="I193" s="4"/>
      <c r="J193" s="4"/>
    </row>
    <row r="194" spans="1:10" x14ac:dyDescent="0.2">
      <c r="A194" s="3">
        <v>40365</v>
      </c>
      <c r="B194" s="4" t="s">
        <v>21</v>
      </c>
      <c r="C194" s="4">
        <v>304.46835954757643</v>
      </c>
      <c r="D194" s="4">
        <v>3.3111111110000002</v>
      </c>
      <c r="E194" s="4">
        <v>0</v>
      </c>
      <c r="F194" s="4">
        <v>0</v>
      </c>
      <c r="G194" s="4">
        <v>0</v>
      </c>
      <c r="H194" s="4">
        <f t="shared" si="46"/>
        <v>0</v>
      </c>
      <c r="I194" s="4"/>
      <c r="J194" s="4"/>
    </row>
    <row r="195" spans="1:10" x14ac:dyDescent="0.2">
      <c r="A195" s="3">
        <v>40372</v>
      </c>
      <c r="B195" s="4" t="s">
        <v>21</v>
      </c>
      <c r="C195" s="4">
        <v>331.18181179812558</v>
      </c>
      <c r="D195" s="4">
        <v>3.1469999999999998</v>
      </c>
      <c r="E195" s="4">
        <v>0</v>
      </c>
      <c r="F195" s="4">
        <v>0</v>
      </c>
      <c r="G195" s="4">
        <v>0</v>
      </c>
      <c r="H195" s="4">
        <f t="shared" si="46"/>
        <v>0</v>
      </c>
      <c r="I195" s="4"/>
      <c r="J195" s="4"/>
    </row>
    <row r="196" spans="1:10" x14ac:dyDescent="0.2">
      <c r="A196" s="101">
        <v>40379</v>
      </c>
      <c r="B196" s="92" t="s">
        <v>21</v>
      </c>
      <c r="C196" s="102">
        <f>$C$2+SUMPRODUCT($D$2:$H$2,D196:H196)</f>
        <v>393.18460181145525</v>
      </c>
      <c r="D196" s="92">
        <v>3.1469999999999998</v>
      </c>
      <c r="E196" s="92">
        <v>1</v>
      </c>
      <c r="F196" s="92">
        <f>IF(OR(E193=1,E194=1,E195=1),1,0)</f>
        <v>0</v>
      </c>
      <c r="G196" s="92">
        <v>0</v>
      </c>
      <c r="H196" s="92">
        <f>G196*D196</f>
        <v>0</v>
      </c>
      <c r="I196" s="92">
        <f>C196*D196</f>
        <v>1237.3519419006495</v>
      </c>
      <c r="J196" s="92">
        <f t="shared" ref="J196:J199" si="51">I196*0.7*0.5</f>
        <v>433.07317966522731</v>
      </c>
    </row>
    <row r="197" spans="1:10" x14ac:dyDescent="0.2">
      <c r="A197" s="101">
        <v>40386</v>
      </c>
      <c r="B197" s="92" t="s">
        <v>21</v>
      </c>
      <c r="C197" s="102">
        <f t="shared" ref="C197:C199" si="52">$C$2+SUMPRODUCT($D$2:$H$2,D197:H197)</f>
        <v>348.4892631582361</v>
      </c>
      <c r="D197" s="92">
        <v>3.1469999999999998</v>
      </c>
      <c r="E197" s="92">
        <v>0</v>
      </c>
      <c r="F197" s="92">
        <f t="shared" ref="F197:F199" si="53">IF(OR(E194=1,E195=1,E196=1),1,0)</f>
        <v>1</v>
      </c>
      <c r="G197" s="92">
        <v>0</v>
      </c>
      <c r="H197" s="92">
        <f t="shared" ref="H197:H199" si="54">G197*D197</f>
        <v>0</v>
      </c>
      <c r="I197" s="92">
        <f>C197*D197</f>
        <v>1096.6957111589688</v>
      </c>
      <c r="J197" s="92">
        <f t="shared" si="51"/>
        <v>383.84349890563908</v>
      </c>
    </row>
    <row r="198" spans="1:10" x14ac:dyDescent="0.2">
      <c r="A198" s="101">
        <v>40394</v>
      </c>
      <c r="B198" s="92" t="s">
        <v>21</v>
      </c>
      <c r="C198" s="102">
        <f t="shared" si="52"/>
        <v>348.4892631582361</v>
      </c>
      <c r="D198" s="92">
        <v>3.1469999999999998</v>
      </c>
      <c r="E198" s="92">
        <v>0</v>
      </c>
      <c r="F198" s="92">
        <f t="shared" si="53"/>
        <v>1</v>
      </c>
      <c r="G198" s="92">
        <v>0</v>
      </c>
      <c r="H198" s="92">
        <f t="shared" si="54"/>
        <v>0</v>
      </c>
      <c r="I198" s="92">
        <f>C198*D198</f>
        <v>1096.6957111589688</v>
      </c>
      <c r="J198" s="92">
        <f t="shared" si="51"/>
        <v>383.84349890563908</v>
      </c>
    </row>
    <row r="199" spans="1:10" x14ac:dyDescent="0.2">
      <c r="A199" s="101">
        <v>40401</v>
      </c>
      <c r="B199" s="92" t="s">
        <v>21</v>
      </c>
      <c r="C199" s="102">
        <f t="shared" si="52"/>
        <v>348.4892631582361</v>
      </c>
      <c r="D199" s="92">
        <v>3.1469999999999998</v>
      </c>
      <c r="E199" s="92">
        <v>0</v>
      </c>
      <c r="F199" s="92">
        <f t="shared" si="53"/>
        <v>1</v>
      </c>
      <c r="G199" s="92">
        <v>0</v>
      </c>
      <c r="H199" s="92">
        <f t="shared" si="54"/>
        <v>0</v>
      </c>
      <c r="I199" s="92">
        <f>C199*D199</f>
        <v>1096.6957111589688</v>
      </c>
      <c r="J199" s="92">
        <f t="shared" si="51"/>
        <v>383.84349890563908</v>
      </c>
    </row>
    <row r="200" spans="1:10" x14ac:dyDescent="0.2">
      <c r="A200" s="3">
        <v>40302</v>
      </c>
      <c r="B200" s="4" t="s">
        <v>22</v>
      </c>
      <c r="C200" s="4">
        <v>280.66506151742271</v>
      </c>
      <c r="D200" s="4">
        <v>4.1614285710000001</v>
      </c>
      <c r="E200" s="4">
        <v>0</v>
      </c>
      <c r="F200" s="4">
        <v>1</v>
      </c>
      <c r="G200" s="4">
        <v>0</v>
      </c>
      <c r="H200" s="4">
        <f t="shared" si="46"/>
        <v>0</v>
      </c>
      <c r="I200" s="4"/>
      <c r="J200" s="4"/>
    </row>
    <row r="201" spans="1:10" x14ac:dyDescent="0.2">
      <c r="A201" s="3">
        <v>40309</v>
      </c>
      <c r="B201" s="4" t="s">
        <v>22</v>
      </c>
      <c r="C201" s="4">
        <v>340.35566181391414</v>
      </c>
      <c r="D201" s="4">
        <v>4.1614285710000001</v>
      </c>
      <c r="E201" s="4">
        <v>0</v>
      </c>
      <c r="F201" s="4">
        <v>0</v>
      </c>
      <c r="G201" s="4">
        <v>0</v>
      </c>
      <c r="H201" s="4">
        <f t="shared" si="46"/>
        <v>0</v>
      </c>
      <c r="I201" s="4"/>
      <c r="J201" s="4"/>
    </row>
    <row r="202" spans="1:10" x14ac:dyDescent="0.2">
      <c r="A202" s="3">
        <v>40316</v>
      </c>
      <c r="B202" s="4" t="s">
        <v>22</v>
      </c>
      <c r="C202" s="4">
        <v>293.192482907672</v>
      </c>
      <c r="D202" s="4">
        <v>3.9449999999999998</v>
      </c>
      <c r="E202" s="4">
        <v>0</v>
      </c>
      <c r="F202" s="4">
        <v>0</v>
      </c>
      <c r="G202" s="4">
        <v>0</v>
      </c>
      <c r="H202" s="4">
        <f t="shared" si="46"/>
        <v>0</v>
      </c>
      <c r="I202" s="4"/>
      <c r="J202" s="4"/>
    </row>
    <row r="203" spans="1:10" x14ac:dyDescent="0.2">
      <c r="A203" s="3">
        <v>40323</v>
      </c>
      <c r="B203" s="4" t="s">
        <v>22</v>
      </c>
      <c r="C203" s="4">
        <v>247.64821289163172</v>
      </c>
      <c r="D203" s="4">
        <v>4.2371428570000003</v>
      </c>
      <c r="E203" s="4">
        <v>0</v>
      </c>
      <c r="F203" s="4">
        <v>0</v>
      </c>
      <c r="G203" s="4">
        <v>0</v>
      </c>
      <c r="H203" s="4">
        <f t="shared" si="46"/>
        <v>0</v>
      </c>
      <c r="I203" s="4"/>
      <c r="J203" s="4"/>
    </row>
    <row r="204" spans="1:10" x14ac:dyDescent="0.2">
      <c r="A204" s="3">
        <v>40330</v>
      </c>
      <c r="B204" s="4" t="s">
        <v>22</v>
      </c>
      <c r="C204" s="4">
        <v>236.22983595974381</v>
      </c>
      <c r="D204" s="4">
        <v>4.4562499999999998</v>
      </c>
      <c r="E204" s="4">
        <v>0</v>
      </c>
      <c r="F204" s="4">
        <v>0</v>
      </c>
      <c r="G204" s="4">
        <v>0</v>
      </c>
      <c r="H204" s="4">
        <f t="shared" si="46"/>
        <v>0</v>
      </c>
      <c r="I204" s="4"/>
      <c r="J204" s="4"/>
    </row>
    <row r="205" spans="1:10" x14ac:dyDescent="0.2">
      <c r="A205" s="3">
        <v>40337</v>
      </c>
      <c r="B205" s="4" t="s">
        <v>22</v>
      </c>
      <c r="C205" s="4">
        <v>272.23564345348746</v>
      </c>
      <c r="D205" s="4">
        <v>4.7328571430000004</v>
      </c>
      <c r="E205" s="4">
        <v>0</v>
      </c>
      <c r="F205" s="4">
        <v>0</v>
      </c>
      <c r="G205" s="4">
        <v>0</v>
      </c>
      <c r="H205" s="4">
        <f t="shared" si="46"/>
        <v>0</v>
      </c>
      <c r="I205" s="4"/>
      <c r="J205" s="4"/>
    </row>
    <row r="206" spans="1:10" x14ac:dyDescent="0.2">
      <c r="A206" s="3">
        <v>40344</v>
      </c>
      <c r="B206" s="4" t="s">
        <v>22</v>
      </c>
      <c r="C206" s="4">
        <v>183.67520776248719</v>
      </c>
      <c r="D206" s="4">
        <v>4.1614285710000001</v>
      </c>
      <c r="E206" s="4">
        <v>0</v>
      </c>
      <c r="F206" s="4">
        <v>0</v>
      </c>
      <c r="G206" s="4">
        <v>0</v>
      </c>
      <c r="H206" s="4">
        <f t="shared" si="46"/>
        <v>0</v>
      </c>
      <c r="I206" s="4"/>
      <c r="J206" s="4"/>
    </row>
    <row r="207" spans="1:10" x14ac:dyDescent="0.2">
      <c r="A207" s="3">
        <v>40351</v>
      </c>
      <c r="B207" s="4" t="s">
        <v>22</v>
      </c>
      <c r="C207" s="4">
        <v>252.50665912191596</v>
      </c>
      <c r="D207" s="4">
        <v>4.1900000000000004</v>
      </c>
      <c r="E207" s="4">
        <v>0</v>
      </c>
      <c r="F207" s="4">
        <v>0</v>
      </c>
      <c r="G207" s="4">
        <v>0</v>
      </c>
      <c r="H207" s="4">
        <f t="shared" si="46"/>
        <v>0</v>
      </c>
      <c r="I207" s="4"/>
      <c r="J207" s="4"/>
    </row>
    <row r="208" spans="1:10" x14ac:dyDescent="0.2">
      <c r="A208" s="3">
        <v>40358</v>
      </c>
      <c r="B208" s="4" t="s">
        <v>22</v>
      </c>
      <c r="C208" s="4">
        <v>289.86053137541177</v>
      </c>
      <c r="D208" s="4">
        <v>4.1614285710000001</v>
      </c>
      <c r="E208" s="4">
        <v>0</v>
      </c>
      <c r="F208" s="4">
        <v>0</v>
      </c>
      <c r="G208" s="4">
        <v>0</v>
      </c>
      <c r="H208" s="4">
        <f t="shared" si="46"/>
        <v>0</v>
      </c>
      <c r="I208" s="4"/>
      <c r="J208" s="4"/>
    </row>
    <row r="209" spans="1:10" x14ac:dyDescent="0.2">
      <c r="A209" s="3">
        <v>40365</v>
      </c>
      <c r="B209" s="4" t="s">
        <v>22</v>
      </c>
      <c r="C209" s="4">
        <v>200.91386435089427</v>
      </c>
      <c r="D209" s="4">
        <v>3.78</v>
      </c>
      <c r="E209" s="4">
        <v>0</v>
      </c>
      <c r="F209" s="4">
        <v>0</v>
      </c>
      <c r="G209" s="4">
        <v>0</v>
      </c>
      <c r="H209" s="4">
        <f t="shared" si="46"/>
        <v>0</v>
      </c>
      <c r="I209" s="4"/>
      <c r="J209" s="4"/>
    </row>
    <row r="210" spans="1:10" x14ac:dyDescent="0.2">
      <c r="A210" s="3">
        <v>40372</v>
      </c>
      <c r="B210" s="4" t="s">
        <v>22</v>
      </c>
      <c r="C210" s="4">
        <v>135.1673761865116</v>
      </c>
      <c r="D210" s="4">
        <v>3.78</v>
      </c>
      <c r="E210" s="4">
        <v>0</v>
      </c>
      <c r="F210" s="4">
        <v>0</v>
      </c>
      <c r="G210" s="4">
        <v>0</v>
      </c>
      <c r="H210" s="4">
        <f t="shared" si="46"/>
        <v>0</v>
      </c>
      <c r="I210" s="4"/>
      <c r="J210" s="4"/>
    </row>
    <row r="211" spans="1:10" x14ac:dyDescent="0.2">
      <c r="A211" s="101">
        <v>40379</v>
      </c>
      <c r="B211" s="92" t="s">
        <v>22</v>
      </c>
      <c r="C211" s="102">
        <f>$C$2+SUMPRODUCT($D$2:$H$2,D211:H211)</f>
        <v>371.43169796949962</v>
      </c>
      <c r="D211" s="92">
        <v>3.78</v>
      </c>
      <c r="E211" s="92">
        <v>1</v>
      </c>
      <c r="F211" s="92">
        <f>IF(OR(E208=1,E209=1,E210=1),1,0)</f>
        <v>0</v>
      </c>
      <c r="G211" s="92">
        <v>0</v>
      </c>
      <c r="H211" s="92">
        <f>G211*D211</f>
        <v>0</v>
      </c>
      <c r="I211" s="92">
        <f>C211*D211</f>
        <v>1404.0118183247084</v>
      </c>
      <c r="J211" s="92">
        <f t="shared" ref="J211:J214" si="55">I211*0.7*0.5</f>
        <v>491.4041364136479</v>
      </c>
    </row>
    <row r="212" spans="1:10" x14ac:dyDescent="0.2">
      <c r="A212" s="101">
        <v>40386</v>
      </c>
      <c r="B212" s="92" t="s">
        <v>22</v>
      </c>
      <c r="C212" s="102">
        <f t="shared" ref="C212:C214" si="56">$C$2+SUMPRODUCT($D$2:$H$2,D212:H212)</f>
        <v>326.73635931628053</v>
      </c>
      <c r="D212" s="92">
        <v>3.78</v>
      </c>
      <c r="E212" s="92">
        <v>0</v>
      </c>
      <c r="F212" s="92">
        <f t="shared" ref="F212:F214" si="57">IF(OR(E209=1,E210=1,E211=1),1,0)</f>
        <v>1</v>
      </c>
      <c r="G212" s="92">
        <v>0</v>
      </c>
      <c r="H212" s="92">
        <f t="shared" ref="H212:H214" si="58">G212*D212</f>
        <v>0</v>
      </c>
      <c r="I212" s="92">
        <f>C212*D212</f>
        <v>1235.0634382155404</v>
      </c>
      <c r="J212" s="92">
        <f t="shared" si="55"/>
        <v>432.27220337543912</v>
      </c>
    </row>
    <row r="213" spans="1:10" x14ac:dyDescent="0.2">
      <c r="A213" s="101">
        <v>40394</v>
      </c>
      <c r="B213" s="92" t="s">
        <v>22</v>
      </c>
      <c r="C213" s="102">
        <f t="shared" si="56"/>
        <v>326.73635931628053</v>
      </c>
      <c r="D213" s="92">
        <v>3.78</v>
      </c>
      <c r="E213" s="92">
        <v>0</v>
      </c>
      <c r="F213" s="92">
        <f t="shared" si="57"/>
        <v>1</v>
      </c>
      <c r="G213" s="92">
        <v>0</v>
      </c>
      <c r="H213" s="92">
        <f t="shared" si="58"/>
        <v>0</v>
      </c>
      <c r="I213" s="92">
        <f>C213*D213</f>
        <v>1235.0634382155404</v>
      </c>
      <c r="J213" s="92">
        <f t="shared" si="55"/>
        <v>432.27220337543912</v>
      </c>
    </row>
    <row r="214" spans="1:10" x14ac:dyDescent="0.2">
      <c r="A214" s="101">
        <v>40401</v>
      </c>
      <c r="B214" s="92" t="s">
        <v>22</v>
      </c>
      <c r="C214" s="102">
        <f t="shared" si="56"/>
        <v>326.73635931628053</v>
      </c>
      <c r="D214" s="92">
        <v>3.78</v>
      </c>
      <c r="E214" s="92">
        <v>0</v>
      </c>
      <c r="F214" s="92">
        <f t="shared" si="57"/>
        <v>1</v>
      </c>
      <c r="G214" s="92">
        <v>0</v>
      </c>
      <c r="H214" s="92">
        <f t="shared" si="58"/>
        <v>0</v>
      </c>
      <c r="I214" s="92">
        <f>C214*D214</f>
        <v>1235.0634382155404</v>
      </c>
      <c r="J214" s="92">
        <f t="shared" si="55"/>
        <v>432.27220337543912</v>
      </c>
    </row>
    <row r="215" spans="1:10" x14ac:dyDescent="0.2">
      <c r="A215" s="3">
        <v>40302</v>
      </c>
      <c r="B215" s="4" t="s">
        <v>23</v>
      </c>
      <c r="C215" s="4">
        <v>89.823337547925831</v>
      </c>
      <c r="D215" s="4">
        <v>4.8566666669999998</v>
      </c>
      <c r="E215" s="4">
        <v>0</v>
      </c>
      <c r="F215" s="4">
        <v>0</v>
      </c>
      <c r="G215" s="4">
        <v>0</v>
      </c>
      <c r="H215" s="4">
        <f t="shared" si="46"/>
        <v>0</v>
      </c>
      <c r="I215" s="4"/>
      <c r="J215" s="4"/>
    </row>
    <row r="216" spans="1:10" x14ac:dyDescent="0.2">
      <c r="A216" s="3">
        <v>40309</v>
      </c>
      <c r="B216" s="4" t="s">
        <v>23</v>
      </c>
      <c r="C216" s="4">
        <v>171.57186238849636</v>
      </c>
      <c r="D216" s="4">
        <v>4.8566666669999998</v>
      </c>
      <c r="E216" s="4">
        <v>0</v>
      </c>
      <c r="F216" s="4">
        <v>0</v>
      </c>
      <c r="G216" s="4">
        <v>0</v>
      </c>
      <c r="H216" s="4">
        <f t="shared" si="46"/>
        <v>0</v>
      </c>
      <c r="I216" s="4"/>
      <c r="J216" s="4"/>
    </row>
    <row r="217" spans="1:10" x14ac:dyDescent="0.2">
      <c r="A217" s="3">
        <v>40316</v>
      </c>
      <c r="B217" s="4" t="s">
        <v>23</v>
      </c>
      <c r="C217" s="4">
        <v>197.55094390304976</v>
      </c>
      <c r="D217" s="4">
        <v>4.3499999999999996</v>
      </c>
      <c r="E217" s="4">
        <v>0</v>
      </c>
      <c r="F217" s="4">
        <v>0</v>
      </c>
      <c r="G217" s="4">
        <v>0</v>
      </c>
      <c r="H217" s="4">
        <f t="shared" si="46"/>
        <v>0</v>
      </c>
      <c r="I217" s="4"/>
      <c r="J217" s="4"/>
    </row>
    <row r="218" spans="1:10" x14ac:dyDescent="0.2">
      <c r="A218" s="3">
        <v>40323</v>
      </c>
      <c r="B218" s="4" t="s">
        <v>23</v>
      </c>
      <c r="C218" s="4">
        <v>268.89447791817884</v>
      </c>
      <c r="D218" s="4">
        <v>4.3499999999999996</v>
      </c>
      <c r="E218" s="4">
        <v>0</v>
      </c>
      <c r="F218" s="4">
        <v>0</v>
      </c>
      <c r="G218" s="4">
        <v>0</v>
      </c>
      <c r="H218" s="4">
        <f t="shared" si="46"/>
        <v>0</v>
      </c>
      <c r="I218" s="4"/>
      <c r="J218" s="4"/>
    </row>
    <row r="219" spans="1:10" x14ac:dyDescent="0.2">
      <c r="A219" s="3">
        <v>40330</v>
      </c>
      <c r="B219" s="4" t="s">
        <v>23</v>
      </c>
      <c r="C219" s="4">
        <v>173.2082566698104</v>
      </c>
      <c r="D219" s="4">
        <v>4.1449999999999996</v>
      </c>
      <c r="E219" s="4">
        <v>0</v>
      </c>
      <c r="F219" s="4">
        <v>0</v>
      </c>
      <c r="G219" s="4">
        <v>0</v>
      </c>
      <c r="H219" s="4">
        <f t="shared" si="46"/>
        <v>0</v>
      </c>
      <c r="I219" s="4"/>
      <c r="J219" s="4"/>
    </row>
    <row r="220" spans="1:10" x14ac:dyDescent="0.2">
      <c r="A220" s="3">
        <v>40337</v>
      </c>
      <c r="B220" s="4" t="s">
        <v>23</v>
      </c>
      <c r="C220" s="4">
        <v>299.9339069101668</v>
      </c>
      <c r="D220" s="4">
        <v>4.6399999999999997</v>
      </c>
      <c r="E220" s="4">
        <v>0</v>
      </c>
      <c r="F220" s="4">
        <v>0</v>
      </c>
      <c r="G220" s="4">
        <v>0</v>
      </c>
      <c r="H220" s="4">
        <f t="shared" si="46"/>
        <v>0</v>
      </c>
      <c r="I220" s="4"/>
      <c r="J220" s="4"/>
    </row>
    <row r="221" spans="1:10" x14ac:dyDescent="0.2">
      <c r="A221" s="3">
        <v>40344</v>
      </c>
      <c r="B221" s="4" t="s">
        <v>23</v>
      </c>
      <c r="C221" s="4">
        <v>244.48261981110159</v>
      </c>
      <c r="D221" s="4">
        <v>4.1900000000000004</v>
      </c>
      <c r="E221" s="4">
        <v>0</v>
      </c>
      <c r="F221" s="4">
        <v>0</v>
      </c>
      <c r="G221" s="4">
        <v>0</v>
      </c>
      <c r="H221" s="4">
        <f t="shared" si="46"/>
        <v>0</v>
      </c>
      <c r="I221" s="4"/>
      <c r="J221" s="4"/>
    </row>
    <row r="222" spans="1:10" x14ac:dyDescent="0.2">
      <c r="A222" s="3">
        <v>40351</v>
      </c>
      <c r="B222" s="4" t="s">
        <v>23</v>
      </c>
      <c r="C222" s="4">
        <v>440.97002195203333</v>
      </c>
      <c r="D222" s="4">
        <v>4.1900000000000004</v>
      </c>
      <c r="E222" s="4">
        <v>1</v>
      </c>
      <c r="F222" s="4">
        <v>0</v>
      </c>
      <c r="G222" s="4">
        <v>0</v>
      </c>
      <c r="H222" s="4">
        <f t="shared" si="46"/>
        <v>0</v>
      </c>
      <c r="I222" s="4"/>
      <c r="J222" s="4"/>
    </row>
    <row r="223" spans="1:10" x14ac:dyDescent="0.2">
      <c r="A223" s="3">
        <v>40358</v>
      </c>
      <c r="B223" s="4" t="s">
        <v>23</v>
      </c>
      <c r="C223" s="4">
        <v>269.93480159233297</v>
      </c>
      <c r="D223" s="4">
        <v>3.94</v>
      </c>
      <c r="E223" s="4">
        <v>0</v>
      </c>
      <c r="F223" s="4">
        <v>1</v>
      </c>
      <c r="G223" s="4">
        <v>0</v>
      </c>
      <c r="H223" s="4">
        <f t="shared" si="46"/>
        <v>0</v>
      </c>
      <c r="I223" s="4"/>
      <c r="J223" s="4"/>
    </row>
    <row r="224" spans="1:10" x14ac:dyDescent="0.2">
      <c r="A224" s="3">
        <v>40365</v>
      </c>
      <c r="B224" s="4" t="s">
        <v>23</v>
      </c>
      <c r="C224" s="4">
        <v>334.96321778716339</v>
      </c>
      <c r="D224" s="4">
        <v>4.1790000000000003</v>
      </c>
      <c r="E224" s="4">
        <v>0</v>
      </c>
      <c r="F224" s="4">
        <v>1</v>
      </c>
      <c r="G224" s="4">
        <v>0</v>
      </c>
      <c r="H224" s="4">
        <f t="shared" si="46"/>
        <v>0</v>
      </c>
      <c r="I224" s="4"/>
      <c r="J224" s="4"/>
    </row>
    <row r="225" spans="1:10" x14ac:dyDescent="0.2">
      <c r="A225" s="3">
        <v>40372</v>
      </c>
      <c r="B225" s="4" t="s">
        <v>23</v>
      </c>
      <c r="C225" s="4">
        <v>357.7484603303962</v>
      </c>
      <c r="D225" s="4">
        <v>4.1790000000000003</v>
      </c>
      <c r="E225" s="4">
        <v>0</v>
      </c>
      <c r="F225" s="4">
        <v>1</v>
      </c>
      <c r="G225" s="4">
        <v>0</v>
      </c>
      <c r="H225" s="4">
        <f t="shared" si="46"/>
        <v>0</v>
      </c>
      <c r="I225" s="4"/>
      <c r="J225" s="4"/>
    </row>
    <row r="226" spans="1:10" x14ac:dyDescent="0.2">
      <c r="A226" s="101">
        <v>40379</v>
      </c>
      <c r="B226" s="92" t="s">
        <v>23</v>
      </c>
      <c r="C226" s="102">
        <f>$C$2+SUMPRODUCT($D$2:$H$2,D226:H226)</f>
        <v>357.72015194589733</v>
      </c>
      <c r="D226" s="92">
        <v>4.1790000000000003</v>
      </c>
      <c r="E226" s="92">
        <v>1</v>
      </c>
      <c r="F226" s="92">
        <f>IF(OR(E223=1,E224=1,E225=1),1,0)</f>
        <v>0</v>
      </c>
      <c r="G226" s="92">
        <v>0</v>
      </c>
      <c r="H226" s="92">
        <f>G226*D226</f>
        <v>0</v>
      </c>
      <c r="I226" s="92">
        <f>C226*D226</f>
        <v>1494.9125149819051</v>
      </c>
      <c r="J226" s="92">
        <f t="shared" ref="J226:J229" si="59">I226*0.7*0.5</f>
        <v>523.21938024366682</v>
      </c>
    </row>
    <row r="227" spans="1:10" x14ac:dyDescent="0.2">
      <c r="A227" s="101">
        <v>40386</v>
      </c>
      <c r="B227" s="92" t="s">
        <v>23</v>
      </c>
      <c r="C227" s="102">
        <f t="shared" ref="C227:C229" si="60">$C$2+SUMPRODUCT($D$2:$H$2,D227:H227)</f>
        <v>313.02481329267812</v>
      </c>
      <c r="D227" s="92">
        <v>4.1790000000000003</v>
      </c>
      <c r="E227" s="92">
        <v>0</v>
      </c>
      <c r="F227" s="92">
        <f t="shared" ref="F227:F229" si="61">IF(OR(E224=1,E225=1,E226=1),1,0)</f>
        <v>1</v>
      </c>
      <c r="G227" s="92">
        <v>0</v>
      </c>
      <c r="H227" s="92">
        <f t="shared" ref="H227:H229" si="62">G227*D227</f>
        <v>0</v>
      </c>
      <c r="I227" s="92">
        <f>C227*D227</f>
        <v>1308.1306947501018</v>
      </c>
      <c r="J227" s="92">
        <f t="shared" si="59"/>
        <v>457.8457431625356</v>
      </c>
    </row>
    <row r="228" spans="1:10" x14ac:dyDescent="0.2">
      <c r="A228" s="101">
        <v>40394</v>
      </c>
      <c r="B228" s="92" t="s">
        <v>23</v>
      </c>
      <c r="C228" s="102">
        <f t="shared" si="60"/>
        <v>313.02481329267812</v>
      </c>
      <c r="D228" s="92">
        <v>4.1790000000000003</v>
      </c>
      <c r="E228" s="92">
        <v>0</v>
      </c>
      <c r="F228" s="92">
        <f t="shared" si="61"/>
        <v>1</v>
      </c>
      <c r="G228" s="92">
        <v>0</v>
      </c>
      <c r="H228" s="92">
        <f t="shared" si="62"/>
        <v>0</v>
      </c>
      <c r="I228" s="92">
        <f>C228*D228</f>
        <v>1308.1306947501018</v>
      </c>
      <c r="J228" s="92">
        <f t="shared" si="59"/>
        <v>457.8457431625356</v>
      </c>
    </row>
    <row r="229" spans="1:10" x14ac:dyDescent="0.2">
      <c r="A229" s="101">
        <v>40401</v>
      </c>
      <c r="B229" s="92" t="s">
        <v>23</v>
      </c>
      <c r="C229" s="102">
        <f t="shared" si="60"/>
        <v>313.02481329267812</v>
      </c>
      <c r="D229" s="92">
        <v>4.1790000000000003</v>
      </c>
      <c r="E229" s="92">
        <v>0</v>
      </c>
      <c r="F229" s="92">
        <f t="shared" si="61"/>
        <v>1</v>
      </c>
      <c r="G229" s="92">
        <v>0</v>
      </c>
      <c r="H229" s="92">
        <f t="shared" si="62"/>
        <v>0</v>
      </c>
      <c r="I229" s="92">
        <f>C229*D229</f>
        <v>1308.1306947501018</v>
      </c>
      <c r="J229" s="92">
        <f t="shared" si="59"/>
        <v>457.8457431625356</v>
      </c>
    </row>
    <row r="230" spans="1:10" x14ac:dyDescent="0.2">
      <c r="A230" s="3">
        <v>40302</v>
      </c>
      <c r="B230" s="4" t="s">
        <v>24</v>
      </c>
      <c r="C230" s="4">
        <v>230.50294470959292</v>
      </c>
      <c r="D230" s="4">
        <v>5.29</v>
      </c>
      <c r="E230" s="4">
        <v>0</v>
      </c>
      <c r="F230" s="4">
        <v>1</v>
      </c>
      <c r="G230" s="4">
        <v>0</v>
      </c>
      <c r="H230" s="4">
        <f t="shared" si="46"/>
        <v>0</v>
      </c>
      <c r="I230" s="4"/>
      <c r="J230" s="4"/>
    </row>
    <row r="231" spans="1:10" x14ac:dyDescent="0.2">
      <c r="A231" s="3">
        <v>40309</v>
      </c>
      <c r="B231" s="4" t="s">
        <v>24</v>
      </c>
      <c r="C231" s="4">
        <v>363.78535420602554</v>
      </c>
      <c r="D231" s="4">
        <v>4.3899999999999997</v>
      </c>
      <c r="E231" s="4">
        <v>0</v>
      </c>
      <c r="F231" s="4">
        <v>0</v>
      </c>
      <c r="G231" s="4">
        <v>0</v>
      </c>
      <c r="H231" s="4">
        <f t="shared" si="46"/>
        <v>0</v>
      </c>
      <c r="I231" s="4"/>
      <c r="J231" s="4"/>
    </row>
    <row r="232" spans="1:10" x14ac:dyDescent="0.2">
      <c r="A232" s="3">
        <v>40316</v>
      </c>
      <c r="B232" s="4" t="s">
        <v>24</v>
      </c>
      <c r="C232" s="4">
        <v>268.40864887242094</v>
      </c>
      <c r="D232" s="4">
        <v>4.79</v>
      </c>
      <c r="E232" s="4">
        <v>0</v>
      </c>
      <c r="F232" s="4">
        <v>0</v>
      </c>
      <c r="G232" s="4">
        <v>0</v>
      </c>
      <c r="H232" s="4">
        <f t="shared" si="46"/>
        <v>0</v>
      </c>
      <c r="I232" s="4"/>
      <c r="J232" s="4"/>
    </row>
    <row r="233" spans="1:10" x14ac:dyDescent="0.2">
      <c r="A233" s="3">
        <v>40323</v>
      </c>
      <c r="B233" s="4" t="s">
        <v>24</v>
      </c>
      <c r="C233" s="4">
        <v>211.23872621363978</v>
      </c>
      <c r="D233" s="4">
        <v>4.3899999999999997</v>
      </c>
      <c r="E233" s="4">
        <v>0</v>
      </c>
      <c r="F233" s="4">
        <v>0</v>
      </c>
      <c r="G233" s="4">
        <v>0</v>
      </c>
      <c r="H233" s="4">
        <f t="shared" si="46"/>
        <v>0</v>
      </c>
      <c r="I233" s="4"/>
      <c r="J233" s="4"/>
    </row>
    <row r="234" spans="1:10" x14ac:dyDescent="0.2">
      <c r="A234" s="3">
        <v>40330</v>
      </c>
      <c r="B234" s="4" t="s">
        <v>24</v>
      </c>
      <c r="C234" s="4">
        <v>223.0831529572697</v>
      </c>
      <c r="D234" s="4">
        <v>4.79</v>
      </c>
      <c r="E234" s="4">
        <v>0</v>
      </c>
      <c r="F234" s="4">
        <v>0</v>
      </c>
      <c r="G234" s="4">
        <v>0</v>
      </c>
      <c r="H234" s="4">
        <f t="shared" si="46"/>
        <v>0</v>
      </c>
      <c r="I234" s="4"/>
      <c r="J234" s="4"/>
    </row>
    <row r="235" spans="1:10" x14ac:dyDescent="0.2">
      <c r="A235" s="3">
        <v>40337</v>
      </c>
      <c r="B235" s="4" t="s">
        <v>24</v>
      </c>
      <c r="C235" s="4">
        <v>351.97074735656679</v>
      </c>
      <c r="D235" s="4">
        <v>5.29</v>
      </c>
      <c r="E235" s="4">
        <v>0</v>
      </c>
      <c r="F235" s="4">
        <v>0</v>
      </c>
      <c r="G235" s="4">
        <v>0</v>
      </c>
      <c r="H235" s="4">
        <f t="shared" si="46"/>
        <v>0</v>
      </c>
      <c r="I235" s="4"/>
      <c r="J235" s="4"/>
    </row>
    <row r="236" spans="1:10" x14ac:dyDescent="0.2">
      <c r="A236" s="3">
        <v>40344</v>
      </c>
      <c r="B236" s="4" t="s">
        <v>24</v>
      </c>
      <c r="C236" s="4">
        <v>168.5650474293837</v>
      </c>
      <c r="D236" s="4">
        <v>5.83</v>
      </c>
      <c r="E236" s="4">
        <v>0</v>
      </c>
      <c r="F236" s="4">
        <v>0</v>
      </c>
      <c r="G236" s="4">
        <v>0</v>
      </c>
      <c r="H236" s="4">
        <f t="shared" si="46"/>
        <v>0</v>
      </c>
      <c r="I236" s="4"/>
      <c r="J236" s="4"/>
    </row>
    <row r="237" spans="1:10" x14ac:dyDescent="0.2">
      <c r="A237" s="3">
        <v>40351</v>
      </c>
      <c r="B237" s="4" t="s">
        <v>24</v>
      </c>
      <c r="C237" s="4">
        <v>241.95493277686541</v>
      </c>
      <c r="D237" s="4">
        <v>6.19</v>
      </c>
      <c r="E237" s="4">
        <v>0</v>
      </c>
      <c r="F237" s="4">
        <v>0</v>
      </c>
      <c r="G237" s="4">
        <v>0</v>
      </c>
      <c r="H237" s="4">
        <f t="shared" si="46"/>
        <v>0</v>
      </c>
      <c r="I237" s="4"/>
      <c r="J237" s="4"/>
    </row>
    <row r="238" spans="1:10" x14ac:dyDescent="0.2">
      <c r="A238" s="3">
        <v>40358</v>
      </c>
      <c r="B238" s="4" t="s">
        <v>24</v>
      </c>
      <c r="C238" s="4">
        <v>184.85808826771864</v>
      </c>
      <c r="D238" s="4">
        <v>5.59</v>
      </c>
      <c r="E238" s="4">
        <v>0</v>
      </c>
      <c r="F238" s="4">
        <v>0</v>
      </c>
      <c r="G238" s="4">
        <v>0</v>
      </c>
      <c r="H238" s="4">
        <f t="shared" si="46"/>
        <v>0</v>
      </c>
      <c r="I238" s="4"/>
      <c r="J238" s="4"/>
    </row>
    <row r="239" spans="1:10" x14ac:dyDescent="0.2">
      <c r="A239" s="3">
        <v>40365</v>
      </c>
      <c r="B239" s="4" t="s">
        <v>24</v>
      </c>
      <c r="C239" s="4">
        <v>200.07702230282163</v>
      </c>
      <c r="D239" s="4">
        <v>4.6224999999999996</v>
      </c>
      <c r="E239" s="4">
        <v>0</v>
      </c>
      <c r="F239" s="4">
        <v>0</v>
      </c>
      <c r="G239" s="4">
        <v>0</v>
      </c>
      <c r="H239" s="4">
        <f t="shared" si="46"/>
        <v>0</v>
      </c>
      <c r="I239" s="4"/>
      <c r="J239" s="4"/>
    </row>
    <row r="240" spans="1:10" x14ac:dyDescent="0.2">
      <c r="A240" s="3">
        <v>40372</v>
      </c>
      <c r="B240" s="4" t="s">
        <v>24</v>
      </c>
      <c r="C240" s="4">
        <v>181.75129023351653</v>
      </c>
      <c r="D240" s="4">
        <v>4.6224999999999996</v>
      </c>
      <c r="E240" s="4">
        <v>0</v>
      </c>
      <c r="F240" s="4">
        <v>0</v>
      </c>
      <c r="G240" s="4">
        <v>0</v>
      </c>
      <c r="H240" s="4">
        <f t="shared" si="46"/>
        <v>0</v>
      </c>
      <c r="I240" s="4"/>
      <c r="J240" s="4"/>
    </row>
    <row r="241" spans="1:10" x14ac:dyDescent="0.2">
      <c r="A241" s="101">
        <v>40379</v>
      </c>
      <c r="B241" s="92" t="s">
        <v>24</v>
      </c>
      <c r="C241" s="102">
        <f>$C$2+SUMPRODUCT($D$2:$H$2,D241:H241)</f>
        <v>342.47937334572782</v>
      </c>
      <c r="D241" s="92">
        <v>4.6224999999999996</v>
      </c>
      <c r="E241" s="92">
        <v>1</v>
      </c>
      <c r="F241" s="92">
        <f>IF(OR(E238=1,E239=1,E240=1),1,0)</f>
        <v>0</v>
      </c>
      <c r="G241" s="92">
        <v>0</v>
      </c>
      <c r="H241" s="92">
        <f>G241*D241</f>
        <v>0</v>
      </c>
      <c r="I241" s="92">
        <f>C241*D241</f>
        <v>1583.1109032906268</v>
      </c>
      <c r="J241" s="92">
        <f t="shared" ref="J241:J244" si="63">I241*0.7*0.5</f>
        <v>554.08881615171936</v>
      </c>
    </row>
    <row r="242" spans="1:10" x14ac:dyDescent="0.2">
      <c r="A242" s="101">
        <v>40386</v>
      </c>
      <c r="B242" s="92" t="s">
        <v>24</v>
      </c>
      <c r="C242" s="102">
        <f t="shared" ref="C242:C244" si="64">$C$2+SUMPRODUCT($D$2:$H$2,D242:H242)</f>
        <v>297.78403469250867</v>
      </c>
      <c r="D242" s="92">
        <v>4.6224999999999996</v>
      </c>
      <c r="E242" s="92">
        <v>0</v>
      </c>
      <c r="F242" s="92">
        <f t="shared" ref="F242:F244" si="65">IF(OR(E239=1,E240=1,E241=1),1,0)</f>
        <v>1</v>
      </c>
      <c r="G242" s="92">
        <v>0</v>
      </c>
      <c r="H242" s="92">
        <f t="shared" ref="H242:H244" si="66">G242*D242</f>
        <v>0</v>
      </c>
      <c r="I242" s="92">
        <f>C242*D242</f>
        <v>1376.5067003661211</v>
      </c>
      <c r="J242" s="92">
        <f t="shared" si="63"/>
        <v>481.77734512814237</v>
      </c>
    </row>
    <row r="243" spans="1:10" x14ac:dyDescent="0.2">
      <c r="A243" s="101">
        <v>40394</v>
      </c>
      <c r="B243" s="92" t="s">
        <v>24</v>
      </c>
      <c r="C243" s="102">
        <f t="shared" si="64"/>
        <v>297.78403469250867</v>
      </c>
      <c r="D243" s="92">
        <v>4.6224999999999996</v>
      </c>
      <c r="E243" s="92">
        <v>0</v>
      </c>
      <c r="F243" s="92">
        <f t="shared" si="65"/>
        <v>1</v>
      </c>
      <c r="G243" s="92">
        <v>0</v>
      </c>
      <c r="H243" s="92">
        <f t="shared" si="66"/>
        <v>0</v>
      </c>
      <c r="I243" s="92">
        <f>C243*D243</f>
        <v>1376.5067003661211</v>
      </c>
      <c r="J243" s="92">
        <f t="shared" si="63"/>
        <v>481.77734512814237</v>
      </c>
    </row>
    <row r="244" spans="1:10" x14ac:dyDescent="0.2">
      <c r="A244" s="101">
        <v>40401</v>
      </c>
      <c r="B244" s="92" t="s">
        <v>24</v>
      </c>
      <c r="C244" s="102">
        <f t="shared" si="64"/>
        <v>297.78403469250867</v>
      </c>
      <c r="D244" s="92">
        <v>4.6224999999999996</v>
      </c>
      <c r="E244" s="92">
        <v>0</v>
      </c>
      <c r="F244" s="92">
        <f t="shared" si="65"/>
        <v>1</v>
      </c>
      <c r="G244" s="92">
        <v>0</v>
      </c>
      <c r="H244" s="92">
        <f t="shared" si="66"/>
        <v>0</v>
      </c>
      <c r="I244" s="92">
        <f>C244*D244</f>
        <v>1376.5067003661211</v>
      </c>
      <c r="J244" s="92">
        <f t="shared" si="63"/>
        <v>481.77734512814237</v>
      </c>
    </row>
    <row r="245" spans="1:10" x14ac:dyDescent="0.2">
      <c r="A245" s="3">
        <v>40302</v>
      </c>
      <c r="B245" s="4" t="s">
        <v>25</v>
      </c>
      <c r="C245" s="4">
        <v>154.70125058617577</v>
      </c>
      <c r="D245" s="4">
        <v>4.7328571430000004</v>
      </c>
      <c r="E245" s="4">
        <v>0</v>
      </c>
      <c r="F245" s="4">
        <v>0</v>
      </c>
      <c r="G245" s="4">
        <v>0</v>
      </c>
      <c r="H245" s="4">
        <f t="shared" si="46"/>
        <v>0</v>
      </c>
      <c r="I245" s="4"/>
      <c r="J245" s="4"/>
    </row>
    <row r="246" spans="1:10" x14ac:dyDescent="0.2">
      <c r="A246" s="3">
        <v>40309</v>
      </c>
      <c r="B246" s="4" t="s">
        <v>25</v>
      </c>
      <c r="C246" s="4">
        <v>120.08165652683778</v>
      </c>
      <c r="D246" s="4">
        <v>4.03</v>
      </c>
      <c r="E246" s="4">
        <v>0</v>
      </c>
      <c r="F246" s="4">
        <v>0</v>
      </c>
      <c r="G246" s="4">
        <v>0</v>
      </c>
      <c r="H246" s="4">
        <f t="shared" si="46"/>
        <v>0</v>
      </c>
      <c r="I246" s="4"/>
      <c r="J246" s="4"/>
    </row>
    <row r="247" spans="1:10" x14ac:dyDescent="0.2">
      <c r="A247" s="3">
        <v>40316</v>
      </c>
      <c r="B247" s="4" t="s">
        <v>25</v>
      </c>
      <c r="C247" s="4">
        <v>284.8292030196755</v>
      </c>
      <c r="D247" s="4">
        <v>3.6663636359999998</v>
      </c>
      <c r="E247" s="4">
        <v>0</v>
      </c>
      <c r="F247" s="4">
        <v>0</v>
      </c>
      <c r="G247" s="4">
        <v>0</v>
      </c>
      <c r="H247" s="4">
        <f t="shared" si="46"/>
        <v>0</v>
      </c>
      <c r="I247" s="4"/>
      <c r="J247" s="4"/>
    </row>
    <row r="248" spans="1:10" x14ac:dyDescent="0.2">
      <c r="A248" s="3">
        <v>40323</v>
      </c>
      <c r="B248" s="4" t="s">
        <v>25</v>
      </c>
      <c r="C248" s="4">
        <v>248.17471444662888</v>
      </c>
      <c r="D248" s="4">
        <v>3.6663636359999998</v>
      </c>
      <c r="E248" s="4">
        <v>0</v>
      </c>
      <c r="F248" s="4">
        <v>0</v>
      </c>
      <c r="G248" s="4">
        <v>0</v>
      </c>
      <c r="H248" s="4">
        <f t="shared" si="46"/>
        <v>0</v>
      </c>
      <c r="I248" s="4"/>
      <c r="J248" s="4"/>
    </row>
    <row r="249" spans="1:10" x14ac:dyDescent="0.2">
      <c r="A249" s="3">
        <v>40330</v>
      </c>
      <c r="B249" s="4" t="s">
        <v>25</v>
      </c>
      <c r="C249" s="4">
        <v>278.14696766500168</v>
      </c>
      <c r="D249" s="4">
        <v>3.794</v>
      </c>
      <c r="E249" s="4">
        <v>0</v>
      </c>
      <c r="F249" s="4">
        <v>0</v>
      </c>
      <c r="G249" s="4">
        <v>0</v>
      </c>
      <c r="H249" s="4">
        <f t="shared" si="46"/>
        <v>0</v>
      </c>
      <c r="I249" s="4"/>
      <c r="J249" s="4"/>
    </row>
    <row r="250" spans="1:10" x14ac:dyDescent="0.2">
      <c r="A250" s="3">
        <v>40337</v>
      </c>
      <c r="B250" s="4" t="s">
        <v>25</v>
      </c>
      <c r="C250" s="4">
        <v>275.66126852782827</v>
      </c>
      <c r="D250" s="4">
        <v>4.03</v>
      </c>
      <c r="E250" s="4">
        <v>0</v>
      </c>
      <c r="F250" s="4">
        <v>0</v>
      </c>
      <c r="G250" s="4">
        <v>0</v>
      </c>
      <c r="H250" s="4">
        <f t="shared" si="46"/>
        <v>0</v>
      </c>
      <c r="I250" s="4"/>
      <c r="J250" s="4"/>
    </row>
    <row r="251" spans="1:10" x14ac:dyDescent="0.2">
      <c r="A251" s="3">
        <v>40344</v>
      </c>
      <c r="B251" s="4" t="s">
        <v>25</v>
      </c>
      <c r="C251" s="4">
        <v>325.03973275525487</v>
      </c>
      <c r="D251" s="4">
        <v>3.63</v>
      </c>
      <c r="E251" s="4">
        <v>1</v>
      </c>
      <c r="F251" s="4">
        <v>0</v>
      </c>
      <c r="G251" s="4">
        <v>0</v>
      </c>
      <c r="H251" s="4">
        <f t="shared" si="46"/>
        <v>0</v>
      </c>
      <c r="I251" s="4"/>
      <c r="J251" s="4"/>
    </row>
    <row r="252" spans="1:10" x14ac:dyDescent="0.2">
      <c r="A252" s="3">
        <v>40351</v>
      </c>
      <c r="B252" s="4" t="s">
        <v>25</v>
      </c>
      <c r="C252" s="4">
        <v>336.94447229060336</v>
      </c>
      <c r="D252" s="4">
        <v>4.03</v>
      </c>
      <c r="E252" s="4">
        <v>0</v>
      </c>
      <c r="F252" s="4">
        <v>1</v>
      </c>
      <c r="G252" s="4">
        <v>0</v>
      </c>
      <c r="H252" s="4">
        <f t="shared" si="46"/>
        <v>0</v>
      </c>
      <c r="I252" s="4"/>
      <c r="J252" s="4"/>
    </row>
    <row r="253" spans="1:10" x14ac:dyDescent="0.2">
      <c r="A253" s="3">
        <v>40358</v>
      </c>
      <c r="B253" s="4" t="s">
        <v>25</v>
      </c>
      <c r="C253" s="4">
        <v>304.84372440863598</v>
      </c>
      <c r="D253" s="4">
        <v>4.2122222220000003</v>
      </c>
      <c r="E253" s="4">
        <v>0</v>
      </c>
      <c r="F253" s="4">
        <v>1</v>
      </c>
      <c r="G253" s="4">
        <v>0</v>
      </c>
      <c r="H253" s="4">
        <f t="shared" si="46"/>
        <v>0</v>
      </c>
      <c r="I253" s="4"/>
      <c r="J253" s="4"/>
    </row>
    <row r="254" spans="1:10" x14ac:dyDescent="0.2">
      <c r="A254" s="3">
        <v>40365</v>
      </c>
      <c r="B254" s="4" t="s">
        <v>25</v>
      </c>
      <c r="C254" s="4">
        <v>257.52693757002027</v>
      </c>
      <c r="D254" s="4">
        <v>4.0199999999999996</v>
      </c>
      <c r="E254" s="4">
        <v>0</v>
      </c>
      <c r="F254" s="4">
        <v>1</v>
      </c>
      <c r="G254" s="4">
        <v>0</v>
      </c>
      <c r="H254" s="4">
        <f t="shared" si="46"/>
        <v>0</v>
      </c>
      <c r="I254" s="4"/>
      <c r="J254" s="4"/>
    </row>
    <row r="255" spans="1:10" x14ac:dyDescent="0.2">
      <c r="A255" s="3">
        <v>40372</v>
      </c>
      <c r="B255" s="4" t="s">
        <v>25</v>
      </c>
      <c r="C255" s="4">
        <v>280.49607322898152</v>
      </c>
      <c r="D255" s="4">
        <v>4.0162500000000003</v>
      </c>
      <c r="E255" s="4">
        <v>0</v>
      </c>
      <c r="F255" s="4">
        <v>0</v>
      </c>
      <c r="G255" s="4">
        <v>0</v>
      </c>
      <c r="H255" s="4">
        <f t="shared" si="46"/>
        <v>0</v>
      </c>
      <c r="I255" s="4"/>
      <c r="J255" s="4"/>
    </row>
    <row r="256" spans="1:10" x14ac:dyDescent="0.2">
      <c r="A256" s="101">
        <v>40379</v>
      </c>
      <c r="B256" s="92" t="s">
        <v>25</v>
      </c>
      <c r="C256" s="102">
        <f>$C$2+SUMPRODUCT($D$2:$H$2,D256:H256)</f>
        <v>363.31301940289302</v>
      </c>
      <c r="D256" s="92">
        <v>4.0162500000000003</v>
      </c>
      <c r="E256" s="92">
        <v>1</v>
      </c>
      <c r="F256" s="92">
        <f>IF(OR(E253=1,E254=1,E255=1),1,0)</f>
        <v>0</v>
      </c>
      <c r="G256" s="92">
        <v>0</v>
      </c>
      <c r="H256" s="92">
        <f>G256*D256</f>
        <v>0</v>
      </c>
      <c r="I256" s="92">
        <f>C256*D256</f>
        <v>1459.1559141768691</v>
      </c>
      <c r="J256" s="92">
        <f t="shared" ref="J256:J259" si="67">I256*0.7*0.5</f>
        <v>510.70456996190416</v>
      </c>
    </row>
    <row r="257" spans="1:10" x14ac:dyDescent="0.2">
      <c r="A257" s="101">
        <v>40386</v>
      </c>
      <c r="B257" s="92" t="s">
        <v>25</v>
      </c>
      <c r="C257" s="102">
        <f t="shared" ref="C257:C259" si="68">$C$2+SUMPRODUCT($D$2:$H$2,D257:H257)</f>
        <v>318.61768074967381</v>
      </c>
      <c r="D257" s="92">
        <v>4.0162500000000003</v>
      </c>
      <c r="E257" s="92">
        <v>0</v>
      </c>
      <c r="F257" s="92">
        <f t="shared" ref="F257:F259" si="69">IF(OR(E254=1,E255=1,E256=1),1,0)</f>
        <v>1</v>
      </c>
      <c r="G257" s="92">
        <v>0</v>
      </c>
      <c r="H257" s="92">
        <f t="shared" ref="H257:H259" si="70">G257*D257</f>
        <v>0</v>
      </c>
      <c r="I257" s="92">
        <f>C257*D257</f>
        <v>1279.6482603108775</v>
      </c>
      <c r="J257" s="92">
        <f t="shared" si="67"/>
        <v>447.87689110880711</v>
      </c>
    </row>
    <row r="258" spans="1:10" x14ac:dyDescent="0.2">
      <c r="A258" s="101">
        <v>40394</v>
      </c>
      <c r="B258" s="92" t="s">
        <v>25</v>
      </c>
      <c r="C258" s="102">
        <f t="shared" si="68"/>
        <v>318.61768074967381</v>
      </c>
      <c r="D258" s="92">
        <v>4.0162500000000003</v>
      </c>
      <c r="E258" s="92">
        <v>0</v>
      </c>
      <c r="F258" s="92">
        <f t="shared" si="69"/>
        <v>1</v>
      </c>
      <c r="G258" s="92">
        <v>0</v>
      </c>
      <c r="H258" s="92">
        <f t="shared" si="70"/>
        <v>0</v>
      </c>
      <c r="I258" s="92">
        <f>C258*D258</f>
        <v>1279.6482603108775</v>
      </c>
      <c r="J258" s="92">
        <f t="shared" si="67"/>
        <v>447.87689110880711</v>
      </c>
    </row>
    <row r="259" spans="1:10" x14ac:dyDescent="0.2">
      <c r="A259" s="101">
        <v>40401</v>
      </c>
      <c r="B259" s="92" t="s">
        <v>25</v>
      </c>
      <c r="C259" s="102">
        <f t="shared" si="68"/>
        <v>318.61768074967381</v>
      </c>
      <c r="D259" s="92">
        <v>4.0162500000000003</v>
      </c>
      <c r="E259" s="92">
        <v>0</v>
      </c>
      <c r="F259" s="92">
        <f t="shared" si="69"/>
        <v>1</v>
      </c>
      <c r="G259" s="92">
        <v>0</v>
      </c>
      <c r="H259" s="92">
        <f t="shared" si="70"/>
        <v>0</v>
      </c>
      <c r="I259" s="92">
        <f>C259*D259</f>
        <v>1279.6482603108775</v>
      </c>
      <c r="J259" s="92">
        <f t="shared" si="67"/>
        <v>447.87689110880711</v>
      </c>
    </row>
    <row r="260" spans="1:10" x14ac:dyDescent="0.2">
      <c r="A260" s="3">
        <v>40302</v>
      </c>
      <c r="B260" s="4" t="s">
        <v>26</v>
      </c>
      <c r="C260" s="4">
        <v>234.36817392164625</v>
      </c>
      <c r="D260" s="4">
        <v>4.2042857140000001</v>
      </c>
      <c r="E260" s="4">
        <v>0</v>
      </c>
      <c r="F260" s="4">
        <v>0</v>
      </c>
      <c r="G260" s="4">
        <v>0</v>
      </c>
      <c r="H260" s="4">
        <f t="shared" si="46"/>
        <v>0</v>
      </c>
      <c r="I260" s="4"/>
      <c r="J260" s="4"/>
    </row>
    <row r="261" spans="1:10" x14ac:dyDescent="0.2">
      <c r="A261" s="3">
        <v>40309</v>
      </c>
      <c r="B261" s="4" t="s">
        <v>26</v>
      </c>
      <c r="C261" s="4">
        <v>240.35825174778387</v>
      </c>
      <c r="D261" s="4">
        <v>4.181666667</v>
      </c>
      <c r="E261" s="4">
        <v>0</v>
      </c>
      <c r="F261" s="4">
        <v>0</v>
      </c>
      <c r="G261" s="4">
        <v>0</v>
      </c>
      <c r="H261" s="4">
        <f t="shared" si="46"/>
        <v>0</v>
      </c>
      <c r="I261" s="4"/>
      <c r="J261" s="4"/>
    </row>
    <row r="262" spans="1:10" x14ac:dyDescent="0.2">
      <c r="A262" s="3">
        <v>40316</v>
      </c>
      <c r="B262" s="4" t="s">
        <v>26</v>
      </c>
      <c r="C262" s="4">
        <v>212.82588288712984</v>
      </c>
      <c r="D262" s="4">
        <v>3.9242857139999998</v>
      </c>
      <c r="E262" s="4">
        <v>0</v>
      </c>
      <c r="F262" s="4">
        <v>0</v>
      </c>
      <c r="G262" s="4">
        <v>0</v>
      </c>
      <c r="H262" s="4">
        <f t="shared" si="46"/>
        <v>0</v>
      </c>
      <c r="I262" s="4"/>
      <c r="J262" s="4"/>
    </row>
    <row r="263" spans="1:10" x14ac:dyDescent="0.2">
      <c r="A263" s="3">
        <v>40323</v>
      </c>
      <c r="B263" s="4" t="s">
        <v>26</v>
      </c>
      <c r="C263" s="4">
        <v>213.59333551683733</v>
      </c>
      <c r="D263" s="4">
        <v>3.8842857139999998</v>
      </c>
      <c r="E263" s="4">
        <v>0</v>
      </c>
      <c r="F263" s="4">
        <v>0</v>
      </c>
      <c r="G263" s="4">
        <v>0</v>
      </c>
      <c r="H263" s="4">
        <f t="shared" si="46"/>
        <v>0</v>
      </c>
      <c r="I263" s="4"/>
      <c r="J263" s="4"/>
    </row>
    <row r="264" spans="1:10" x14ac:dyDescent="0.2">
      <c r="A264" s="3">
        <v>40330</v>
      </c>
      <c r="B264" s="4" t="s">
        <v>26</v>
      </c>
      <c r="C264" s="4">
        <v>202.78247809055952</v>
      </c>
      <c r="D264" s="4">
        <v>3.464</v>
      </c>
      <c r="E264" s="4">
        <v>0</v>
      </c>
      <c r="F264" s="4">
        <v>0</v>
      </c>
      <c r="G264" s="4">
        <v>0</v>
      </c>
      <c r="H264" s="4">
        <f t="shared" si="46"/>
        <v>0</v>
      </c>
      <c r="I264" s="4"/>
      <c r="J264" s="4"/>
    </row>
    <row r="265" spans="1:10" x14ac:dyDescent="0.2">
      <c r="A265" s="3">
        <v>40337</v>
      </c>
      <c r="B265" s="4" t="s">
        <v>26</v>
      </c>
      <c r="C265" s="4">
        <v>172.89299098579787</v>
      </c>
      <c r="D265" s="4">
        <v>3.66</v>
      </c>
      <c r="E265" s="4">
        <v>0</v>
      </c>
      <c r="F265" s="4">
        <v>0</v>
      </c>
      <c r="G265" s="4">
        <v>0</v>
      </c>
      <c r="H265" s="4">
        <f t="shared" si="46"/>
        <v>0</v>
      </c>
      <c r="I265" s="4"/>
      <c r="J265" s="4"/>
    </row>
    <row r="266" spans="1:10" x14ac:dyDescent="0.2">
      <c r="A266" s="3">
        <v>40344</v>
      </c>
      <c r="B266" s="4" t="s">
        <v>26</v>
      </c>
      <c r="C266" s="4">
        <v>270.36572840572046</v>
      </c>
      <c r="D266" s="4">
        <v>3.6233333330000002</v>
      </c>
      <c r="E266" s="4">
        <v>0</v>
      </c>
      <c r="F266" s="4">
        <v>0</v>
      </c>
      <c r="G266" s="4">
        <v>0</v>
      </c>
      <c r="H266" s="4">
        <f t="shared" ref="H266:H300" si="71">G266*D266</f>
        <v>0</v>
      </c>
      <c r="I266" s="4"/>
      <c r="J266" s="4"/>
    </row>
    <row r="267" spans="1:10" x14ac:dyDescent="0.2">
      <c r="A267" s="3">
        <v>40351</v>
      </c>
      <c r="B267" s="4" t="s">
        <v>26</v>
      </c>
      <c r="C267" s="4">
        <v>280.23676981467042</v>
      </c>
      <c r="D267" s="4">
        <v>3.96</v>
      </c>
      <c r="E267" s="4">
        <v>0</v>
      </c>
      <c r="F267" s="4">
        <v>0</v>
      </c>
      <c r="G267" s="4">
        <v>0</v>
      </c>
      <c r="H267" s="4">
        <f t="shared" si="71"/>
        <v>0</v>
      </c>
      <c r="I267" s="4"/>
      <c r="J267" s="4"/>
    </row>
    <row r="268" spans="1:10" x14ac:dyDescent="0.2">
      <c r="A268" s="3">
        <v>40358</v>
      </c>
      <c r="B268" s="4" t="s">
        <v>26</v>
      </c>
      <c r="C268" s="4">
        <v>350.55099080856598</v>
      </c>
      <c r="D268" s="4">
        <v>3.629</v>
      </c>
      <c r="E268" s="4">
        <v>1</v>
      </c>
      <c r="F268" s="4">
        <v>0</v>
      </c>
      <c r="G268" s="4">
        <v>0</v>
      </c>
      <c r="H268" s="4">
        <f t="shared" si="71"/>
        <v>0</v>
      </c>
      <c r="I268" s="4"/>
      <c r="J268" s="4"/>
    </row>
    <row r="269" spans="1:10" x14ac:dyDescent="0.2">
      <c r="A269" s="3">
        <v>40365</v>
      </c>
      <c r="B269" s="4" t="s">
        <v>26</v>
      </c>
      <c r="C269" s="4">
        <v>351.30307609863956</v>
      </c>
      <c r="D269" s="4">
        <v>3.0049999999999999</v>
      </c>
      <c r="E269" s="4">
        <v>0</v>
      </c>
      <c r="F269" s="4">
        <v>1</v>
      </c>
      <c r="G269" s="4">
        <v>0</v>
      </c>
      <c r="H269" s="4">
        <f t="shared" si="71"/>
        <v>0</v>
      </c>
      <c r="I269" s="4"/>
      <c r="J269" s="4"/>
    </row>
    <row r="270" spans="1:10" x14ac:dyDescent="0.2">
      <c r="A270" s="3">
        <v>40372</v>
      </c>
      <c r="B270" s="4" t="s">
        <v>26</v>
      </c>
      <c r="C270" s="4">
        <v>313.2871856579099</v>
      </c>
      <c r="D270" s="4">
        <v>3.1419999999999999</v>
      </c>
      <c r="E270" s="4">
        <v>0</v>
      </c>
      <c r="F270" s="4">
        <v>1</v>
      </c>
      <c r="G270" s="4">
        <v>0</v>
      </c>
      <c r="H270" s="4">
        <f t="shared" si="71"/>
        <v>0</v>
      </c>
      <c r="I270" s="4"/>
      <c r="J270" s="4"/>
    </row>
    <row r="271" spans="1:10" x14ac:dyDescent="0.2">
      <c r="A271" s="101">
        <v>40379</v>
      </c>
      <c r="B271" s="92" t="s">
        <v>26</v>
      </c>
      <c r="C271" s="102">
        <f>$C$2+SUMPRODUCT($D$2:$H$2,D271:H271)</f>
        <v>473.24731722802886</v>
      </c>
      <c r="D271" s="92">
        <v>3.1419999999999999</v>
      </c>
      <c r="E271" s="92">
        <v>1</v>
      </c>
      <c r="F271" s="92">
        <f>IF(OR(E268=1,E269=1,E270=1),1,0)</f>
        <v>1</v>
      </c>
      <c r="G271" s="92">
        <v>0</v>
      </c>
      <c r="H271" s="92">
        <f>G271*D271</f>
        <v>0</v>
      </c>
      <c r="I271" s="92">
        <f>C271*D271</f>
        <v>1486.9430707304666</v>
      </c>
      <c r="J271" s="92">
        <f t="shared" ref="J271:J274" si="72">I271*0.7*0.5</f>
        <v>520.43007475566333</v>
      </c>
    </row>
    <row r="272" spans="1:10" x14ac:dyDescent="0.2">
      <c r="A272" s="101">
        <v>40386</v>
      </c>
      <c r="B272" s="92" t="s">
        <v>26</v>
      </c>
      <c r="C272" s="102">
        <f t="shared" ref="C272:C274" si="73">$C$2+SUMPRODUCT($D$2:$H$2,D272:H272)</f>
        <v>348.66108704324364</v>
      </c>
      <c r="D272" s="92">
        <v>3.1419999999999999</v>
      </c>
      <c r="E272" s="92">
        <v>0</v>
      </c>
      <c r="F272" s="92">
        <f t="shared" ref="F272:F274" si="74">IF(OR(E269=1,E270=1,E271=1),1,0)</f>
        <v>1</v>
      </c>
      <c r="G272" s="92">
        <v>0</v>
      </c>
      <c r="H272" s="92">
        <f t="shared" ref="H272:H274" si="75">G272*D272</f>
        <v>0</v>
      </c>
      <c r="I272" s="92">
        <f>C272*D272</f>
        <v>1095.4931354898715</v>
      </c>
      <c r="J272" s="92">
        <f t="shared" si="72"/>
        <v>383.42259742145501</v>
      </c>
    </row>
    <row r="273" spans="1:10" x14ac:dyDescent="0.2">
      <c r="A273" s="101">
        <v>40394</v>
      </c>
      <c r="B273" s="92" t="s">
        <v>26</v>
      </c>
      <c r="C273" s="102">
        <f t="shared" si="73"/>
        <v>348.66108704324364</v>
      </c>
      <c r="D273" s="92">
        <v>3.1419999999999999</v>
      </c>
      <c r="E273" s="92">
        <v>0</v>
      </c>
      <c r="F273" s="92">
        <f t="shared" si="74"/>
        <v>1</v>
      </c>
      <c r="G273" s="92">
        <v>0</v>
      </c>
      <c r="H273" s="92">
        <f t="shared" si="75"/>
        <v>0</v>
      </c>
      <c r="I273" s="92">
        <f>C273*D273</f>
        <v>1095.4931354898715</v>
      </c>
      <c r="J273" s="92">
        <f t="shared" si="72"/>
        <v>383.42259742145501</v>
      </c>
    </row>
    <row r="274" spans="1:10" x14ac:dyDescent="0.2">
      <c r="A274" s="101">
        <v>40401</v>
      </c>
      <c r="B274" s="92" t="s">
        <v>26</v>
      </c>
      <c r="C274" s="102">
        <f t="shared" si="73"/>
        <v>348.66108704324364</v>
      </c>
      <c r="D274" s="92">
        <v>3.1419999999999999</v>
      </c>
      <c r="E274" s="92">
        <v>0</v>
      </c>
      <c r="F274" s="92">
        <f t="shared" si="74"/>
        <v>1</v>
      </c>
      <c r="G274" s="92">
        <v>0</v>
      </c>
      <c r="H274" s="92">
        <f t="shared" si="75"/>
        <v>0</v>
      </c>
      <c r="I274" s="92">
        <f>C274*D274</f>
        <v>1095.4931354898715</v>
      </c>
      <c r="J274" s="92">
        <f t="shared" si="72"/>
        <v>383.42259742145501</v>
      </c>
    </row>
    <row r="275" spans="1:10" x14ac:dyDescent="0.2">
      <c r="A275" s="3">
        <v>40302</v>
      </c>
      <c r="B275" s="4" t="s">
        <v>27</v>
      </c>
      <c r="C275" s="4">
        <v>206.85485160026474</v>
      </c>
      <c r="D275" s="4">
        <v>4.7328571430000004</v>
      </c>
      <c r="E275" s="4">
        <v>0</v>
      </c>
      <c r="F275" s="4">
        <v>0</v>
      </c>
      <c r="G275" s="4">
        <v>0</v>
      </c>
      <c r="H275" s="4">
        <f t="shared" si="71"/>
        <v>0</v>
      </c>
      <c r="I275" s="4"/>
      <c r="J275" s="4"/>
    </row>
    <row r="276" spans="1:10" x14ac:dyDescent="0.2">
      <c r="A276" s="3">
        <v>40309</v>
      </c>
      <c r="B276" s="4" t="s">
        <v>27</v>
      </c>
      <c r="C276" s="4">
        <v>142.74466259605006</v>
      </c>
      <c r="D276" s="4">
        <v>4.1614285710000001</v>
      </c>
      <c r="E276" s="4">
        <v>0</v>
      </c>
      <c r="F276" s="4">
        <v>0</v>
      </c>
      <c r="G276" s="4">
        <v>0</v>
      </c>
      <c r="H276" s="4">
        <f t="shared" si="71"/>
        <v>0</v>
      </c>
      <c r="I276" s="4"/>
      <c r="J276" s="4"/>
    </row>
    <row r="277" spans="1:10" x14ac:dyDescent="0.2">
      <c r="A277" s="3">
        <v>40316</v>
      </c>
      <c r="B277" s="4" t="s">
        <v>27</v>
      </c>
      <c r="C277" s="4">
        <v>227.90986270015858</v>
      </c>
      <c r="D277" s="4">
        <v>3.8814285709999998</v>
      </c>
      <c r="E277" s="4">
        <v>0</v>
      </c>
      <c r="F277" s="4">
        <v>0</v>
      </c>
      <c r="G277" s="4">
        <v>0</v>
      </c>
      <c r="H277" s="4">
        <f t="shared" si="71"/>
        <v>0</v>
      </c>
      <c r="I277" s="4"/>
      <c r="J277" s="4"/>
    </row>
    <row r="278" spans="1:10" x14ac:dyDescent="0.2">
      <c r="A278" s="3">
        <v>40323</v>
      </c>
      <c r="B278" s="4" t="s">
        <v>27</v>
      </c>
      <c r="C278" s="4">
        <v>223.9126389906113</v>
      </c>
      <c r="D278" s="4">
        <v>4.1449999999999996</v>
      </c>
      <c r="E278" s="4">
        <v>0</v>
      </c>
      <c r="F278" s="4">
        <v>0</v>
      </c>
      <c r="G278" s="4">
        <v>0</v>
      </c>
      <c r="H278" s="4">
        <f t="shared" si="71"/>
        <v>0</v>
      </c>
      <c r="I278" s="4"/>
      <c r="J278" s="4"/>
    </row>
    <row r="279" spans="1:10" x14ac:dyDescent="0.2">
      <c r="A279" s="3">
        <v>40330</v>
      </c>
      <c r="B279" s="4" t="s">
        <v>27</v>
      </c>
      <c r="C279" s="4">
        <v>220.86505026355866</v>
      </c>
      <c r="D279" s="4">
        <v>3.8814285709999998</v>
      </c>
      <c r="E279" s="4">
        <v>0</v>
      </c>
      <c r="F279" s="4">
        <v>0</v>
      </c>
      <c r="G279" s="4">
        <v>0</v>
      </c>
      <c r="H279" s="4">
        <f t="shared" si="71"/>
        <v>0</v>
      </c>
      <c r="I279" s="4"/>
      <c r="J279" s="4"/>
    </row>
    <row r="280" spans="1:10" x14ac:dyDescent="0.2">
      <c r="A280" s="3">
        <v>40337</v>
      </c>
      <c r="B280" s="4" t="s">
        <v>27</v>
      </c>
      <c r="C280" s="4">
        <v>229.21950133471654</v>
      </c>
      <c r="D280" s="4">
        <v>4.1900000000000004</v>
      </c>
      <c r="E280" s="4">
        <v>0</v>
      </c>
      <c r="F280" s="4">
        <v>0</v>
      </c>
      <c r="G280" s="4">
        <v>0</v>
      </c>
      <c r="H280" s="4">
        <f t="shared" si="71"/>
        <v>0</v>
      </c>
      <c r="I280" s="4"/>
      <c r="J280" s="4"/>
    </row>
    <row r="281" spans="1:10" x14ac:dyDescent="0.2">
      <c r="A281" s="3">
        <v>40344</v>
      </c>
      <c r="B281" s="4" t="s">
        <v>27</v>
      </c>
      <c r="C281" s="4">
        <v>224.88853710671569</v>
      </c>
      <c r="D281" s="4">
        <v>4.1614285710000001</v>
      </c>
      <c r="E281" s="4">
        <v>0</v>
      </c>
      <c r="F281" s="4">
        <v>0</v>
      </c>
      <c r="G281" s="4">
        <v>0</v>
      </c>
      <c r="H281" s="4">
        <f t="shared" si="71"/>
        <v>0</v>
      </c>
      <c r="I281" s="4"/>
      <c r="J281" s="4"/>
    </row>
    <row r="282" spans="1:10" x14ac:dyDescent="0.2">
      <c r="A282" s="3">
        <v>40351</v>
      </c>
      <c r="B282" s="4" t="s">
        <v>27</v>
      </c>
      <c r="C282" s="4">
        <v>241.56974188162042</v>
      </c>
      <c r="D282" s="4">
        <v>4.1614285710000001</v>
      </c>
      <c r="E282" s="4">
        <v>0</v>
      </c>
      <c r="F282" s="4">
        <v>0</v>
      </c>
      <c r="G282" s="4">
        <v>0</v>
      </c>
      <c r="H282" s="4">
        <f t="shared" si="71"/>
        <v>0</v>
      </c>
      <c r="I282" s="4"/>
      <c r="J282" s="4"/>
    </row>
    <row r="283" spans="1:10" x14ac:dyDescent="0.2">
      <c r="A283" s="3">
        <v>40358</v>
      </c>
      <c r="B283" s="4" t="s">
        <v>27</v>
      </c>
      <c r="C283" s="4">
        <v>230.10048123327263</v>
      </c>
      <c r="D283" s="4">
        <v>4.1614285710000001</v>
      </c>
      <c r="E283" s="4">
        <v>0</v>
      </c>
      <c r="F283" s="4">
        <v>0</v>
      </c>
      <c r="G283" s="4">
        <v>0</v>
      </c>
      <c r="H283" s="4">
        <f t="shared" si="71"/>
        <v>0</v>
      </c>
      <c r="I283" s="4"/>
      <c r="J283" s="4"/>
    </row>
    <row r="284" spans="1:10" x14ac:dyDescent="0.2">
      <c r="A284" s="3">
        <v>40365</v>
      </c>
      <c r="B284" s="4" t="s">
        <v>27</v>
      </c>
      <c r="C284" s="4">
        <v>308.24658556892086</v>
      </c>
      <c r="D284" s="4">
        <v>3.7450000000000001</v>
      </c>
      <c r="E284" s="4">
        <v>0</v>
      </c>
      <c r="F284" s="4">
        <v>0</v>
      </c>
      <c r="G284" s="4">
        <v>0</v>
      </c>
      <c r="H284" s="4">
        <f t="shared" si="71"/>
        <v>0</v>
      </c>
      <c r="I284" s="4"/>
      <c r="J284" s="4"/>
    </row>
    <row r="285" spans="1:10" x14ac:dyDescent="0.2">
      <c r="A285" s="3">
        <v>40372</v>
      </c>
      <c r="B285" s="4" t="s">
        <v>27</v>
      </c>
      <c r="C285" s="4">
        <v>326.65294605776489</v>
      </c>
      <c r="D285" s="4">
        <v>3.7450000000000001</v>
      </c>
      <c r="E285" s="4">
        <v>0</v>
      </c>
      <c r="F285" s="4">
        <v>0</v>
      </c>
      <c r="G285" s="4">
        <v>0</v>
      </c>
      <c r="H285" s="4">
        <f t="shared" si="71"/>
        <v>0</v>
      </c>
      <c r="I285" s="4"/>
      <c r="J285" s="4"/>
    </row>
    <row r="286" spans="1:10" x14ac:dyDescent="0.2">
      <c r="A286" s="101">
        <v>40379</v>
      </c>
      <c r="B286" s="92" t="s">
        <v>27</v>
      </c>
      <c r="C286" s="102">
        <f>$C$2+SUMPRODUCT($D$2:$H$2,D286:H286)</f>
        <v>372.63446516455247</v>
      </c>
      <c r="D286" s="92">
        <v>3.7450000000000001</v>
      </c>
      <c r="E286" s="92">
        <v>1</v>
      </c>
      <c r="F286" s="92">
        <f>IF(OR(E283=1,E284=1,E285=1),1,0)</f>
        <v>0</v>
      </c>
      <c r="G286" s="92">
        <v>0</v>
      </c>
      <c r="H286" s="92">
        <f>G286*D286</f>
        <v>0</v>
      </c>
      <c r="I286" s="92">
        <f>C286*D286</f>
        <v>1395.5160720412491</v>
      </c>
      <c r="J286" s="92">
        <f t="shared" ref="J286:J289" si="76">I286*0.7*0.5</f>
        <v>488.43062521443716</v>
      </c>
    </row>
    <row r="287" spans="1:10" x14ac:dyDescent="0.2">
      <c r="A287" s="101">
        <v>40386</v>
      </c>
      <c r="B287" s="92" t="s">
        <v>27</v>
      </c>
      <c r="C287" s="102">
        <f t="shared" ref="C287:C289" si="77">$C$2+SUMPRODUCT($D$2:$H$2,D287:H287)</f>
        <v>327.93912651133337</v>
      </c>
      <c r="D287" s="92">
        <v>3.7450000000000001</v>
      </c>
      <c r="E287" s="92">
        <v>0</v>
      </c>
      <c r="F287" s="92">
        <f t="shared" ref="F287:F289" si="78">IF(OR(E284=1,E285=1,E286=1),1,0)</f>
        <v>1</v>
      </c>
      <c r="G287" s="92">
        <v>0</v>
      </c>
      <c r="H287" s="92">
        <f t="shared" ref="H287:H289" si="79">G287*D287</f>
        <v>0</v>
      </c>
      <c r="I287" s="92">
        <f>C287*D287</f>
        <v>1228.1320287849435</v>
      </c>
      <c r="J287" s="92">
        <f t="shared" si="76"/>
        <v>429.84621007473021</v>
      </c>
    </row>
    <row r="288" spans="1:10" x14ac:dyDescent="0.2">
      <c r="A288" s="101">
        <v>40394</v>
      </c>
      <c r="B288" s="92" t="s">
        <v>27</v>
      </c>
      <c r="C288" s="102">
        <f t="shared" si="77"/>
        <v>327.93912651133337</v>
      </c>
      <c r="D288" s="92">
        <v>3.7450000000000001</v>
      </c>
      <c r="E288" s="92">
        <v>0</v>
      </c>
      <c r="F288" s="92">
        <f t="shared" si="78"/>
        <v>1</v>
      </c>
      <c r="G288" s="92">
        <v>0</v>
      </c>
      <c r="H288" s="92">
        <f t="shared" si="79"/>
        <v>0</v>
      </c>
      <c r="I288" s="92">
        <f>C288*D288</f>
        <v>1228.1320287849435</v>
      </c>
      <c r="J288" s="92">
        <f t="shared" si="76"/>
        <v>429.84621007473021</v>
      </c>
    </row>
    <row r="289" spans="1:10" x14ac:dyDescent="0.2">
      <c r="A289" s="101">
        <v>40401</v>
      </c>
      <c r="B289" s="92" t="s">
        <v>27</v>
      </c>
      <c r="C289" s="102">
        <f t="shared" si="77"/>
        <v>327.93912651133337</v>
      </c>
      <c r="D289" s="92">
        <v>3.7450000000000001</v>
      </c>
      <c r="E289" s="92">
        <v>0</v>
      </c>
      <c r="F289" s="92">
        <f t="shared" si="78"/>
        <v>1</v>
      </c>
      <c r="G289" s="92">
        <v>0</v>
      </c>
      <c r="H289" s="92">
        <f t="shared" si="79"/>
        <v>0</v>
      </c>
      <c r="I289" s="92">
        <f>C289*D289</f>
        <v>1228.1320287849435</v>
      </c>
      <c r="J289" s="92">
        <f t="shared" si="76"/>
        <v>429.84621007473021</v>
      </c>
    </row>
    <row r="290" spans="1:10" x14ac:dyDescent="0.2">
      <c r="A290" s="3">
        <v>40302</v>
      </c>
      <c r="B290" s="4" t="s">
        <v>28</v>
      </c>
      <c r="C290" s="4">
        <v>120.51899294525484</v>
      </c>
      <c r="D290" s="4">
        <v>4.1614285710000001</v>
      </c>
      <c r="E290" s="4">
        <v>0</v>
      </c>
      <c r="F290" s="4">
        <v>0</v>
      </c>
      <c r="G290" s="4">
        <v>0</v>
      </c>
      <c r="H290" s="4">
        <f t="shared" si="71"/>
        <v>0</v>
      </c>
      <c r="I290" s="4"/>
      <c r="J290" s="4"/>
    </row>
    <row r="291" spans="1:10" x14ac:dyDescent="0.2">
      <c r="A291" s="3">
        <v>40309</v>
      </c>
      <c r="B291" s="4" t="s">
        <v>28</v>
      </c>
      <c r="C291" s="4">
        <v>199.31599103370235</v>
      </c>
      <c r="D291" s="4">
        <v>4.128571429</v>
      </c>
      <c r="E291" s="4">
        <v>0</v>
      </c>
      <c r="F291" s="4">
        <v>0</v>
      </c>
      <c r="G291" s="4">
        <v>0</v>
      </c>
      <c r="H291" s="4">
        <f t="shared" si="71"/>
        <v>0</v>
      </c>
      <c r="I291" s="4"/>
      <c r="J291" s="4"/>
    </row>
    <row r="292" spans="1:10" x14ac:dyDescent="0.2">
      <c r="A292" s="3">
        <v>40316</v>
      </c>
      <c r="B292" s="4" t="s">
        <v>28</v>
      </c>
      <c r="C292" s="4">
        <v>265.2078074172141</v>
      </c>
      <c r="D292" s="4">
        <v>3.8814285709999998</v>
      </c>
      <c r="E292" s="4">
        <v>0</v>
      </c>
      <c r="F292" s="4">
        <v>0</v>
      </c>
      <c r="G292" s="4">
        <v>0</v>
      </c>
      <c r="H292" s="4">
        <f t="shared" si="71"/>
        <v>0</v>
      </c>
      <c r="I292" s="4"/>
      <c r="J292" s="4"/>
    </row>
    <row r="293" spans="1:10" x14ac:dyDescent="0.2">
      <c r="A293" s="3">
        <v>40323</v>
      </c>
      <c r="B293" s="4" t="s">
        <v>28</v>
      </c>
      <c r="C293" s="4">
        <v>292.62008799438132</v>
      </c>
      <c r="D293" s="4">
        <v>3.8814285709999998</v>
      </c>
      <c r="E293" s="4">
        <v>0</v>
      </c>
      <c r="F293" s="4">
        <v>0</v>
      </c>
      <c r="G293" s="4">
        <v>0</v>
      </c>
      <c r="H293" s="4">
        <f t="shared" si="71"/>
        <v>0</v>
      </c>
      <c r="I293" s="4"/>
      <c r="J293" s="4"/>
    </row>
    <row r="294" spans="1:10" x14ac:dyDescent="0.2">
      <c r="A294" s="3">
        <v>40330</v>
      </c>
      <c r="B294" s="4" t="s">
        <v>28</v>
      </c>
      <c r="C294" s="4">
        <v>296.42927521325447</v>
      </c>
      <c r="D294" s="4">
        <v>3.8814285709999998</v>
      </c>
      <c r="E294" s="4">
        <v>0</v>
      </c>
      <c r="F294" s="4">
        <v>0</v>
      </c>
      <c r="G294" s="4">
        <v>0</v>
      </c>
      <c r="H294" s="4">
        <f t="shared" si="71"/>
        <v>0</v>
      </c>
      <c r="I294" s="4"/>
      <c r="J294" s="4"/>
    </row>
    <row r="295" spans="1:10" x14ac:dyDescent="0.2">
      <c r="A295" s="3">
        <v>40337</v>
      </c>
      <c r="B295" s="4" t="s">
        <v>28</v>
      </c>
      <c r="C295" s="4">
        <v>349.29649762786892</v>
      </c>
      <c r="D295" s="4">
        <v>4.125714286</v>
      </c>
      <c r="E295" s="4">
        <v>1</v>
      </c>
      <c r="F295" s="4">
        <v>0</v>
      </c>
      <c r="G295" s="4">
        <v>0</v>
      </c>
      <c r="H295" s="4">
        <f t="shared" si="71"/>
        <v>0</v>
      </c>
      <c r="I295" s="4"/>
      <c r="J295" s="4"/>
    </row>
    <row r="296" spans="1:10" x14ac:dyDescent="0.2">
      <c r="A296" s="3">
        <v>40344</v>
      </c>
      <c r="B296" s="4" t="s">
        <v>28</v>
      </c>
      <c r="C296" s="4">
        <v>284.12361474754738</v>
      </c>
      <c r="D296" s="4">
        <v>4.1614285710000001</v>
      </c>
      <c r="E296" s="4">
        <v>0</v>
      </c>
      <c r="F296" s="4">
        <v>1</v>
      </c>
      <c r="G296" s="4">
        <v>0</v>
      </c>
      <c r="H296" s="4">
        <f t="shared" si="71"/>
        <v>0</v>
      </c>
      <c r="I296" s="4"/>
      <c r="J296" s="4"/>
    </row>
    <row r="297" spans="1:10" x14ac:dyDescent="0.2">
      <c r="A297" s="3">
        <v>40351</v>
      </c>
      <c r="B297" s="4" t="s">
        <v>28</v>
      </c>
      <c r="C297" s="4">
        <v>302.02682443031557</v>
      </c>
      <c r="D297" s="4">
        <v>4.1614285710000001</v>
      </c>
      <c r="E297" s="4">
        <v>0</v>
      </c>
      <c r="F297" s="4">
        <v>1</v>
      </c>
      <c r="G297" s="4">
        <v>0</v>
      </c>
      <c r="H297" s="4">
        <f t="shared" si="71"/>
        <v>0</v>
      </c>
      <c r="I297" s="4"/>
      <c r="J297" s="4"/>
    </row>
    <row r="298" spans="1:10" x14ac:dyDescent="0.2">
      <c r="A298" s="3">
        <v>40358</v>
      </c>
      <c r="B298" s="4" t="s">
        <v>28</v>
      </c>
      <c r="C298" s="4">
        <v>262.65703595214245</v>
      </c>
      <c r="D298" s="4">
        <v>4.1614285710000001</v>
      </c>
      <c r="E298" s="4">
        <v>0</v>
      </c>
      <c r="F298" s="4">
        <v>1</v>
      </c>
      <c r="G298" s="4">
        <v>0</v>
      </c>
      <c r="H298" s="4">
        <f t="shared" si="71"/>
        <v>0</v>
      </c>
      <c r="I298" s="4"/>
      <c r="J298" s="4"/>
    </row>
    <row r="299" spans="1:10" x14ac:dyDescent="0.2">
      <c r="A299" s="3">
        <v>40365</v>
      </c>
      <c r="B299" s="4" t="s">
        <v>28</v>
      </c>
      <c r="C299" s="4">
        <v>377.139476472588</v>
      </c>
      <c r="D299" s="4">
        <v>3.826666667</v>
      </c>
      <c r="E299" s="4">
        <v>0</v>
      </c>
      <c r="F299" s="4">
        <v>0</v>
      </c>
      <c r="G299" s="4">
        <v>0</v>
      </c>
      <c r="H299" s="4">
        <f t="shared" si="71"/>
        <v>0</v>
      </c>
      <c r="I299" s="4"/>
      <c r="J299" s="4"/>
    </row>
    <row r="300" spans="1:10" x14ac:dyDescent="0.2">
      <c r="A300" s="3">
        <v>40372</v>
      </c>
      <c r="B300" s="4" t="s">
        <v>28</v>
      </c>
      <c r="C300" s="4">
        <v>327.86669151320319</v>
      </c>
      <c r="D300" s="4">
        <v>3.5185714290000001</v>
      </c>
      <c r="E300" s="4">
        <v>0</v>
      </c>
      <c r="F300" s="4">
        <v>0</v>
      </c>
      <c r="G300" s="4">
        <v>0</v>
      </c>
      <c r="H300" s="4">
        <f t="shared" si="71"/>
        <v>0</v>
      </c>
      <c r="I300" s="4"/>
      <c r="J300" s="4"/>
    </row>
    <row r="301" spans="1:10" x14ac:dyDescent="0.2">
      <c r="A301" s="101">
        <v>40379</v>
      </c>
      <c r="B301" s="92" t="s">
        <v>28</v>
      </c>
      <c r="C301" s="102">
        <f>$C$2+SUMPRODUCT($D$2:$H$2,D301:H301)</f>
        <v>380.41563251373799</v>
      </c>
      <c r="D301" s="92">
        <v>3.5185714290000001</v>
      </c>
      <c r="E301" s="92">
        <v>1</v>
      </c>
      <c r="F301" s="92">
        <f>IF(OR(E298=1,E299=1,E300=1),1,0)</f>
        <v>0</v>
      </c>
      <c r="G301" s="92">
        <v>0</v>
      </c>
      <c r="H301" s="92">
        <f>G301*D301</f>
        <v>0</v>
      </c>
      <c r="I301" s="92">
        <f>C301*D301</f>
        <v>1338.519575707802</v>
      </c>
      <c r="J301" s="92">
        <f t="shared" ref="J301:J304" si="80">I301*0.7*0.5</f>
        <v>468.48185149773064</v>
      </c>
    </row>
    <row r="302" spans="1:10" x14ac:dyDescent="0.2">
      <c r="A302" s="101">
        <v>40386</v>
      </c>
      <c r="B302" s="92" t="s">
        <v>28</v>
      </c>
      <c r="C302" s="102">
        <f t="shared" ref="C302:C304" si="81">$C$2+SUMPRODUCT($D$2:$H$2,D302:H302)</f>
        <v>335.72029386051884</v>
      </c>
      <c r="D302" s="92">
        <v>3.5185714290000001</v>
      </c>
      <c r="E302" s="92">
        <v>0</v>
      </c>
      <c r="F302" s="92">
        <f t="shared" ref="F302:F304" si="82">IF(OR(E299=1,E300=1,E301=1),1,0)</f>
        <v>1</v>
      </c>
      <c r="G302" s="92">
        <v>0</v>
      </c>
      <c r="H302" s="92">
        <f t="shared" ref="H302:H304" si="83">G302*D302</f>
        <v>0</v>
      </c>
      <c r="I302" s="92">
        <f>C302*D302</f>
        <v>1181.2558341131057</v>
      </c>
      <c r="J302" s="92">
        <f t="shared" si="80"/>
        <v>413.439541939587</v>
      </c>
    </row>
    <row r="303" spans="1:10" x14ac:dyDescent="0.2">
      <c r="A303" s="101">
        <v>40394</v>
      </c>
      <c r="B303" s="92" t="s">
        <v>28</v>
      </c>
      <c r="C303" s="102">
        <f t="shared" si="81"/>
        <v>335.72029386051884</v>
      </c>
      <c r="D303" s="92">
        <v>3.5185714290000001</v>
      </c>
      <c r="E303" s="92">
        <v>0</v>
      </c>
      <c r="F303" s="92">
        <f t="shared" si="82"/>
        <v>1</v>
      </c>
      <c r="G303" s="92">
        <v>0</v>
      </c>
      <c r="H303" s="92">
        <f t="shared" si="83"/>
        <v>0</v>
      </c>
      <c r="I303" s="92">
        <f>C303*D303</f>
        <v>1181.2558341131057</v>
      </c>
      <c r="J303" s="92">
        <f t="shared" si="80"/>
        <v>413.439541939587</v>
      </c>
    </row>
    <row r="304" spans="1:10" x14ac:dyDescent="0.2">
      <c r="A304" s="101">
        <v>40401</v>
      </c>
      <c r="B304" s="92" t="s">
        <v>28</v>
      </c>
      <c r="C304" s="102">
        <f t="shared" si="81"/>
        <v>335.72029386051884</v>
      </c>
      <c r="D304" s="92">
        <v>3.5185714290000001</v>
      </c>
      <c r="E304" s="92">
        <v>0</v>
      </c>
      <c r="F304" s="92">
        <f t="shared" si="82"/>
        <v>1</v>
      </c>
      <c r="G304" s="92">
        <v>0</v>
      </c>
      <c r="H304" s="92">
        <f t="shared" si="83"/>
        <v>0</v>
      </c>
      <c r="I304" s="92">
        <f>C304*D304</f>
        <v>1181.2558341131057</v>
      </c>
      <c r="J304" s="92">
        <f t="shared" si="80"/>
        <v>413.439541939587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/>
  <dimension ref="A1:T111"/>
  <sheetViews>
    <sheetView workbookViewId="0">
      <selection activeCell="J9" sqref="J9"/>
    </sheetView>
  </sheetViews>
  <sheetFormatPr baseColWidth="10" defaultColWidth="8.83203125" defaultRowHeight="15" x14ac:dyDescent="0.2"/>
  <cols>
    <col min="1" max="1" width="9.5" bestFit="1" customWidth="1"/>
    <col min="4" max="4" width="12.33203125" style="4" customWidth="1"/>
    <col min="5" max="5" width="17" style="4" customWidth="1"/>
    <col min="6" max="7" width="8.83203125" style="4"/>
  </cols>
  <sheetData>
    <row r="1" spans="1:20" s="5" customFormat="1" x14ac:dyDescent="0.2">
      <c r="A1" s="1" t="s">
        <v>0</v>
      </c>
      <c r="B1" s="2" t="s">
        <v>1</v>
      </c>
      <c r="C1" s="2" t="s">
        <v>2</v>
      </c>
      <c r="D1" s="69" t="s">
        <v>3</v>
      </c>
      <c r="E1" s="67" t="s">
        <v>4</v>
      </c>
      <c r="F1" s="67" t="s">
        <v>5</v>
      </c>
      <c r="G1" s="67" t="s">
        <v>6</v>
      </c>
      <c r="H1" s="6"/>
      <c r="I1" s="56"/>
      <c r="J1" s="57" t="s">
        <v>209</v>
      </c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x14ac:dyDescent="0.2">
      <c r="A2" s="3">
        <v>40302</v>
      </c>
      <c r="B2" s="4" t="s">
        <v>7</v>
      </c>
      <c r="C2" s="4" t="s">
        <v>8</v>
      </c>
      <c r="D2" s="4">
        <v>270.7488999921228</v>
      </c>
      <c r="E2" s="4">
        <v>4.29</v>
      </c>
      <c r="F2" s="4">
        <v>0</v>
      </c>
      <c r="G2" s="4">
        <v>0</v>
      </c>
      <c r="I2" s="58" t="s">
        <v>210</v>
      </c>
      <c r="J2" s="59">
        <f>AVERAGE(D:D)</f>
        <v>302.3900821073027</v>
      </c>
    </row>
    <row r="3" spans="1:20" ht="16" thickBot="1" x14ac:dyDescent="0.25">
      <c r="A3" s="3">
        <v>40309</v>
      </c>
      <c r="B3" s="4" t="s">
        <v>7</v>
      </c>
      <c r="C3" s="4" t="s">
        <v>8</v>
      </c>
      <c r="D3" s="4">
        <v>314.50582438280878</v>
      </c>
      <c r="E3" s="4">
        <v>4.29</v>
      </c>
      <c r="F3" s="4">
        <v>1</v>
      </c>
      <c r="G3" s="4">
        <v>0</v>
      </c>
      <c r="I3" s="60" t="s">
        <v>211</v>
      </c>
      <c r="J3" s="61">
        <f>AVERAGE(E:E)</f>
        <v>4.403688526109093</v>
      </c>
    </row>
    <row r="4" spans="1:20" x14ac:dyDescent="0.2">
      <c r="A4" s="3">
        <v>40316</v>
      </c>
      <c r="B4" s="4" t="s">
        <v>7</v>
      </c>
      <c r="C4" s="4" t="s">
        <v>8</v>
      </c>
      <c r="D4" s="4">
        <v>390.60697916261392</v>
      </c>
      <c r="E4" s="4">
        <v>4.0858333330000001</v>
      </c>
      <c r="F4" s="4">
        <v>0</v>
      </c>
      <c r="G4" s="4">
        <v>1</v>
      </c>
    </row>
    <row r="5" spans="1:20" x14ac:dyDescent="0.2">
      <c r="A5" s="3">
        <v>40323</v>
      </c>
      <c r="B5" s="4" t="s">
        <v>7</v>
      </c>
      <c r="C5" s="4" t="s">
        <v>8</v>
      </c>
      <c r="D5" s="4">
        <v>249.86237982712225</v>
      </c>
      <c r="E5" s="4">
        <v>4.0858333330000001</v>
      </c>
      <c r="F5" s="4">
        <v>0</v>
      </c>
      <c r="G5" s="4">
        <v>1</v>
      </c>
    </row>
    <row r="6" spans="1:20" x14ac:dyDescent="0.2">
      <c r="A6" s="3">
        <v>40330</v>
      </c>
      <c r="B6" s="4" t="s">
        <v>7</v>
      </c>
      <c r="C6" s="4" t="s">
        <v>8</v>
      </c>
      <c r="D6" s="4">
        <v>222.03389430781561</v>
      </c>
      <c r="E6" s="4">
        <v>4.7931249999999999</v>
      </c>
      <c r="F6" s="4">
        <v>0</v>
      </c>
      <c r="G6" s="4">
        <v>1</v>
      </c>
    </row>
    <row r="7" spans="1:20" x14ac:dyDescent="0.2">
      <c r="A7" s="3">
        <v>40337</v>
      </c>
      <c r="B7" s="4" t="s">
        <v>7</v>
      </c>
      <c r="C7" s="4" t="s">
        <v>8</v>
      </c>
      <c r="D7" s="4">
        <v>276.35819705736077</v>
      </c>
      <c r="E7" s="4">
        <v>4.1471428570000004</v>
      </c>
      <c r="F7" s="4">
        <v>0</v>
      </c>
      <c r="G7" s="4">
        <v>0</v>
      </c>
    </row>
    <row r="8" spans="1:20" x14ac:dyDescent="0.2">
      <c r="A8" s="3">
        <v>40344</v>
      </c>
      <c r="B8" s="4" t="s">
        <v>7</v>
      </c>
      <c r="C8" s="4" t="s">
        <v>8</v>
      </c>
      <c r="D8" s="4">
        <v>294.86318135451683</v>
      </c>
      <c r="E8" s="4">
        <v>4.1471428570000004</v>
      </c>
      <c r="F8" s="4">
        <v>0</v>
      </c>
      <c r="G8" s="4">
        <v>0</v>
      </c>
    </row>
    <row r="9" spans="1:20" x14ac:dyDescent="0.2">
      <c r="A9" s="3">
        <v>40351</v>
      </c>
      <c r="B9" s="4" t="s">
        <v>7</v>
      </c>
      <c r="C9" s="4" t="s">
        <v>8</v>
      </c>
      <c r="D9" s="4">
        <v>383.45580710381228</v>
      </c>
      <c r="E9" s="4">
        <v>4.05</v>
      </c>
      <c r="F9" s="4">
        <v>1</v>
      </c>
      <c r="G9" s="4">
        <v>0</v>
      </c>
    </row>
    <row r="10" spans="1:20" x14ac:dyDescent="0.2">
      <c r="A10" s="3">
        <v>40358</v>
      </c>
      <c r="B10" s="4" t="s">
        <v>7</v>
      </c>
      <c r="C10" s="4" t="s">
        <v>8</v>
      </c>
      <c r="D10" s="4">
        <v>300.2942445751741</v>
      </c>
      <c r="E10" s="4">
        <v>4.05</v>
      </c>
      <c r="F10" s="4">
        <v>0</v>
      </c>
      <c r="G10" s="4">
        <v>1</v>
      </c>
    </row>
    <row r="11" spans="1:20" x14ac:dyDescent="0.2">
      <c r="A11" s="3">
        <v>40365</v>
      </c>
      <c r="B11" s="4" t="s">
        <v>7</v>
      </c>
      <c r="C11" s="4" t="s">
        <v>8</v>
      </c>
      <c r="D11" s="4">
        <v>296.74312209515341</v>
      </c>
      <c r="E11" s="4">
        <v>4.5813333329999999</v>
      </c>
      <c r="F11" s="4">
        <v>0</v>
      </c>
      <c r="G11" s="4">
        <v>1</v>
      </c>
    </row>
    <row r="12" spans="1:20" x14ac:dyDescent="0.2">
      <c r="A12" s="3">
        <v>40372</v>
      </c>
      <c r="B12" s="4" t="s">
        <v>7</v>
      </c>
      <c r="C12" s="4" t="s">
        <v>8</v>
      </c>
      <c r="D12" s="4">
        <v>429.79776568141511</v>
      </c>
      <c r="E12" s="4">
        <v>3.556923077</v>
      </c>
      <c r="F12" s="4">
        <v>0</v>
      </c>
      <c r="G12" s="4">
        <v>1</v>
      </c>
    </row>
    <row r="13" spans="1:20" x14ac:dyDescent="0.2">
      <c r="A13" s="3">
        <v>40302</v>
      </c>
      <c r="B13" s="4" t="s">
        <v>7</v>
      </c>
      <c r="C13" s="4" t="s">
        <v>9</v>
      </c>
      <c r="D13" s="4">
        <v>297.21708504560701</v>
      </c>
      <c r="E13" s="4">
        <v>4.29</v>
      </c>
      <c r="F13" s="4">
        <v>0</v>
      </c>
      <c r="G13" s="4">
        <v>0</v>
      </c>
    </row>
    <row r="14" spans="1:20" x14ac:dyDescent="0.2">
      <c r="A14" s="3">
        <v>40309</v>
      </c>
      <c r="B14" s="4" t="s">
        <v>7</v>
      </c>
      <c r="C14" s="4" t="s">
        <v>9</v>
      </c>
      <c r="D14" s="4">
        <v>268.40556671680145</v>
      </c>
      <c r="E14" s="4">
        <v>4.29</v>
      </c>
      <c r="F14" s="4">
        <v>0</v>
      </c>
      <c r="G14" s="4">
        <v>0</v>
      </c>
    </row>
    <row r="15" spans="1:20" x14ac:dyDescent="0.2">
      <c r="A15" s="3">
        <v>40316</v>
      </c>
      <c r="B15" s="4" t="s">
        <v>7</v>
      </c>
      <c r="C15" s="4" t="s">
        <v>9</v>
      </c>
      <c r="D15" s="4">
        <v>206.02798850125583</v>
      </c>
      <c r="E15" s="4">
        <v>4.0858333330000001</v>
      </c>
      <c r="F15" s="4">
        <v>0</v>
      </c>
      <c r="G15" s="4">
        <v>0</v>
      </c>
    </row>
    <row r="16" spans="1:20" x14ac:dyDescent="0.2">
      <c r="A16" s="3">
        <v>40323</v>
      </c>
      <c r="B16" s="4" t="s">
        <v>7</v>
      </c>
      <c r="C16" s="4" t="s">
        <v>9</v>
      </c>
      <c r="D16" s="4">
        <v>201.96734153603134</v>
      </c>
      <c r="E16" s="4">
        <v>4.0858333330000001</v>
      </c>
      <c r="F16" s="4">
        <v>0</v>
      </c>
      <c r="G16" s="4">
        <v>0</v>
      </c>
    </row>
    <row r="17" spans="1:7" x14ac:dyDescent="0.2">
      <c r="A17" s="3">
        <v>40330</v>
      </c>
      <c r="B17" s="4" t="s">
        <v>7</v>
      </c>
      <c r="C17" s="4" t="s">
        <v>9</v>
      </c>
      <c r="D17" s="4">
        <v>239.72697458725526</v>
      </c>
      <c r="E17" s="4">
        <v>3.84</v>
      </c>
      <c r="F17" s="4">
        <v>0</v>
      </c>
      <c r="G17" s="4">
        <v>0</v>
      </c>
    </row>
    <row r="18" spans="1:7" x14ac:dyDescent="0.2">
      <c r="A18" s="3">
        <v>40337</v>
      </c>
      <c r="B18" s="4" t="s">
        <v>7</v>
      </c>
      <c r="C18" s="4" t="s">
        <v>9</v>
      </c>
      <c r="D18" s="4">
        <v>171.39281859155261</v>
      </c>
      <c r="E18" s="4">
        <v>4.2592307690000002</v>
      </c>
      <c r="F18" s="4">
        <v>0</v>
      </c>
      <c r="G18" s="4">
        <v>0</v>
      </c>
    </row>
    <row r="19" spans="1:7" x14ac:dyDescent="0.2">
      <c r="A19" s="3">
        <v>40344</v>
      </c>
      <c r="B19" s="4" t="s">
        <v>7</v>
      </c>
      <c r="C19" s="4" t="s">
        <v>9</v>
      </c>
      <c r="D19" s="4">
        <v>172.74559451311936</v>
      </c>
      <c r="E19" s="4">
        <v>4.99</v>
      </c>
      <c r="F19" s="4">
        <v>0</v>
      </c>
      <c r="G19" s="4">
        <v>0</v>
      </c>
    </row>
    <row r="20" spans="1:7" x14ac:dyDescent="0.2">
      <c r="A20" s="3">
        <v>40351</v>
      </c>
      <c r="B20" s="4" t="s">
        <v>7</v>
      </c>
      <c r="C20" s="4" t="s">
        <v>9</v>
      </c>
      <c r="D20" s="4">
        <v>379.20412736310453</v>
      </c>
      <c r="E20" s="4">
        <v>3.7685714290000001</v>
      </c>
      <c r="F20" s="4">
        <v>1</v>
      </c>
      <c r="G20" s="4">
        <v>0</v>
      </c>
    </row>
    <row r="21" spans="1:7" x14ac:dyDescent="0.2">
      <c r="A21" s="3">
        <v>40358</v>
      </c>
      <c r="B21" s="4" t="s">
        <v>7</v>
      </c>
      <c r="C21" s="4" t="s">
        <v>9</v>
      </c>
      <c r="D21" s="4">
        <v>346.14938028154523</v>
      </c>
      <c r="E21" s="4">
        <v>4.7024999999999997</v>
      </c>
      <c r="F21" s="4">
        <v>0</v>
      </c>
      <c r="G21" s="4">
        <v>1</v>
      </c>
    </row>
    <row r="22" spans="1:7" x14ac:dyDescent="0.2">
      <c r="A22" s="3">
        <v>40365</v>
      </c>
      <c r="B22" s="4" t="s">
        <v>7</v>
      </c>
      <c r="C22" s="4" t="s">
        <v>9</v>
      </c>
      <c r="D22" s="4">
        <v>371.4853015379951</v>
      </c>
      <c r="E22" s="4">
        <v>3.5878571429999999</v>
      </c>
      <c r="F22" s="4">
        <v>0</v>
      </c>
      <c r="G22" s="4">
        <v>1</v>
      </c>
    </row>
    <row r="23" spans="1:7" x14ac:dyDescent="0.2">
      <c r="A23" s="3">
        <v>40372</v>
      </c>
      <c r="B23" s="4" t="s">
        <v>7</v>
      </c>
      <c r="C23" s="4" t="s">
        <v>9</v>
      </c>
      <c r="D23" s="4">
        <v>302.60708516818738</v>
      </c>
      <c r="E23" s="4">
        <v>3.8450000000000002</v>
      </c>
      <c r="F23" s="4">
        <v>0</v>
      </c>
      <c r="G23" s="4">
        <v>1</v>
      </c>
    </row>
    <row r="24" spans="1:7" x14ac:dyDescent="0.2">
      <c r="A24" s="3">
        <v>40302</v>
      </c>
      <c r="B24" s="4" t="s">
        <v>7</v>
      </c>
      <c r="C24" s="4" t="s">
        <v>10</v>
      </c>
      <c r="D24" s="4">
        <v>145.78336079215677</v>
      </c>
      <c r="E24" s="4">
        <v>5.39</v>
      </c>
      <c r="F24" s="4">
        <v>0</v>
      </c>
      <c r="G24" s="4">
        <v>0</v>
      </c>
    </row>
    <row r="25" spans="1:7" x14ac:dyDescent="0.2">
      <c r="A25" s="3">
        <v>40309</v>
      </c>
      <c r="B25" s="4" t="s">
        <v>7</v>
      </c>
      <c r="C25" s="4" t="s">
        <v>10</v>
      </c>
      <c r="D25" s="4">
        <v>309.05276246954139</v>
      </c>
      <c r="E25" s="4">
        <v>5.0185714289999996</v>
      </c>
      <c r="F25" s="4">
        <v>0</v>
      </c>
      <c r="G25" s="4">
        <v>0</v>
      </c>
    </row>
    <row r="26" spans="1:7" x14ac:dyDescent="0.2">
      <c r="A26" s="3">
        <v>40316</v>
      </c>
      <c r="B26" s="4" t="s">
        <v>7</v>
      </c>
      <c r="C26" s="4" t="s">
        <v>10</v>
      </c>
      <c r="D26" s="4">
        <v>154.59788084785293</v>
      </c>
      <c r="E26" s="4">
        <v>5.2149999999999999</v>
      </c>
      <c r="F26" s="4">
        <v>0</v>
      </c>
      <c r="G26" s="4">
        <v>0</v>
      </c>
    </row>
    <row r="27" spans="1:7" x14ac:dyDescent="0.2">
      <c r="A27" s="3">
        <v>40323</v>
      </c>
      <c r="B27" s="4" t="s">
        <v>7</v>
      </c>
      <c r="C27" s="4" t="s">
        <v>10</v>
      </c>
      <c r="D27" s="4">
        <v>247.72564561350089</v>
      </c>
      <c r="E27" s="4">
        <v>4.8816666670000002</v>
      </c>
      <c r="F27" s="4">
        <v>0</v>
      </c>
      <c r="G27" s="4">
        <v>0</v>
      </c>
    </row>
    <row r="28" spans="1:7" x14ac:dyDescent="0.2">
      <c r="A28" s="3">
        <v>40330</v>
      </c>
      <c r="B28" s="4" t="s">
        <v>7</v>
      </c>
      <c r="C28" s="4" t="s">
        <v>10</v>
      </c>
      <c r="D28" s="4">
        <v>227.99236329472669</v>
      </c>
      <c r="E28" s="4">
        <v>3.9666666670000001</v>
      </c>
      <c r="F28" s="4">
        <v>0</v>
      </c>
      <c r="G28" s="4">
        <v>0</v>
      </c>
    </row>
    <row r="29" spans="1:7" x14ac:dyDescent="0.2">
      <c r="A29" s="3">
        <v>40337</v>
      </c>
      <c r="B29" s="4" t="s">
        <v>7</v>
      </c>
      <c r="C29" s="4" t="s">
        <v>10</v>
      </c>
      <c r="D29" s="4">
        <v>226.5964968466343</v>
      </c>
      <c r="E29" s="4">
        <v>3.997692308</v>
      </c>
      <c r="F29" s="4">
        <v>0</v>
      </c>
      <c r="G29" s="4">
        <v>0</v>
      </c>
    </row>
    <row r="30" spans="1:7" x14ac:dyDescent="0.2">
      <c r="A30" s="3">
        <v>40344</v>
      </c>
      <c r="B30" s="4" t="s">
        <v>7</v>
      </c>
      <c r="C30" s="4" t="s">
        <v>10</v>
      </c>
      <c r="D30" s="4">
        <v>233.31521082097063</v>
      </c>
      <c r="E30" s="4">
        <v>4.8958823530000002</v>
      </c>
      <c r="F30" s="4">
        <v>0</v>
      </c>
      <c r="G30" s="4">
        <v>0</v>
      </c>
    </row>
    <row r="31" spans="1:7" x14ac:dyDescent="0.2">
      <c r="A31" s="3">
        <v>40351</v>
      </c>
      <c r="B31" s="4" t="s">
        <v>7</v>
      </c>
      <c r="C31" s="4" t="s">
        <v>10</v>
      </c>
      <c r="D31" s="4">
        <v>215.20722620508221</v>
      </c>
      <c r="E31" s="4">
        <v>4.9275000000000002</v>
      </c>
      <c r="F31" s="4">
        <v>0</v>
      </c>
      <c r="G31" s="4">
        <v>0</v>
      </c>
    </row>
    <row r="32" spans="1:7" x14ac:dyDescent="0.2">
      <c r="A32" s="3">
        <v>40358</v>
      </c>
      <c r="B32" s="4" t="s">
        <v>7</v>
      </c>
      <c r="C32" s="4" t="s">
        <v>10</v>
      </c>
      <c r="D32" s="4">
        <v>233.41454117517861</v>
      </c>
      <c r="E32" s="4">
        <v>4.3166666669999998</v>
      </c>
      <c r="F32" s="4">
        <v>0</v>
      </c>
      <c r="G32" s="4">
        <v>0</v>
      </c>
    </row>
    <row r="33" spans="1:7" x14ac:dyDescent="0.2">
      <c r="A33" s="3">
        <v>40365</v>
      </c>
      <c r="B33" s="4" t="s">
        <v>7</v>
      </c>
      <c r="C33" s="4" t="s">
        <v>10</v>
      </c>
      <c r="D33" s="4">
        <v>297.11769231578774</v>
      </c>
      <c r="E33" s="4">
        <v>4.1213333329999999</v>
      </c>
      <c r="F33" s="4">
        <v>0</v>
      </c>
      <c r="G33" s="4">
        <v>0</v>
      </c>
    </row>
    <row r="34" spans="1:7" x14ac:dyDescent="0.2">
      <c r="A34" s="3">
        <v>40372</v>
      </c>
      <c r="B34" s="4" t="s">
        <v>7</v>
      </c>
      <c r="C34" s="4" t="s">
        <v>10</v>
      </c>
      <c r="D34" s="4">
        <v>258.46230884332823</v>
      </c>
      <c r="E34" s="4">
        <v>4.6806666669999997</v>
      </c>
      <c r="F34" s="4">
        <v>0</v>
      </c>
      <c r="G34" s="4">
        <v>0</v>
      </c>
    </row>
    <row r="35" spans="1:7" x14ac:dyDescent="0.2">
      <c r="A35" s="3">
        <v>40302</v>
      </c>
      <c r="B35" s="4" t="s">
        <v>7</v>
      </c>
      <c r="C35" s="4" t="s">
        <v>11</v>
      </c>
      <c r="D35" s="4">
        <v>336.22133222738205</v>
      </c>
      <c r="E35" s="4">
        <v>4.3172727269999998</v>
      </c>
      <c r="F35" s="4">
        <v>0</v>
      </c>
      <c r="G35" s="4">
        <v>0</v>
      </c>
    </row>
    <row r="36" spans="1:7" x14ac:dyDescent="0.2">
      <c r="A36" s="3">
        <v>40309</v>
      </c>
      <c r="B36" s="4" t="s">
        <v>7</v>
      </c>
      <c r="C36" s="4" t="s">
        <v>11</v>
      </c>
      <c r="D36" s="4">
        <v>364.17453904151307</v>
      </c>
      <c r="E36" s="4">
        <v>4.5233333330000001</v>
      </c>
      <c r="F36" s="4">
        <v>0</v>
      </c>
      <c r="G36" s="4">
        <v>0</v>
      </c>
    </row>
    <row r="37" spans="1:7" x14ac:dyDescent="0.2">
      <c r="A37" s="3">
        <v>40316</v>
      </c>
      <c r="B37" s="4" t="s">
        <v>7</v>
      </c>
      <c r="C37" s="4" t="s">
        <v>11</v>
      </c>
      <c r="D37" s="4">
        <v>291.1947988284852</v>
      </c>
      <c r="E37" s="4">
        <v>4.9469230770000001</v>
      </c>
      <c r="F37" s="4">
        <v>1</v>
      </c>
      <c r="G37" s="4">
        <v>0</v>
      </c>
    </row>
    <row r="38" spans="1:7" x14ac:dyDescent="0.2">
      <c r="A38" s="3">
        <v>40323</v>
      </c>
      <c r="B38" s="4" t="s">
        <v>7</v>
      </c>
      <c r="C38" s="4" t="s">
        <v>11</v>
      </c>
      <c r="D38" s="4">
        <v>279.62964251219836</v>
      </c>
      <c r="E38" s="4">
        <v>4.693846154</v>
      </c>
      <c r="F38" s="4">
        <v>0</v>
      </c>
      <c r="G38" s="4">
        <v>1</v>
      </c>
    </row>
    <row r="39" spans="1:7" x14ac:dyDescent="0.2">
      <c r="A39" s="3">
        <v>40330</v>
      </c>
      <c r="B39" s="4" t="s">
        <v>7</v>
      </c>
      <c r="C39" s="4" t="s">
        <v>11</v>
      </c>
      <c r="D39" s="4">
        <v>328.56464507221398</v>
      </c>
      <c r="E39" s="4">
        <v>4.8435714289999998</v>
      </c>
      <c r="F39" s="4">
        <v>0</v>
      </c>
      <c r="G39" s="4">
        <v>1</v>
      </c>
    </row>
    <row r="40" spans="1:7" x14ac:dyDescent="0.2">
      <c r="A40" s="3">
        <v>40337</v>
      </c>
      <c r="B40" s="4" t="s">
        <v>7</v>
      </c>
      <c r="C40" s="4" t="s">
        <v>11</v>
      </c>
      <c r="D40" s="4">
        <v>329.40232818821283</v>
      </c>
      <c r="E40" s="4">
        <v>4.7024999999999997</v>
      </c>
      <c r="F40" s="4">
        <v>0</v>
      </c>
      <c r="G40" s="4">
        <v>1</v>
      </c>
    </row>
    <row r="41" spans="1:7" x14ac:dyDescent="0.2">
      <c r="A41" s="3">
        <v>40344</v>
      </c>
      <c r="B41" s="4" t="s">
        <v>7</v>
      </c>
      <c r="C41" s="4" t="s">
        <v>11</v>
      </c>
      <c r="D41" s="4">
        <v>211.37293465463586</v>
      </c>
      <c r="E41" s="4">
        <v>4.8958823530000002</v>
      </c>
      <c r="F41" s="4">
        <v>0</v>
      </c>
      <c r="G41" s="4">
        <v>0</v>
      </c>
    </row>
    <row r="42" spans="1:7" x14ac:dyDescent="0.2">
      <c r="A42" s="3">
        <v>40351</v>
      </c>
      <c r="B42" s="4" t="s">
        <v>7</v>
      </c>
      <c r="C42" s="4" t="s">
        <v>11</v>
      </c>
      <c r="D42" s="4">
        <v>428.35016052755583</v>
      </c>
      <c r="E42" s="4">
        <v>4.0257142860000004</v>
      </c>
      <c r="F42" s="4">
        <v>1</v>
      </c>
      <c r="G42" s="4">
        <v>0</v>
      </c>
    </row>
    <row r="43" spans="1:7" x14ac:dyDescent="0.2">
      <c r="A43" s="3">
        <v>40358</v>
      </c>
      <c r="B43" s="4" t="s">
        <v>7</v>
      </c>
      <c r="C43" s="4" t="s">
        <v>11</v>
      </c>
      <c r="D43" s="4">
        <v>412.79178442906306</v>
      </c>
      <c r="E43" s="4">
        <v>4.8366666670000003</v>
      </c>
      <c r="F43" s="4">
        <v>1</v>
      </c>
      <c r="G43" s="4">
        <v>1</v>
      </c>
    </row>
    <row r="44" spans="1:7" x14ac:dyDescent="0.2">
      <c r="A44" s="3">
        <v>40365</v>
      </c>
      <c r="B44" s="4" t="s">
        <v>7</v>
      </c>
      <c r="C44" s="4" t="s">
        <v>11</v>
      </c>
      <c r="D44" s="4">
        <v>328.22108302748148</v>
      </c>
      <c r="E44" s="4">
        <v>4.2473333330000003</v>
      </c>
      <c r="F44" s="4">
        <v>0</v>
      </c>
      <c r="G44" s="4">
        <v>1</v>
      </c>
    </row>
    <row r="45" spans="1:7" x14ac:dyDescent="0.2">
      <c r="A45" s="3">
        <v>40372</v>
      </c>
      <c r="B45" s="4" t="s">
        <v>7</v>
      </c>
      <c r="C45" s="4" t="s">
        <v>11</v>
      </c>
      <c r="D45" s="4">
        <v>269.83398933575558</v>
      </c>
      <c r="E45" s="4">
        <v>4.5443749999999996</v>
      </c>
      <c r="F45" s="4">
        <v>0</v>
      </c>
      <c r="G45" s="4">
        <v>1</v>
      </c>
    </row>
    <row r="46" spans="1:7" x14ac:dyDescent="0.2">
      <c r="A46" s="3">
        <v>40302</v>
      </c>
      <c r="B46" s="4" t="s">
        <v>7</v>
      </c>
      <c r="C46" s="4" t="s">
        <v>12</v>
      </c>
      <c r="D46" s="4">
        <v>286.13829190952799</v>
      </c>
      <c r="E46" s="4">
        <v>4.0627272730000001</v>
      </c>
      <c r="F46" s="4">
        <v>0</v>
      </c>
      <c r="G46" s="4">
        <v>0</v>
      </c>
    </row>
    <row r="47" spans="1:7" x14ac:dyDescent="0.2">
      <c r="A47" s="3">
        <v>40309</v>
      </c>
      <c r="B47" s="4" t="s">
        <v>7</v>
      </c>
      <c r="C47" s="4" t="s">
        <v>12</v>
      </c>
      <c r="D47" s="4">
        <v>100.09976082913568</v>
      </c>
      <c r="E47" s="4">
        <v>4.7233333330000002</v>
      </c>
      <c r="F47" s="4">
        <v>0</v>
      </c>
      <c r="G47" s="4">
        <v>0</v>
      </c>
    </row>
    <row r="48" spans="1:7" x14ac:dyDescent="0.2">
      <c r="A48" s="3">
        <v>40316</v>
      </c>
      <c r="B48" s="4" t="s">
        <v>7</v>
      </c>
      <c r="C48" s="4" t="s">
        <v>12</v>
      </c>
      <c r="D48" s="4">
        <v>202.21177781488618</v>
      </c>
      <c r="E48" s="4">
        <v>4.0945454549999996</v>
      </c>
      <c r="F48" s="4">
        <v>0</v>
      </c>
      <c r="G48" s="4">
        <v>0</v>
      </c>
    </row>
    <row r="49" spans="1:7" x14ac:dyDescent="0.2">
      <c r="A49" s="3">
        <v>40323</v>
      </c>
      <c r="B49" s="4" t="s">
        <v>7</v>
      </c>
      <c r="C49" s="4" t="s">
        <v>12</v>
      </c>
      <c r="D49" s="4">
        <v>277.05184352904394</v>
      </c>
      <c r="E49" s="4">
        <v>4.0581818180000004</v>
      </c>
      <c r="F49" s="4">
        <v>1</v>
      </c>
      <c r="G49" s="4">
        <v>0</v>
      </c>
    </row>
    <row r="50" spans="1:7" x14ac:dyDescent="0.2">
      <c r="A50" s="3">
        <v>40330</v>
      </c>
      <c r="B50" s="4" t="s">
        <v>7</v>
      </c>
      <c r="C50" s="4" t="s">
        <v>12</v>
      </c>
      <c r="D50" s="4">
        <v>432.8902525837712</v>
      </c>
      <c r="E50" s="4">
        <v>3.84</v>
      </c>
      <c r="F50" s="4">
        <v>1</v>
      </c>
      <c r="G50" s="4">
        <v>1</v>
      </c>
    </row>
    <row r="51" spans="1:7" x14ac:dyDescent="0.2">
      <c r="A51" s="3">
        <v>40337</v>
      </c>
      <c r="B51" s="4" t="s">
        <v>7</v>
      </c>
      <c r="C51" s="4" t="s">
        <v>12</v>
      </c>
      <c r="D51" s="4">
        <v>427.7926261350546</v>
      </c>
      <c r="E51" s="4">
        <v>5.1669230769999999</v>
      </c>
      <c r="F51" s="4">
        <v>1</v>
      </c>
      <c r="G51" s="4">
        <v>1</v>
      </c>
    </row>
    <row r="52" spans="1:7" x14ac:dyDescent="0.2">
      <c r="A52" s="3">
        <v>40344</v>
      </c>
      <c r="B52" s="4" t="s">
        <v>7</v>
      </c>
      <c r="C52" s="4" t="s">
        <v>12</v>
      </c>
      <c r="D52" s="4">
        <v>241.04674393023117</v>
      </c>
      <c r="E52" s="4">
        <v>4.05</v>
      </c>
      <c r="F52" s="4">
        <v>0</v>
      </c>
      <c r="G52" s="4">
        <v>1</v>
      </c>
    </row>
    <row r="53" spans="1:7" x14ac:dyDescent="0.2">
      <c r="A53" s="3">
        <v>40351</v>
      </c>
      <c r="B53" s="4" t="s">
        <v>7</v>
      </c>
      <c r="C53" s="4" t="s">
        <v>12</v>
      </c>
      <c r="D53" s="4">
        <v>556.55004166698996</v>
      </c>
      <c r="E53" s="4">
        <v>3.8515384620000002</v>
      </c>
      <c r="F53" s="4">
        <v>1</v>
      </c>
      <c r="G53" s="4">
        <v>1</v>
      </c>
    </row>
    <row r="54" spans="1:7" x14ac:dyDescent="0.2">
      <c r="A54" s="3">
        <v>40358</v>
      </c>
      <c r="B54" s="4" t="s">
        <v>7</v>
      </c>
      <c r="C54" s="4" t="s">
        <v>12</v>
      </c>
      <c r="D54" s="4">
        <v>309.99966629109912</v>
      </c>
      <c r="E54" s="4">
        <v>3.8515384620000002</v>
      </c>
      <c r="F54" s="4">
        <v>0</v>
      </c>
      <c r="G54" s="4">
        <v>1</v>
      </c>
    </row>
    <row r="55" spans="1:7" x14ac:dyDescent="0.2">
      <c r="A55" s="3">
        <v>40365</v>
      </c>
      <c r="B55" s="4" t="s">
        <v>7</v>
      </c>
      <c r="C55" s="4" t="s">
        <v>12</v>
      </c>
      <c r="D55" s="4">
        <v>409.73567792980032</v>
      </c>
      <c r="E55" s="4">
        <v>4.4442857140000003</v>
      </c>
      <c r="F55" s="4">
        <v>0</v>
      </c>
      <c r="G55" s="4">
        <v>1</v>
      </c>
    </row>
    <row r="56" spans="1:7" x14ac:dyDescent="0.2">
      <c r="A56" s="3">
        <v>40372</v>
      </c>
      <c r="B56" s="4" t="s">
        <v>7</v>
      </c>
      <c r="C56" s="4" t="s">
        <v>12</v>
      </c>
      <c r="D56" s="4">
        <v>347.35825789398893</v>
      </c>
      <c r="E56" s="4">
        <v>4.314666667</v>
      </c>
      <c r="F56" s="4">
        <v>0</v>
      </c>
      <c r="G56" s="4">
        <v>1</v>
      </c>
    </row>
    <row r="57" spans="1:7" x14ac:dyDescent="0.2">
      <c r="A57" s="3">
        <v>40302</v>
      </c>
      <c r="B57" s="4" t="s">
        <v>7</v>
      </c>
      <c r="C57" s="4" t="s">
        <v>13</v>
      </c>
      <c r="D57" s="4">
        <v>305.04944445264965</v>
      </c>
      <c r="E57" s="4">
        <v>4.3899999999999997</v>
      </c>
      <c r="F57" s="4">
        <v>0</v>
      </c>
      <c r="G57" s="4">
        <v>0</v>
      </c>
    </row>
    <row r="58" spans="1:7" x14ac:dyDescent="0.2">
      <c r="A58" s="3">
        <v>40309</v>
      </c>
      <c r="B58" s="4" t="s">
        <v>7</v>
      </c>
      <c r="C58" s="4" t="s">
        <v>13</v>
      </c>
      <c r="D58" s="4">
        <v>219.65535217099114</v>
      </c>
      <c r="E58" s="4">
        <v>4.34</v>
      </c>
      <c r="F58" s="4">
        <v>0</v>
      </c>
      <c r="G58" s="4">
        <v>0</v>
      </c>
    </row>
    <row r="59" spans="1:7" x14ac:dyDescent="0.2">
      <c r="A59" s="3">
        <v>40316</v>
      </c>
      <c r="B59" s="4" t="s">
        <v>7</v>
      </c>
      <c r="C59" s="4" t="s">
        <v>13</v>
      </c>
      <c r="D59" s="4">
        <v>239.05316731393944</v>
      </c>
      <c r="E59" s="4">
        <v>4.0949999999999998</v>
      </c>
      <c r="F59" s="4">
        <v>0</v>
      </c>
      <c r="G59" s="4">
        <v>0</v>
      </c>
    </row>
    <row r="60" spans="1:7" x14ac:dyDescent="0.2">
      <c r="A60" s="3">
        <v>40323</v>
      </c>
      <c r="B60" s="4" t="s">
        <v>7</v>
      </c>
      <c r="C60" s="4" t="s">
        <v>13</v>
      </c>
      <c r="D60" s="4">
        <v>249.14047552741056</v>
      </c>
      <c r="E60" s="4">
        <v>3.8140000000000001</v>
      </c>
      <c r="F60" s="4">
        <v>0</v>
      </c>
      <c r="G60" s="4">
        <v>0</v>
      </c>
    </row>
    <row r="61" spans="1:7" x14ac:dyDescent="0.2">
      <c r="A61" s="3">
        <v>40330</v>
      </c>
      <c r="B61" s="4" t="s">
        <v>7</v>
      </c>
      <c r="C61" s="4" t="s">
        <v>13</v>
      </c>
      <c r="D61" s="4">
        <v>263.47531165786268</v>
      </c>
      <c r="E61" s="4">
        <v>3.8140000000000001</v>
      </c>
      <c r="F61" s="4">
        <v>0</v>
      </c>
      <c r="G61" s="4">
        <v>0</v>
      </c>
    </row>
    <row r="62" spans="1:7" x14ac:dyDescent="0.2">
      <c r="A62" s="3">
        <v>40337</v>
      </c>
      <c r="B62" s="4" t="s">
        <v>7</v>
      </c>
      <c r="C62" s="4" t="s">
        <v>13</v>
      </c>
      <c r="D62" s="4">
        <v>666.72935151489276</v>
      </c>
      <c r="E62" s="4">
        <v>3.3260000000000001</v>
      </c>
      <c r="F62" s="4">
        <v>0</v>
      </c>
      <c r="G62" s="4">
        <v>0</v>
      </c>
    </row>
    <row r="63" spans="1:7" x14ac:dyDescent="0.2">
      <c r="A63" s="3">
        <v>40344</v>
      </c>
      <c r="B63" s="4" t="s">
        <v>7</v>
      </c>
      <c r="C63" s="4" t="s">
        <v>13</v>
      </c>
      <c r="D63" s="4">
        <v>711.8649399072799</v>
      </c>
      <c r="E63" s="4">
        <v>3.1986666669999999</v>
      </c>
      <c r="F63" s="4">
        <v>0</v>
      </c>
      <c r="G63" s="4">
        <v>0</v>
      </c>
    </row>
    <row r="64" spans="1:7" x14ac:dyDescent="0.2">
      <c r="A64" s="3">
        <v>40351</v>
      </c>
      <c r="B64" s="4" t="s">
        <v>7</v>
      </c>
      <c r="C64" s="4" t="s">
        <v>13</v>
      </c>
      <c r="D64" s="4">
        <v>328.15780403353938</v>
      </c>
      <c r="E64" s="4">
        <v>4.3666666669999996</v>
      </c>
      <c r="F64" s="4">
        <v>0</v>
      </c>
      <c r="G64" s="4">
        <v>0</v>
      </c>
    </row>
    <row r="65" spans="1:7" x14ac:dyDescent="0.2">
      <c r="A65" s="3">
        <v>40358</v>
      </c>
      <c r="B65" s="4" t="s">
        <v>7</v>
      </c>
      <c r="C65" s="4" t="s">
        <v>13</v>
      </c>
      <c r="D65" s="4">
        <v>144.59522043429578</v>
      </c>
      <c r="E65" s="4">
        <v>3.979090909</v>
      </c>
      <c r="F65" s="4">
        <v>0</v>
      </c>
      <c r="G65" s="4">
        <v>0</v>
      </c>
    </row>
    <row r="66" spans="1:7" x14ac:dyDescent="0.2">
      <c r="A66" s="3">
        <v>40365</v>
      </c>
      <c r="B66" s="4" t="s">
        <v>7</v>
      </c>
      <c r="C66" s="4" t="s">
        <v>13</v>
      </c>
      <c r="D66" s="4">
        <v>266.12956722271895</v>
      </c>
      <c r="E66" s="4">
        <v>4.9561538460000003</v>
      </c>
      <c r="F66" s="4">
        <v>0</v>
      </c>
      <c r="G66" s="4">
        <v>0</v>
      </c>
    </row>
    <row r="67" spans="1:7" x14ac:dyDescent="0.2">
      <c r="A67" s="3">
        <v>40372</v>
      </c>
      <c r="B67" s="4" t="s">
        <v>7</v>
      </c>
      <c r="C67" s="4" t="s">
        <v>13</v>
      </c>
      <c r="D67" s="4">
        <v>277.18746772270498</v>
      </c>
      <c r="E67" s="4">
        <v>3.8136363640000002</v>
      </c>
      <c r="F67" s="4">
        <v>0</v>
      </c>
      <c r="G67" s="4">
        <v>0</v>
      </c>
    </row>
    <row r="68" spans="1:7" x14ac:dyDescent="0.2">
      <c r="A68" s="3">
        <v>40302</v>
      </c>
      <c r="B68" s="4" t="s">
        <v>7</v>
      </c>
      <c r="C68" s="4" t="s">
        <v>14</v>
      </c>
      <c r="D68" s="4">
        <v>153.97779967160201</v>
      </c>
      <c r="E68" s="4">
        <v>5.0185714289999996</v>
      </c>
      <c r="F68" s="4">
        <v>0</v>
      </c>
      <c r="G68" s="4">
        <v>0</v>
      </c>
    </row>
    <row r="69" spans="1:7" x14ac:dyDescent="0.2">
      <c r="A69" s="3">
        <v>40309</v>
      </c>
      <c r="B69" s="4" t="s">
        <v>7</v>
      </c>
      <c r="C69" s="4" t="s">
        <v>14</v>
      </c>
      <c r="D69" s="4">
        <v>232.91486209197791</v>
      </c>
      <c r="E69" s="4">
        <v>5.0185714289999996</v>
      </c>
      <c r="F69" s="4">
        <v>0</v>
      </c>
      <c r="G69" s="4">
        <v>0</v>
      </c>
    </row>
    <row r="70" spans="1:7" x14ac:dyDescent="0.2">
      <c r="A70" s="3">
        <v>40316</v>
      </c>
      <c r="B70" s="4" t="s">
        <v>7</v>
      </c>
      <c r="C70" s="4" t="s">
        <v>14</v>
      </c>
      <c r="D70" s="4">
        <v>308.27675199977176</v>
      </c>
      <c r="E70" s="4">
        <v>4.4635294119999998</v>
      </c>
      <c r="F70" s="4">
        <v>1</v>
      </c>
      <c r="G70" s="4">
        <v>0</v>
      </c>
    </row>
    <row r="71" spans="1:7" x14ac:dyDescent="0.2">
      <c r="A71" s="3">
        <v>40323</v>
      </c>
      <c r="B71" s="4" t="s">
        <v>7</v>
      </c>
      <c r="C71" s="4" t="s">
        <v>14</v>
      </c>
      <c r="D71" s="4">
        <v>272.20570082094849</v>
      </c>
      <c r="E71" s="4">
        <v>5.0105882350000002</v>
      </c>
      <c r="F71" s="4">
        <v>0</v>
      </c>
      <c r="G71" s="4">
        <v>1</v>
      </c>
    </row>
    <row r="72" spans="1:7" x14ac:dyDescent="0.2">
      <c r="A72" s="3">
        <v>40330</v>
      </c>
      <c r="B72" s="4" t="s">
        <v>7</v>
      </c>
      <c r="C72" s="4" t="s">
        <v>14</v>
      </c>
      <c r="D72" s="4">
        <v>355.87124573559618</v>
      </c>
      <c r="E72" s="4">
        <v>4.8816666670000002</v>
      </c>
      <c r="F72" s="4">
        <v>0</v>
      </c>
      <c r="G72" s="4">
        <v>1</v>
      </c>
    </row>
    <row r="73" spans="1:7" x14ac:dyDescent="0.2">
      <c r="A73" s="3">
        <v>40337</v>
      </c>
      <c r="B73" s="4" t="s">
        <v>7</v>
      </c>
      <c r="C73" s="4" t="s">
        <v>14</v>
      </c>
      <c r="D73" s="4">
        <v>337.17576313998126</v>
      </c>
      <c r="E73" s="4">
        <v>4.8329411760000003</v>
      </c>
      <c r="F73" s="4">
        <v>0</v>
      </c>
      <c r="G73" s="4">
        <v>1</v>
      </c>
    </row>
    <row r="74" spans="1:7" x14ac:dyDescent="0.2">
      <c r="A74" s="3">
        <v>40344</v>
      </c>
      <c r="B74" s="4" t="s">
        <v>7</v>
      </c>
      <c r="C74" s="4" t="s">
        <v>14</v>
      </c>
      <c r="D74" s="4">
        <v>361.36155202758158</v>
      </c>
      <c r="E74" s="4">
        <v>5.2305555559999997</v>
      </c>
      <c r="F74" s="4">
        <v>1</v>
      </c>
      <c r="G74" s="4">
        <v>0</v>
      </c>
    </row>
    <row r="75" spans="1:7" x14ac:dyDescent="0.2">
      <c r="A75" s="3">
        <v>40351</v>
      </c>
      <c r="B75" s="4" t="s">
        <v>7</v>
      </c>
      <c r="C75" s="4" t="s">
        <v>14</v>
      </c>
      <c r="D75" s="4">
        <v>1041.2002563709802</v>
      </c>
      <c r="E75" s="4">
        <v>4.0835294119999999</v>
      </c>
      <c r="F75" s="4">
        <v>1</v>
      </c>
      <c r="G75" s="4">
        <v>1</v>
      </c>
    </row>
    <row r="76" spans="1:7" x14ac:dyDescent="0.2">
      <c r="A76" s="3">
        <v>40358</v>
      </c>
      <c r="B76" s="4" t="s">
        <v>7</v>
      </c>
      <c r="C76" s="4" t="s">
        <v>14</v>
      </c>
      <c r="D76" s="4">
        <v>753.38798724890694</v>
      </c>
      <c r="E76" s="4">
        <v>4.0835294119999999</v>
      </c>
      <c r="F76" s="4">
        <v>0</v>
      </c>
      <c r="G76" s="4">
        <v>1</v>
      </c>
    </row>
    <row r="77" spans="1:7" x14ac:dyDescent="0.2">
      <c r="A77" s="3">
        <v>40365</v>
      </c>
      <c r="B77" s="4" t="s">
        <v>7</v>
      </c>
      <c r="C77" s="4" t="s">
        <v>14</v>
      </c>
      <c r="D77" s="4">
        <v>192.07759771029299</v>
      </c>
      <c r="E77" s="4">
        <v>4.7470588239999998</v>
      </c>
      <c r="F77" s="4">
        <v>0</v>
      </c>
      <c r="G77" s="4">
        <v>1</v>
      </c>
    </row>
    <row r="78" spans="1:7" x14ac:dyDescent="0.2">
      <c r="A78" s="3">
        <v>40372</v>
      </c>
      <c r="B78" s="4" t="s">
        <v>7</v>
      </c>
      <c r="C78" s="4" t="s">
        <v>14</v>
      </c>
      <c r="D78" s="4">
        <v>390.64287641209955</v>
      </c>
      <c r="E78" s="4">
        <v>4.1479999999999997</v>
      </c>
      <c r="F78" s="4">
        <v>0</v>
      </c>
      <c r="G78" s="4">
        <v>1</v>
      </c>
    </row>
    <row r="79" spans="1:7" x14ac:dyDescent="0.2">
      <c r="A79" s="3">
        <v>40302</v>
      </c>
      <c r="B79" s="4" t="s">
        <v>7</v>
      </c>
      <c r="C79" s="4" t="s">
        <v>15</v>
      </c>
      <c r="D79" s="4">
        <v>256.29154906337163</v>
      </c>
      <c r="E79" s="4">
        <v>4.4990909090000004</v>
      </c>
      <c r="F79" s="4">
        <v>0</v>
      </c>
      <c r="G79" s="4">
        <v>0</v>
      </c>
    </row>
    <row r="80" spans="1:7" x14ac:dyDescent="0.2">
      <c r="A80" s="3">
        <v>40309</v>
      </c>
      <c r="B80" s="4" t="s">
        <v>7</v>
      </c>
      <c r="C80" s="4" t="s">
        <v>15</v>
      </c>
      <c r="D80" s="4">
        <v>184.67931669463792</v>
      </c>
      <c r="E80" s="4">
        <v>5.483333333</v>
      </c>
      <c r="F80" s="4">
        <v>0</v>
      </c>
      <c r="G80" s="4">
        <v>0</v>
      </c>
    </row>
    <row r="81" spans="1:7" x14ac:dyDescent="0.2">
      <c r="A81" s="3">
        <v>40316</v>
      </c>
      <c r="B81" s="4" t="s">
        <v>7</v>
      </c>
      <c r="C81" s="4" t="s">
        <v>15</v>
      </c>
      <c r="D81" s="4">
        <v>259.95286757158794</v>
      </c>
      <c r="E81" s="4">
        <v>4.2938461539999997</v>
      </c>
      <c r="F81" s="4">
        <v>0</v>
      </c>
      <c r="G81" s="4">
        <v>0</v>
      </c>
    </row>
    <row r="82" spans="1:7" x14ac:dyDescent="0.2">
      <c r="A82" s="3">
        <v>40323</v>
      </c>
      <c r="B82" s="4" t="s">
        <v>7</v>
      </c>
      <c r="C82" s="4" t="s">
        <v>15</v>
      </c>
      <c r="D82" s="4">
        <v>325.84191908072341</v>
      </c>
      <c r="E82" s="4">
        <v>4.0581818180000004</v>
      </c>
      <c r="F82" s="4">
        <v>0</v>
      </c>
      <c r="G82" s="4">
        <v>0</v>
      </c>
    </row>
    <row r="83" spans="1:7" x14ac:dyDescent="0.2">
      <c r="A83" s="3">
        <v>40330</v>
      </c>
      <c r="B83" s="4" t="s">
        <v>7</v>
      </c>
      <c r="C83" s="4" t="s">
        <v>15</v>
      </c>
      <c r="D83" s="4">
        <v>291.77268941607758</v>
      </c>
      <c r="E83" s="4">
        <v>4.0250000000000004</v>
      </c>
      <c r="F83" s="4">
        <v>0</v>
      </c>
      <c r="G83" s="4">
        <v>0</v>
      </c>
    </row>
    <row r="84" spans="1:7" x14ac:dyDescent="0.2">
      <c r="A84" s="3">
        <v>40337</v>
      </c>
      <c r="B84" s="4" t="s">
        <v>7</v>
      </c>
      <c r="C84" s="4" t="s">
        <v>15</v>
      </c>
      <c r="D84" s="4">
        <v>126.71894491627157</v>
      </c>
      <c r="E84" s="4">
        <v>6.2515384620000001</v>
      </c>
      <c r="F84" s="4">
        <v>0</v>
      </c>
      <c r="G84" s="4">
        <v>0</v>
      </c>
    </row>
    <row r="85" spans="1:7" x14ac:dyDescent="0.2">
      <c r="A85" s="3">
        <v>40344</v>
      </c>
      <c r="B85" s="4" t="s">
        <v>7</v>
      </c>
      <c r="C85" s="4" t="s">
        <v>15</v>
      </c>
      <c r="D85" s="4">
        <v>206.70153351002702</v>
      </c>
      <c r="E85" s="4">
        <v>5.671818182</v>
      </c>
      <c r="F85" s="4">
        <v>0</v>
      </c>
      <c r="G85" s="4">
        <v>0</v>
      </c>
    </row>
    <row r="86" spans="1:7" x14ac:dyDescent="0.2">
      <c r="A86" s="3">
        <v>40351</v>
      </c>
      <c r="B86" s="4" t="s">
        <v>7</v>
      </c>
      <c r="C86" s="4" t="s">
        <v>15</v>
      </c>
      <c r="D86" s="4">
        <v>201.98489226665259</v>
      </c>
      <c r="E86" s="4">
        <v>5.6669230769999999</v>
      </c>
      <c r="F86" s="4">
        <v>0</v>
      </c>
      <c r="G86" s="4">
        <v>0</v>
      </c>
    </row>
    <row r="87" spans="1:7" x14ac:dyDescent="0.2">
      <c r="A87" s="3">
        <v>40358</v>
      </c>
      <c r="B87" s="4" t="s">
        <v>7</v>
      </c>
      <c r="C87" s="4" t="s">
        <v>15</v>
      </c>
      <c r="D87" s="4">
        <v>303.19777569926305</v>
      </c>
      <c r="E87" s="4">
        <v>3.8515384620000002</v>
      </c>
      <c r="F87" s="4">
        <v>0</v>
      </c>
      <c r="G87" s="4">
        <v>0</v>
      </c>
    </row>
    <row r="88" spans="1:7" x14ac:dyDescent="0.2">
      <c r="A88" s="3">
        <v>40365</v>
      </c>
      <c r="B88" s="4" t="s">
        <v>7</v>
      </c>
      <c r="C88" s="4" t="s">
        <v>15</v>
      </c>
      <c r="D88" s="4">
        <v>342.45802828352049</v>
      </c>
      <c r="E88" s="4">
        <v>4.1381249999999996</v>
      </c>
      <c r="F88" s="4">
        <v>0</v>
      </c>
      <c r="G88" s="4">
        <v>0</v>
      </c>
    </row>
    <row r="89" spans="1:7" x14ac:dyDescent="0.2">
      <c r="A89" s="3">
        <v>40372</v>
      </c>
      <c r="B89" s="4" t="s">
        <v>7</v>
      </c>
      <c r="C89" s="4" t="s">
        <v>15</v>
      </c>
      <c r="D89" s="4">
        <v>189.92428664396911</v>
      </c>
      <c r="E89" s="4">
        <v>4.1381249999999996</v>
      </c>
      <c r="F89" s="4">
        <v>0</v>
      </c>
      <c r="G89" s="4">
        <v>0</v>
      </c>
    </row>
    <row r="90" spans="1:7" x14ac:dyDescent="0.2">
      <c r="A90" s="3">
        <v>40302</v>
      </c>
      <c r="B90" s="4" t="s">
        <v>7</v>
      </c>
      <c r="C90" s="4" t="s">
        <v>16</v>
      </c>
      <c r="D90" s="4">
        <v>192.14693620199762</v>
      </c>
      <c r="E90" s="4">
        <v>4.49</v>
      </c>
      <c r="F90" s="4">
        <v>0</v>
      </c>
      <c r="G90" s="4">
        <v>0</v>
      </c>
    </row>
    <row r="91" spans="1:7" x14ac:dyDescent="0.2">
      <c r="A91" s="3">
        <v>40309</v>
      </c>
      <c r="B91" s="4" t="s">
        <v>7</v>
      </c>
      <c r="C91" s="4" t="s">
        <v>16</v>
      </c>
      <c r="D91" s="4">
        <v>166.4431242436884</v>
      </c>
      <c r="E91" s="4">
        <v>4.49</v>
      </c>
      <c r="F91" s="4">
        <v>0</v>
      </c>
      <c r="G91" s="4">
        <v>0</v>
      </c>
    </row>
    <row r="92" spans="1:7" x14ac:dyDescent="0.2">
      <c r="A92" s="3">
        <v>40316</v>
      </c>
      <c r="B92" s="4" t="s">
        <v>7</v>
      </c>
      <c r="C92" s="4" t="s">
        <v>16</v>
      </c>
      <c r="D92" s="4">
        <v>235.78191117171292</v>
      </c>
      <c r="E92" s="4">
        <v>4.1630769230000002</v>
      </c>
      <c r="F92" s="4">
        <v>0</v>
      </c>
      <c r="G92" s="4">
        <v>0</v>
      </c>
    </row>
    <row r="93" spans="1:7" x14ac:dyDescent="0.2">
      <c r="A93" s="3">
        <v>40323</v>
      </c>
      <c r="B93" s="4" t="s">
        <v>7</v>
      </c>
      <c r="C93" s="4" t="s">
        <v>16</v>
      </c>
      <c r="D93" s="4">
        <v>284.67501459199542</v>
      </c>
      <c r="E93" s="4">
        <v>4.0578571429999997</v>
      </c>
      <c r="F93" s="4">
        <v>0</v>
      </c>
      <c r="G93" s="4">
        <v>0</v>
      </c>
    </row>
    <row r="94" spans="1:7" x14ac:dyDescent="0.2">
      <c r="A94" s="3">
        <v>40330</v>
      </c>
      <c r="B94" s="4" t="s">
        <v>7</v>
      </c>
      <c r="C94" s="4" t="s">
        <v>16</v>
      </c>
      <c r="D94" s="4">
        <v>214.07504868302217</v>
      </c>
      <c r="E94" s="4">
        <v>3.9666666670000001</v>
      </c>
      <c r="F94" s="4">
        <v>0</v>
      </c>
      <c r="G94" s="4">
        <v>0</v>
      </c>
    </row>
    <row r="95" spans="1:7" x14ac:dyDescent="0.2">
      <c r="A95" s="3">
        <v>40337</v>
      </c>
      <c r="B95" s="4" t="s">
        <v>7</v>
      </c>
      <c r="C95" s="4" t="s">
        <v>16</v>
      </c>
      <c r="D95" s="4">
        <v>183.77263114909792</v>
      </c>
      <c r="E95" s="4">
        <v>5.443846154</v>
      </c>
      <c r="F95" s="4">
        <v>0</v>
      </c>
      <c r="G95" s="4">
        <v>0</v>
      </c>
    </row>
    <row r="96" spans="1:7" x14ac:dyDescent="0.2">
      <c r="A96" s="3">
        <v>40344</v>
      </c>
      <c r="B96" s="4" t="s">
        <v>7</v>
      </c>
      <c r="C96" s="4" t="s">
        <v>16</v>
      </c>
      <c r="D96" s="4">
        <v>289.28642125223553</v>
      </c>
      <c r="E96" s="4">
        <v>4.29</v>
      </c>
      <c r="F96" s="4">
        <v>0</v>
      </c>
      <c r="G96" s="4">
        <v>0</v>
      </c>
    </row>
    <row r="97" spans="1:7" x14ac:dyDescent="0.2">
      <c r="A97" s="3">
        <v>40351</v>
      </c>
      <c r="B97" s="4" t="s">
        <v>7</v>
      </c>
      <c r="C97" s="4" t="s">
        <v>16</v>
      </c>
      <c r="D97" s="4">
        <v>397.14858141361776</v>
      </c>
      <c r="E97" s="4">
        <v>4.2962499999999997</v>
      </c>
      <c r="F97" s="4">
        <v>1</v>
      </c>
      <c r="G97" s="4">
        <v>0</v>
      </c>
    </row>
    <row r="98" spans="1:7" x14ac:dyDescent="0.2">
      <c r="A98" s="3">
        <v>40358</v>
      </c>
      <c r="B98" s="4" t="s">
        <v>7</v>
      </c>
      <c r="C98" s="4" t="s">
        <v>16</v>
      </c>
      <c r="D98" s="4">
        <v>300.04673067328798</v>
      </c>
      <c r="E98" s="4">
        <v>4.403333333</v>
      </c>
      <c r="F98" s="4">
        <v>0</v>
      </c>
      <c r="G98" s="4">
        <v>1</v>
      </c>
    </row>
    <row r="99" spans="1:7" x14ac:dyDescent="0.2">
      <c r="A99" s="3">
        <v>40365</v>
      </c>
      <c r="B99" s="4" t="s">
        <v>7</v>
      </c>
      <c r="C99" s="4" t="s">
        <v>16</v>
      </c>
      <c r="D99" s="4">
        <v>256.18438620920188</v>
      </c>
      <c r="E99" s="4">
        <v>3.8813333330000002</v>
      </c>
      <c r="F99" s="4">
        <v>0</v>
      </c>
      <c r="G99" s="4">
        <v>1</v>
      </c>
    </row>
    <row r="100" spans="1:7" x14ac:dyDescent="0.2">
      <c r="A100" s="3">
        <v>40372</v>
      </c>
      <c r="B100" s="4" t="s">
        <v>7</v>
      </c>
      <c r="C100" s="4" t="s">
        <v>16</v>
      </c>
      <c r="D100" s="4">
        <v>318.5782889727414</v>
      </c>
      <c r="E100" s="4">
        <v>4.1381249999999996</v>
      </c>
      <c r="F100" s="4">
        <v>0</v>
      </c>
      <c r="G100" s="4">
        <v>1</v>
      </c>
    </row>
    <row r="101" spans="1:7" x14ac:dyDescent="0.2">
      <c r="A101" s="3">
        <v>40302</v>
      </c>
      <c r="B101" s="4" t="s">
        <v>7</v>
      </c>
      <c r="C101" s="4" t="s">
        <v>17</v>
      </c>
      <c r="D101" s="4">
        <v>281.76515409737482</v>
      </c>
      <c r="E101" s="4">
        <v>4.0627272730000001</v>
      </c>
      <c r="F101" s="4">
        <v>0</v>
      </c>
      <c r="G101" s="4">
        <v>0</v>
      </c>
    </row>
    <row r="102" spans="1:7" x14ac:dyDescent="0.2">
      <c r="A102" s="3">
        <v>40309</v>
      </c>
      <c r="B102" s="4" t="s">
        <v>7</v>
      </c>
      <c r="C102" s="4" t="s">
        <v>17</v>
      </c>
      <c r="D102" s="4">
        <v>348.46674668822629</v>
      </c>
      <c r="E102" s="4">
        <v>3.8515384620000002</v>
      </c>
      <c r="F102" s="4">
        <v>1</v>
      </c>
      <c r="G102" s="4">
        <v>0</v>
      </c>
    </row>
    <row r="103" spans="1:7" x14ac:dyDescent="0.2">
      <c r="A103" s="3">
        <v>40316</v>
      </c>
      <c r="B103" s="4" t="s">
        <v>7</v>
      </c>
      <c r="C103" s="4" t="s">
        <v>17</v>
      </c>
      <c r="D103" s="4">
        <v>378.71914793843308</v>
      </c>
      <c r="E103" s="4">
        <v>3.5935714289999998</v>
      </c>
      <c r="F103" s="4">
        <v>0</v>
      </c>
      <c r="G103" s="4">
        <v>1</v>
      </c>
    </row>
    <row r="104" spans="1:7" x14ac:dyDescent="0.2">
      <c r="A104" s="3">
        <v>40323</v>
      </c>
      <c r="B104" s="4" t="s">
        <v>7</v>
      </c>
      <c r="C104" s="4" t="s">
        <v>17</v>
      </c>
      <c r="D104" s="4">
        <v>360.30415645289946</v>
      </c>
      <c r="E104" s="4">
        <v>4.6431250000000004</v>
      </c>
      <c r="F104" s="4">
        <v>0</v>
      </c>
      <c r="G104" s="4">
        <v>1</v>
      </c>
    </row>
    <row r="105" spans="1:7" x14ac:dyDescent="0.2">
      <c r="A105" s="3">
        <v>40330</v>
      </c>
      <c r="B105" s="4" t="s">
        <v>7</v>
      </c>
      <c r="C105" s="4" t="s">
        <v>17</v>
      </c>
      <c r="D105" s="4">
        <v>342.76335527262108</v>
      </c>
      <c r="E105" s="4">
        <v>4.7733333330000001</v>
      </c>
      <c r="F105" s="4">
        <v>0</v>
      </c>
      <c r="G105" s="4">
        <v>1</v>
      </c>
    </row>
    <row r="106" spans="1:7" x14ac:dyDescent="0.2">
      <c r="A106" s="3">
        <v>40337</v>
      </c>
      <c r="B106" s="4" t="s">
        <v>7</v>
      </c>
      <c r="C106" s="4" t="s">
        <v>17</v>
      </c>
      <c r="D106" s="4">
        <v>360.59464988979607</v>
      </c>
      <c r="E106" s="4">
        <v>5.4542857140000001</v>
      </c>
      <c r="F106" s="4">
        <v>0</v>
      </c>
      <c r="G106" s="4">
        <v>0</v>
      </c>
    </row>
    <row r="107" spans="1:7" x14ac:dyDescent="0.2">
      <c r="A107" s="3">
        <v>40344</v>
      </c>
      <c r="B107" s="4" t="s">
        <v>7</v>
      </c>
      <c r="C107" s="4" t="s">
        <v>17</v>
      </c>
      <c r="D107" s="4">
        <v>283.6937634993709</v>
      </c>
      <c r="E107" s="4">
        <v>4.483333333</v>
      </c>
      <c r="F107" s="4">
        <v>0</v>
      </c>
      <c r="G107" s="4">
        <v>0</v>
      </c>
    </row>
    <row r="108" spans="1:7" x14ac:dyDescent="0.2">
      <c r="A108" s="3">
        <v>40351</v>
      </c>
      <c r="B108" s="4" t="s">
        <v>7</v>
      </c>
      <c r="C108" s="4" t="s">
        <v>17</v>
      </c>
      <c r="D108" s="4">
        <v>248.0364410567509</v>
      </c>
      <c r="E108" s="4">
        <v>4.7592307690000002</v>
      </c>
      <c r="F108" s="4">
        <v>0</v>
      </c>
      <c r="G108" s="4">
        <v>0</v>
      </c>
    </row>
    <row r="109" spans="1:7" x14ac:dyDescent="0.2">
      <c r="A109" s="3">
        <v>40358</v>
      </c>
      <c r="B109" s="4" t="s">
        <v>7</v>
      </c>
      <c r="C109" s="4" t="s">
        <v>17</v>
      </c>
      <c r="D109" s="4">
        <v>378.96757551248282</v>
      </c>
      <c r="E109" s="4">
        <v>3.7685714290000001</v>
      </c>
      <c r="F109" s="4">
        <v>1</v>
      </c>
      <c r="G109" s="4">
        <v>0</v>
      </c>
    </row>
    <row r="110" spans="1:7" x14ac:dyDescent="0.2">
      <c r="A110" s="3">
        <v>40365</v>
      </c>
      <c r="B110" s="4" t="s">
        <v>7</v>
      </c>
      <c r="C110" s="4" t="s">
        <v>17</v>
      </c>
      <c r="D110" s="4">
        <v>270.20687266746779</v>
      </c>
      <c r="E110" s="4">
        <v>4.9506249999999996</v>
      </c>
      <c r="F110" s="4">
        <v>0</v>
      </c>
      <c r="G110" s="4">
        <v>1</v>
      </c>
    </row>
    <row r="111" spans="1:7" x14ac:dyDescent="0.2">
      <c r="A111" s="3">
        <v>40372</v>
      </c>
      <c r="B111" s="4" t="s">
        <v>7</v>
      </c>
      <c r="C111" s="4" t="s">
        <v>17</v>
      </c>
      <c r="D111" s="4">
        <v>305.50056886598702</v>
      </c>
      <c r="E111" s="4">
        <v>4.4866666669999997</v>
      </c>
      <c r="F111" s="4">
        <v>0</v>
      </c>
      <c r="G111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5B0D-B055-274E-A7C7-F0B5E2FCDC7C}">
  <sheetPr codeName="XLSTAT_20221117_160948_1">
    <tabColor rgb="FF007800"/>
  </sheetPr>
  <dimension ref="B1:M361"/>
  <sheetViews>
    <sheetView topLeftCell="A45" zoomScaleNormal="100" workbookViewId="0">
      <selection activeCell="J68" sqref="J68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370</v>
      </c>
    </row>
    <row r="2" spans="2:9" x14ac:dyDescent="0.2">
      <c r="B2" t="s">
        <v>367</v>
      </c>
    </row>
    <row r="3" spans="2:9" x14ac:dyDescent="0.2">
      <c r="B3" t="s">
        <v>368</v>
      </c>
    </row>
    <row r="4" spans="2:9" x14ac:dyDescent="0.2">
      <c r="B4" t="s">
        <v>347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220</v>
      </c>
      <c r="D13" s="16">
        <v>0</v>
      </c>
      <c r="E13" s="16">
        <v>220</v>
      </c>
      <c r="F13" s="19">
        <v>89.823337547925831</v>
      </c>
      <c r="G13" s="19">
        <v>1041.2002563709802</v>
      </c>
      <c r="H13" s="19">
        <v>278.38219182598937</v>
      </c>
      <c r="I13" s="19">
        <v>103.66008006373755</v>
      </c>
    </row>
    <row r="14" spans="2:9" x14ac:dyDescent="0.2">
      <c r="B14" s="11" t="s">
        <v>4</v>
      </c>
      <c r="C14" s="17">
        <v>220</v>
      </c>
      <c r="D14" s="17">
        <v>0</v>
      </c>
      <c r="E14" s="17">
        <v>220</v>
      </c>
      <c r="F14" s="20">
        <v>3.0049999999999999</v>
      </c>
      <c r="G14" s="20">
        <v>6.2515384620000001</v>
      </c>
      <c r="H14" s="20">
        <v>4.2819533768863662</v>
      </c>
      <c r="I14" s="20">
        <v>0.53173413358089783</v>
      </c>
    </row>
    <row r="15" spans="2:9" x14ac:dyDescent="0.2">
      <c r="B15" s="11" t="s">
        <v>5</v>
      </c>
      <c r="C15" s="17">
        <v>220</v>
      </c>
      <c r="D15" s="17">
        <v>0</v>
      </c>
      <c r="E15" s="17">
        <v>220</v>
      </c>
      <c r="F15" s="20">
        <v>0</v>
      </c>
      <c r="G15" s="20">
        <v>1</v>
      </c>
      <c r="H15" s="20">
        <v>9.9999999999999992E-2</v>
      </c>
      <c r="I15" s="20">
        <v>0.30068415140161547</v>
      </c>
    </row>
    <row r="16" spans="2:9" x14ac:dyDescent="0.2">
      <c r="B16" s="11" t="s">
        <v>222</v>
      </c>
      <c r="C16" s="17">
        <v>220</v>
      </c>
      <c r="D16" s="17">
        <v>0</v>
      </c>
      <c r="E16" s="17">
        <v>220</v>
      </c>
      <c r="F16" s="20">
        <v>0</v>
      </c>
      <c r="G16" s="20">
        <v>1</v>
      </c>
      <c r="H16" s="20">
        <v>0.49999999999999989</v>
      </c>
      <c r="I16" s="20">
        <v>0.50114025233602566</v>
      </c>
    </row>
    <row r="17" spans="2:9" ht="16" thickBot="1" x14ac:dyDescent="0.25">
      <c r="B17" s="15" t="s">
        <v>340</v>
      </c>
      <c r="C17" s="18">
        <v>220</v>
      </c>
      <c r="D17" s="18">
        <v>0</v>
      </c>
      <c r="E17" s="18">
        <v>220</v>
      </c>
      <c r="F17" s="21">
        <v>0</v>
      </c>
      <c r="G17" s="21">
        <v>6.2515384620000001</v>
      </c>
      <c r="H17" s="21">
        <v>2.2018442630545469</v>
      </c>
      <c r="I17" s="21">
        <v>2.2386702338433788</v>
      </c>
    </row>
    <row r="20" spans="2:9" x14ac:dyDescent="0.2">
      <c r="B20" s="9" t="s">
        <v>47</v>
      </c>
    </row>
    <row r="21" spans="2:9" ht="16" thickBot="1" x14ac:dyDescent="0.25"/>
    <row r="22" spans="2:9" ht="32" x14ac:dyDescent="0.2">
      <c r="B22" s="12"/>
      <c r="C22" s="13" t="s">
        <v>4</v>
      </c>
      <c r="D22" s="13" t="s">
        <v>5</v>
      </c>
      <c r="E22" s="13" t="s">
        <v>222</v>
      </c>
      <c r="F22" s="13" t="s">
        <v>340</v>
      </c>
      <c r="G22" s="22" t="s">
        <v>3</v>
      </c>
    </row>
    <row r="23" spans="2:9" x14ac:dyDescent="0.2">
      <c r="B23" s="23" t="s">
        <v>4</v>
      </c>
      <c r="C23" s="29">
        <v>1</v>
      </c>
      <c r="D23" s="25">
        <v>-3.4677285995991354E-2</v>
      </c>
      <c r="E23" s="25">
        <v>0.22946197938733823</v>
      </c>
      <c r="F23" s="25">
        <v>0.344978419834441</v>
      </c>
      <c r="G23" s="26">
        <v>-0.27838467187404453</v>
      </c>
    </row>
    <row r="24" spans="2:9" x14ac:dyDescent="0.2">
      <c r="B24" s="11" t="s">
        <v>5</v>
      </c>
      <c r="C24" s="20">
        <v>-3.4677285995991354E-2</v>
      </c>
      <c r="D24" s="30">
        <v>1</v>
      </c>
      <c r="E24" s="20">
        <v>0.15151515151515099</v>
      </c>
      <c r="F24" s="20">
        <v>0.1362668377538995</v>
      </c>
      <c r="G24" s="27">
        <v>0.39620374657492829</v>
      </c>
    </row>
    <row r="25" spans="2:9" x14ac:dyDescent="0.2">
      <c r="B25" s="11" t="s">
        <v>222</v>
      </c>
      <c r="C25" s="20">
        <v>0.22946197938733823</v>
      </c>
      <c r="D25" s="20">
        <v>0.15151515151515099</v>
      </c>
      <c r="E25" s="30">
        <v>1</v>
      </c>
      <c r="F25" s="20">
        <v>0.98579305956768837</v>
      </c>
      <c r="G25" s="27">
        <v>0.23213025083976896</v>
      </c>
    </row>
    <row r="26" spans="2:9" x14ac:dyDescent="0.2">
      <c r="B26" s="11" t="s">
        <v>340</v>
      </c>
      <c r="C26" s="20">
        <v>0.344978419834441</v>
      </c>
      <c r="D26" s="20">
        <v>0.1362668377538995</v>
      </c>
      <c r="E26" s="20">
        <v>0.98579305956768837</v>
      </c>
      <c r="F26" s="30">
        <v>1</v>
      </c>
      <c r="G26" s="27">
        <v>0.17414075339580046</v>
      </c>
    </row>
    <row r="27" spans="2:9" ht="16" thickBot="1" x14ac:dyDescent="0.25">
      <c r="B27" s="24" t="s">
        <v>3</v>
      </c>
      <c r="C27" s="28">
        <v>-0.27838467187404453</v>
      </c>
      <c r="D27" s="28">
        <v>0.39620374657492829</v>
      </c>
      <c r="E27" s="28">
        <v>0.23213025083976896</v>
      </c>
      <c r="F27" s="28">
        <v>0.17414075339580046</v>
      </c>
      <c r="G27" s="31">
        <v>1</v>
      </c>
    </row>
    <row r="30" spans="2:9" x14ac:dyDescent="0.2">
      <c r="B30" s="8" t="s">
        <v>48</v>
      </c>
    </row>
    <row r="32" spans="2:9" x14ac:dyDescent="0.2">
      <c r="B32" s="9" t="s">
        <v>49</v>
      </c>
    </row>
    <row r="33" spans="2:3" ht="16" thickBot="1" x14ac:dyDescent="0.25"/>
    <row r="34" spans="2:3" x14ac:dyDescent="0.2">
      <c r="B34" s="32" t="s">
        <v>40</v>
      </c>
      <c r="C34" s="33">
        <v>220</v>
      </c>
    </row>
    <row r="35" spans="2:3" x14ac:dyDescent="0.2">
      <c r="B35" s="11" t="s">
        <v>50</v>
      </c>
      <c r="C35" s="17">
        <v>220</v>
      </c>
    </row>
    <row r="36" spans="2:3" x14ac:dyDescent="0.2">
      <c r="B36" s="11" t="s">
        <v>51</v>
      </c>
      <c r="C36" s="17">
        <v>215</v>
      </c>
    </row>
    <row r="37" spans="2:3" x14ac:dyDescent="0.2">
      <c r="B37" s="11" t="s">
        <v>52</v>
      </c>
      <c r="C37" s="20">
        <v>0.29674118638969016</v>
      </c>
    </row>
    <row r="38" spans="2:3" x14ac:dyDescent="0.2">
      <c r="B38" s="11" t="s">
        <v>53</v>
      </c>
      <c r="C38" s="20">
        <v>0.28365730148531232</v>
      </c>
    </row>
    <row r="39" spans="2:3" x14ac:dyDescent="0.2">
      <c r="B39" s="11" t="s">
        <v>54</v>
      </c>
      <c r="C39" s="20">
        <v>7697.397571155705</v>
      </c>
    </row>
    <row r="40" spans="2:3" x14ac:dyDescent="0.2">
      <c r="B40" s="11" t="s">
        <v>55</v>
      </c>
      <c r="C40" s="20">
        <v>87.734813906200912</v>
      </c>
    </row>
    <row r="41" spans="2:3" x14ac:dyDescent="0.2">
      <c r="B41" s="11" t="s">
        <v>56</v>
      </c>
      <c r="C41" s="20">
        <v>22.706588913719894</v>
      </c>
    </row>
    <row r="42" spans="2:3" x14ac:dyDescent="0.2">
      <c r="B42" s="11" t="s">
        <v>57</v>
      </c>
      <c r="C42" s="20">
        <v>1.2874185942472332</v>
      </c>
    </row>
    <row r="43" spans="2:3" x14ac:dyDescent="0.2">
      <c r="B43" s="11" t="s">
        <v>58</v>
      </c>
      <c r="C43" s="20">
        <v>5</v>
      </c>
    </row>
    <row r="44" spans="2:3" x14ac:dyDescent="0.2">
      <c r="B44" s="11" t="s">
        <v>59</v>
      </c>
      <c r="C44" s="20">
        <v>1973.6425720379009</v>
      </c>
    </row>
    <row r="45" spans="2:3" x14ac:dyDescent="0.2">
      <c r="B45" s="11" t="s">
        <v>60</v>
      </c>
      <c r="C45" s="20">
        <v>1990.6107097696627</v>
      </c>
    </row>
    <row r="46" spans="2:3" ht="16" thickBot="1" x14ac:dyDescent="0.25">
      <c r="B46" s="15" t="s">
        <v>61</v>
      </c>
      <c r="C46" s="21">
        <v>0.7359685258712545</v>
      </c>
    </row>
    <row r="49" spans="2:8" x14ac:dyDescent="0.2">
      <c r="B49" s="9" t="s">
        <v>62</v>
      </c>
    </row>
    <row r="50" spans="2:8" ht="16" thickBot="1" x14ac:dyDescent="0.25"/>
    <row r="51" spans="2:8" ht="32" x14ac:dyDescent="0.2">
      <c r="B51" s="12" t="s">
        <v>63</v>
      </c>
      <c r="C51" s="13" t="s">
        <v>51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2:8" x14ac:dyDescent="0.2">
      <c r="B52" s="23" t="s">
        <v>68</v>
      </c>
      <c r="C52" s="34">
        <v>4</v>
      </c>
      <c r="D52" s="25">
        <v>698304.79374320828</v>
      </c>
      <c r="E52" s="25">
        <v>174576.19843580207</v>
      </c>
      <c r="F52" s="25">
        <v>22.679898864778373</v>
      </c>
      <c r="G52" s="37">
        <v>1.2080193385848985E-15</v>
      </c>
    </row>
    <row r="53" spans="2:8" x14ac:dyDescent="0.2">
      <c r="B53" s="11" t="s">
        <v>69</v>
      </c>
      <c r="C53" s="17">
        <v>215</v>
      </c>
      <c r="D53" s="20">
        <v>1654940.4777984766</v>
      </c>
      <c r="E53" s="20">
        <v>7697.397571155705</v>
      </c>
      <c r="F53" s="20"/>
      <c r="G53" s="38"/>
    </row>
    <row r="54" spans="2:8" ht="16" thickBot="1" x14ac:dyDescent="0.25">
      <c r="B54" s="15" t="s">
        <v>70</v>
      </c>
      <c r="C54" s="18">
        <v>219</v>
      </c>
      <c r="D54" s="21">
        <v>2353245.2715416849</v>
      </c>
      <c r="E54" s="21"/>
      <c r="F54" s="21"/>
      <c r="G54" s="39"/>
    </row>
    <row r="55" spans="2:8" x14ac:dyDescent="0.2">
      <c r="B55" s="40" t="s">
        <v>71</v>
      </c>
    </row>
    <row r="58" spans="2:8" x14ac:dyDescent="0.2">
      <c r="B58" s="42" t="s">
        <v>72</v>
      </c>
      <c r="C58" s="43"/>
      <c r="D58" s="43"/>
      <c r="E58" s="43"/>
      <c r="F58" s="43"/>
      <c r="G58" s="43"/>
      <c r="H58" s="43"/>
    </row>
    <row r="59" spans="2:8" ht="16" thickBot="1" x14ac:dyDescent="0.25">
      <c r="B59" s="43"/>
      <c r="C59" s="43"/>
      <c r="D59" s="43"/>
      <c r="E59" s="43"/>
      <c r="F59" s="43"/>
      <c r="G59" s="43"/>
      <c r="H59" s="43"/>
    </row>
    <row r="60" spans="2:8" ht="32" x14ac:dyDescent="0.2">
      <c r="B60" s="44" t="s">
        <v>63</v>
      </c>
      <c r="C60" s="45" t="s">
        <v>73</v>
      </c>
      <c r="D60" s="45" t="s">
        <v>74</v>
      </c>
      <c r="E60" s="45" t="s">
        <v>75</v>
      </c>
      <c r="F60" s="45" t="s">
        <v>76</v>
      </c>
      <c r="G60" s="45" t="s">
        <v>348</v>
      </c>
      <c r="H60" s="45" t="s">
        <v>349</v>
      </c>
    </row>
    <row r="61" spans="2:8" x14ac:dyDescent="0.2">
      <c r="B61" s="46" t="s">
        <v>79</v>
      </c>
      <c r="C61" s="47">
        <v>422.89097610862632</v>
      </c>
      <c r="D61" s="47">
        <v>69.906342970891941</v>
      </c>
      <c r="E61" s="47">
        <v>6.0493934904406661</v>
      </c>
      <c r="F61" s="48">
        <v>6.3743460061160527E-9</v>
      </c>
      <c r="G61" s="47">
        <v>307.40767250602062</v>
      </c>
      <c r="H61" s="47">
        <v>538.37427971123202</v>
      </c>
    </row>
    <row r="62" spans="2:8" x14ac:dyDescent="0.2">
      <c r="B62" s="49" t="s">
        <v>4</v>
      </c>
      <c r="C62" s="50">
        <v>-42.054823131725783</v>
      </c>
      <c r="D62" s="50">
        <v>16.675026928228736</v>
      </c>
      <c r="E62" s="50">
        <v>-2.5220243009342447</v>
      </c>
      <c r="F62" s="51">
        <v>1.2392646251769834E-2</v>
      </c>
      <c r="G62" s="50">
        <v>-69.601496516372649</v>
      </c>
      <c r="H62" s="50">
        <v>-14.508149747078917</v>
      </c>
    </row>
    <row r="63" spans="2:8" x14ac:dyDescent="0.2">
      <c r="B63" s="49" t="s">
        <v>5</v>
      </c>
      <c r="C63" s="50">
        <v>118.07706514680066</v>
      </c>
      <c r="D63" s="50">
        <v>20.014288202715775</v>
      </c>
      <c r="E63" s="50">
        <v>5.8996384958011436</v>
      </c>
      <c r="F63" s="51">
        <v>1.4011172666528182E-8</v>
      </c>
      <c r="G63" s="50">
        <v>85.014026477095456</v>
      </c>
      <c r="H63" s="50">
        <v>151.14010381650587</v>
      </c>
    </row>
    <row r="64" spans="2:8" x14ac:dyDescent="0.2">
      <c r="B64" s="49" t="s">
        <v>222</v>
      </c>
      <c r="C64" s="50">
        <v>225.20314523329083</v>
      </c>
      <c r="D64" s="50">
        <v>99.01842769047245</v>
      </c>
      <c r="E64" s="50">
        <v>2.2743559000680826</v>
      </c>
      <c r="F64" s="51">
        <v>2.3931355974028179E-2</v>
      </c>
      <c r="G64" s="50">
        <v>61.627500144935141</v>
      </c>
      <c r="H64" s="50">
        <v>388.77879032164651</v>
      </c>
    </row>
    <row r="65" spans="2:8" ht="16" thickBot="1" x14ac:dyDescent="0.25">
      <c r="B65" s="52" t="s">
        <v>340</v>
      </c>
      <c r="C65" s="53">
        <v>-40.348571868322679</v>
      </c>
      <c r="D65" s="53">
        <v>22.96303048563728</v>
      </c>
      <c r="E65" s="53">
        <v>-1.7571100597353455</v>
      </c>
      <c r="F65" s="54">
        <v>8.0322432669704513E-2</v>
      </c>
      <c r="G65" s="53">
        <v>-78.282849481913956</v>
      </c>
      <c r="H65" s="53">
        <v>-2.4142942547314021</v>
      </c>
    </row>
    <row r="68" spans="2:8" x14ac:dyDescent="0.2">
      <c r="B68" s="9" t="s">
        <v>80</v>
      </c>
    </row>
    <row r="70" spans="2:8" x14ac:dyDescent="0.2">
      <c r="B70" t="s">
        <v>369</v>
      </c>
    </row>
    <row r="73" spans="2:8" x14ac:dyDescent="0.2">
      <c r="B73" s="9" t="s">
        <v>82</v>
      </c>
    </row>
    <row r="74" spans="2:8" ht="16" thickBot="1" x14ac:dyDescent="0.25"/>
    <row r="75" spans="2:8" ht="32" x14ac:dyDescent="0.2">
      <c r="B75" s="12" t="s">
        <v>63</v>
      </c>
      <c r="C75" s="13" t="s">
        <v>73</v>
      </c>
      <c r="D75" s="13" t="s">
        <v>74</v>
      </c>
      <c r="E75" s="13" t="s">
        <v>75</v>
      </c>
      <c r="F75" s="13" t="s">
        <v>76</v>
      </c>
      <c r="G75" s="13" t="s">
        <v>348</v>
      </c>
      <c r="H75" s="13" t="s">
        <v>349</v>
      </c>
    </row>
    <row r="76" spans="2:8" x14ac:dyDescent="0.2">
      <c r="B76" s="23" t="s">
        <v>4</v>
      </c>
      <c r="C76" s="25">
        <v>-0.21572417199655239</v>
      </c>
      <c r="D76" s="25">
        <v>8.5536119503940036E-2</v>
      </c>
      <c r="E76" s="25">
        <v>-2.5220243009342447</v>
      </c>
      <c r="F76" s="37">
        <v>1.2392646251769834E-2</v>
      </c>
      <c r="G76" s="25">
        <v>-0.35702742486125072</v>
      </c>
      <c r="H76" s="25">
        <v>-7.4420919131854057E-2</v>
      </c>
    </row>
    <row r="77" spans="2:8" x14ac:dyDescent="0.2">
      <c r="B77" s="11" t="s">
        <v>5</v>
      </c>
      <c r="C77" s="20">
        <v>0.34250313246747172</v>
      </c>
      <c r="D77" s="20">
        <v>5.8054935520411306E-2</v>
      </c>
      <c r="E77" s="20">
        <v>5.8996384958011427</v>
      </c>
      <c r="F77" s="38">
        <v>1.4011172666528182E-8</v>
      </c>
      <c r="G77" s="20">
        <v>0.24659801914857063</v>
      </c>
      <c r="H77" s="20">
        <v>0.43840824578637283</v>
      </c>
    </row>
    <row r="78" spans="2:8" x14ac:dyDescent="0.2">
      <c r="B78" s="11" t="s">
        <v>222</v>
      </c>
      <c r="C78" s="20">
        <v>1.0887350362809356</v>
      </c>
      <c r="D78" s="20">
        <v>0.47870038117092606</v>
      </c>
      <c r="E78" s="20">
        <v>2.2743559000680822</v>
      </c>
      <c r="F78" s="38">
        <v>2.3931355974028179E-2</v>
      </c>
      <c r="G78" s="20">
        <v>0.29793553077020152</v>
      </c>
      <c r="H78" s="20">
        <v>1.8795345417916698</v>
      </c>
    </row>
    <row r="79" spans="2:8" ht="16" thickBot="1" x14ac:dyDescent="0.25">
      <c r="B79" s="15" t="s">
        <v>340</v>
      </c>
      <c r="C79" s="21">
        <v>-0.87137832388480496</v>
      </c>
      <c r="D79" s="21">
        <v>0.49591561954636543</v>
      </c>
      <c r="E79" s="21">
        <v>-1.7571100597353453</v>
      </c>
      <c r="F79" s="39">
        <v>8.0322432669704513E-2</v>
      </c>
      <c r="G79" s="21">
        <v>-1.6906169168289913</v>
      </c>
      <c r="H79" s="21">
        <v>-5.2139730940618745E-2</v>
      </c>
    </row>
    <row r="98" spans="2:13" x14ac:dyDescent="0.2">
      <c r="F98" t="s">
        <v>83</v>
      </c>
    </row>
    <row r="101" spans="2:13" x14ac:dyDescent="0.2">
      <c r="B101" s="9" t="s">
        <v>84</v>
      </c>
    </row>
    <row r="102" spans="2:13" ht="16" thickBot="1" x14ac:dyDescent="0.25"/>
    <row r="103" spans="2:13" ht="64" x14ac:dyDescent="0.2">
      <c r="B103" s="12" t="s">
        <v>85</v>
      </c>
      <c r="C103" s="13" t="s">
        <v>86</v>
      </c>
      <c r="D103" s="13" t="s">
        <v>3</v>
      </c>
      <c r="E103" s="13" t="s">
        <v>197</v>
      </c>
      <c r="F103" s="13" t="s">
        <v>198</v>
      </c>
      <c r="G103" s="13" t="s">
        <v>199</v>
      </c>
      <c r="H103" s="13" t="s">
        <v>200</v>
      </c>
      <c r="I103" s="13" t="s">
        <v>350</v>
      </c>
      <c r="J103" s="13" t="s">
        <v>351</v>
      </c>
      <c r="K103" s="13" t="s">
        <v>203</v>
      </c>
      <c r="L103" s="13" t="s">
        <v>352</v>
      </c>
      <c r="M103" s="13" t="s">
        <v>353</v>
      </c>
    </row>
    <row r="104" spans="2:13" x14ac:dyDescent="0.2">
      <c r="B104" s="23" t="s">
        <v>87</v>
      </c>
      <c r="C104" s="34">
        <v>1</v>
      </c>
      <c r="D104" s="25">
        <v>270.7488999921228</v>
      </c>
      <c r="E104" s="25">
        <v>294.58355679170927</v>
      </c>
      <c r="F104" s="25">
        <v>-23.834656799586469</v>
      </c>
      <c r="G104" s="25">
        <v>-0.2716670354492185</v>
      </c>
      <c r="H104" s="25">
        <v>9.0835241267981939</v>
      </c>
      <c r="I104" s="25">
        <v>279.57783156083264</v>
      </c>
      <c r="J104" s="25">
        <v>309.58928202258591</v>
      </c>
      <c r="K104" s="25">
        <v>88.203786663146332</v>
      </c>
      <c r="L104" s="25">
        <v>148.87339314660298</v>
      </c>
      <c r="M104" s="25">
        <v>440.29372043681553</v>
      </c>
    </row>
    <row r="105" spans="2:13" x14ac:dyDescent="0.2">
      <c r="B105" s="11" t="s">
        <v>88</v>
      </c>
      <c r="C105" s="17">
        <v>1</v>
      </c>
      <c r="D105" s="20">
        <v>314.50582438280878</v>
      </c>
      <c r="E105" s="20">
        <v>412.66062193850985</v>
      </c>
      <c r="F105" s="20">
        <v>-98.154797555701066</v>
      </c>
      <c r="G105" s="20">
        <v>-1.1187668063061076</v>
      </c>
      <c r="H105" s="20">
        <v>18.996672363452078</v>
      </c>
      <c r="I105" s="20">
        <v>381.27865588571211</v>
      </c>
      <c r="J105" s="20">
        <v>444.04258799130758</v>
      </c>
      <c r="K105" s="20">
        <v>89.767873607655702</v>
      </c>
      <c r="L105" s="20">
        <v>264.36663084946395</v>
      </c>
      <c r="M105" s="20">
        <v>560.95461302755575</v>
      </c>
    </row>
    <row r="106" spans="2:13" x14ac:dyDescent="0.2">
      <c r="B106" s="11" t="s">
        <v>89</v>
      </c>
      <c r="C106" s="17">
        <v>1</v>
      </c>
      <c r="D106" s="20">
        <v>390.60697916261392</v>
      </c>
      <c r="E106" s="20">
        <v>311.40758329835364</v>
      </c>
      <c r="F106" s="20">
        <v>79.199395864260282</v>
      </c>
      <c r="G106" s="20">
        <v>0.90271344222527194</v>
      </c>
      <c r="H106" s="20">
        <v>10.297256014248967</v>
      </c>
      <c r="I106" s="20">
        <v>294.39680727961064</v>
      </c>
      <c r="J106" s="20">
        <v>328.41835931709664</v>
      </c>
      <c r="K106" s="20">
        <v>88.337031037830855</v>
      </c>
      <c r="L106" s="20">
        <v>165.477303710672</v>
      </c>
      <c r="M106" s="20">
        <v>457.33786288603528</v>
      </c>
    </row>
    <row r="107" spans="2:13" x14ac:dyDescent="0.2">
      <c r="B107" s="11" t="s">
        <v>90</v>
      </c>
      <c r="C107" s="17">
        <v>1</v>
      </c>
      <c r="D107" s="20">
        <v>249.86237982712225</v>
      </c>
      <c r="E107" s="20">
        <v>311.40758329835364</v>
      </c>
      <c r="F107" s="20">
        <v>-61.545203471231389</v>
      </c>
      <c r="G107" s="20">
        <v>-0.70149124083206726</v>
      </c>
      <c r="H107" s="20">
        <v>10.297256014248967</v>
      </c>
      <c r="I107" s="20">
        <v>294.39680727961064</v>
      </c>
      <c r="J107" s="20">
        <v>328.41835931709664</v>
      </c>
      <c r="K107" s="20">
        <v>88.337031037830855</v>
      </c>
      <c r="L107" s="20">
        <v>165.477303710672</v>
      </c>
      <c r="M107" s="20">
        <v>457.33786288603528</v>
      </c>
    </row>
    <row r="108" spans="2:13" x14ac:dyDescent="0.2">
      <c r="B108" s="11" t="s">
        <v>91</v>
      </c>
      <c r="C108" s="17">
        <v>1</v>
      </c>
      <c r="D108" s="20">
        <v>222.03389430781561</v>
      </c>
      <c r="E108" s="20">
        <v>253.12434868230983</v>
      </c>
      <c r="F108" s="20">
        <v>-31.090454374494215</v>
      </c>
      <c r="G108" s="20">
        <v>-0.35436849968968598</v>
      </c>
      <c r="H108" s="20">
        <v>10.656429511797816</v>
      </c>
      <c r="I108" s="20">
        <v>235.52022819294112</v>
      </c>
      <c r="J108" s="20">
        <v>270.72846917167851</v>
      </c>
      <c r="K108" s="20">
        <v>88.379619036832352</v>
      </c>
      <c r="L108" s="20">
        <v>107.12371492346858</v>
      </c>
      <c r="M108" s="20">
        <v>399.12498244115108</v>
      </c>
    </row>
    <row r="109" spans="2:13" x14ac:dyDescent="0.2">
      <c r="B109" s="11" t="s">
        <v>92</v>
      </c>
      <c r="C109" s="17">
        <v>1</v>
      </c>
      <c r="D109" s="20">
        <v>276.35819705736077</v>
      </c>
      <c r="E109" s="20">
        <v>306.35547037491659</v>
      </c>
      <c r="F109" s="20">
        <v>-29.997273317555823</v>
      </c>
      <c r="G109" s="20">
        <v>-0.34190843955771677</v>
      </c>
      <c r="H109" s="20">
        <v>9.8376207096695403</v>
      </c>
      <c r="I109" s="20">
        <v>290.10399889377936</v>
      </c>
      <c r="J109" s="20">
        <v>322.60694185605382</v>
      </c>
      <c r="K109" s="20">
        <v>88.28463259471053</v>
      </c>
      <c r="L109" s="20">
        <v>160.51175153491545</v>
      </c>
      <c r="M109" s="20">
        <v>452.19918921491774</v>
      </c>
    </row>
    <row r="110" spans="2:13" x14ac:dyDescent="0.2">
      <c r="B110" s="11" t="s">
        <v>93</v>
      </c>
      <c r="C110" s="17">
        <v>1</v>
      </c>
      <c r="D110" s="20">
        <v>294.86318135451683</v>
      </c>
      <c r="E110" s="20">
        <v>306.35547037491659</v>
      </c>
      <c r="F110" s="20">
        <v>-11.492289020399767</v>
      </c>
      <c r="G110" s="20">
        <v>-0.13098892570384213</v>
      </c>
      <c r="H110" s="20">
        <v>9.8376207096695403</v>
      </c>
      <c r="I110" s="20">
        <v>290.10399889377936</v>
      </c>
      <c r="J110" s="20">
        <v>322.60694185605382</v>
      </c>
      <c r="K110" s="20">
        <v>88.28463259471053</v>
      </c>
      <c r="L110" s="20">
        <v>160.51175153491545</v>
      </c>
      <c r="M110" s="20">
        <v>452.19918921491774</v>
      </c>
    </row>
    <row r="111" spans="2:13" x14ac:dyDescent="0.2">
      <c r="B111" s="11" t="s">
        <v>94</v>
      </c>
      <c r="C111" s="17">
        <v>1</v>
      </c>
      <c r="D111" s="20">
        <v>383.45580710381228</v>
      </c>
      <c r="E111" s="20">
        <v>432.43743673852157</v>
      </c>
      <c r="F111" s="20">
        <v>-48.981629634709293</v>
      </c>
      <c r="G111" s="20">
        <v>-0.55829182799745325</v>
      </c>
      <c r="H111" s="20">
        <v>19.459925288156334</v>
      </c>
      <c r="I111" s="20">
        <v>400.29018994187641</v>
      </c>
      <c r="J111" s="20">
        <v>464.58468353516673</v>
      </c>
      <c r="K111" s="20">
        <v>89.867047705910153</v>
      </c>
      <c r="L111" s="20">
        <v>283.97961284101359</v>
      </c>
      <c r="M111" s="20">
        <v>580.89526063602955</v>
      </c>
    </row>
    <row r="112" spans="2:13" x14ac:dyDescent="0.2">
      <c r="B112" s="11" t="s">
        <v>95</v>
      </c>
      <c r="C112" s="17">
        <v>1</v>
      </c>
      <c r="D112" s="20">
        <v>300.2942445751741</v>
      </c>
      <c r="E112" s="20">
        <v>314.36037159172088</v>
      </c>
      <c r="F112" s="20">
        <v>-14.066127016546773</v>
      </c>
      <c r="G112" s="20">
        <v>-0.16032548985155604</v>
      </c>
      <c r="H112" s="20">
        <v>10.597796559591531</v>
      </c>
      <c r="I112" s="20">
        <v>296.85311108290608</v>
      </c>
      <c r="J112" s="20">
        <v>331.86763210053567</v>
      </c>
      <c r="K112" s="20">
        <v>88.372568498794891</v>
      </c>
      <c r="L112" s="20">
        <v>168.37138512252659</v>
      </c>
      <c r="M112" s="20">
        <v>460.34935806091516</v>
      </c>
    </row>
    <row r="113" spans="2:13" x14ac:dyDescent="0.2">
      <c r="B113" s="11" t="s">
        <v>96</v>
      </c>
      <c r="C113" s="17">
        <v>1</v>
      </c>
      <c r="D113" s="20">
        <v>296.74312209515341</v>
      </c>
      <c r="E113" s="20">
        <v>270.57670107582959</v>
      </c>
      <c r="F113" s="20">
        <v>26.16642101932382</v>
      </c>
      <c r="G113" s="20">
        <v>0.29824444658079374</v>
      </c>
      <c r="H113" s="20">
        <v>9.2225099475606704</v>
      </c>
      <c r="I113" s="20">
        <v>255.34137519566346</v>
      </c>
      <c r="J113" s="20">
        <v>285.81202695599575</v>
      </c>
      <c r="K113" s="20">
        <v>88.218208216266561</v>
      </c>
      <c r="L113" s="20">
        <v>124.84271343240459</v>
      </c>
      <c r="M113" s="20">
        <v>416.31068871925459</v>
      </c>
    </row>
    <row r="114" spans="2:13" x14ac:dyDescent="0.2">
      <c r="B114" s="11" t="s">
        <v>97</v>
      </c>
      <c r="C114" s="17">
        <v>1</v>
      </c>
      <c r="D114" s="20">
        <v>429.79776568141511</v>
      </c>
      <c r="E114" s="20">
        <v>354.99158404309838</v>
      </c>
      <c r="F114" s="20">
        <v>74.80618163831673</v>
      </c>
      <c r="G114" s="20">
        <v>0.85263965702706745</v>
      </c>
      <c r="H114" s="20">
        <v>16.246913669859175</v>
      </c>
      <c r="I114" s="20">
        <v>328.1521416662755</v>
      </c>
      <c r="J114" s="20">
        <v>381.83102641992127</v>
      </c>
      <c r="K114" s="20">
        <v>89.226452215425226</v>
      </c>
      <c r="L114" s="20">
        <v>207.59200579784735</v>
      </c>
      <c r="M114" s="20">
        <v>502.39116228834939</v>
      </c>
    </row>
    <row r="115" spans="2:13" x14ac:dyDescent="0.2">
      <c r="B115" s="11" t="s">
        <v>98</v>
      </c>
      <c r="C115" s="17">
        <v>1</v>
      </c>
      <c r="D115" s="20">
        <v>297.21708504560701</v>
      </c>
      <c r="E115" s="20">
        <v>294.58355679170927</v>
      </c>
      <c r="F115" s="20">
        <v>2.6335282538977367</v>
      </c>
      <c r="G115" s="20">
        <v>3.0016912747011643E-2</v>
      </c>
      <c r="H115" s="20">
        <v>9.0835241267981939</v>
      </c>
      <c r="I115" s="20">
        <v>279.57783156083264</v>
      </c>
      <c r="J115" s="20">
        <v>309.58928202258591</v>
      </c>
      <c r="K115" s="20">
        <v>88.203786663146332</v>
      </c>
      <c r="L115" s="20">
        <v>148.87339314660298</v>
      </c>
      <c r="M115" s="20">
        <v>440.29372043681553</v>
      </c>
    </row>
    <row r="116" spans="2:13" x14ac:dyDescent="0.2">
      <c r="B116" s="11" t="s">
        <v>99</v>
      </c>
      <c r="C116" s="17">
        <v>1</v>
      </c>
      <c r="D116" s="20">
        <v>268.40556671680145</v>
      </c>
      <c r="E116" s="20">
        <v>294.58355679170927</v>
      </c>
      <c r="F116" s="20">
        <v>-26.177990074907825</v>
      </c>
      <c r="G116" s="20">
        <v>-0.2983763104905568</v>
      </c>
      <c r="H116" s="20">
        <v>9.0835241267981939</v>
      </c>
      <c r="I116" s="20">
        <v>279.57783156083264</v>
      </c>
      <c r="J116" s="20">
        <v>309.58928202258591</v>
      </c>
      <c r="K116" s="20">
        <v>88.203786663146332</v>
      </c>
      <c r="L116" s="20">
        <v>148.87339314660298</v>
      </c>
      <c r="M116" s="20">
        <v>440.29372043681553</v>
      </c>
    </row>
    <row r="117" spans="2:13" x14ac:dyDescent="0.2">
      <c r="B117" s="11" t="s">
        <v>100</v>
      </c>
      <c r="C117" s="17">
        <v>1</v>
      </c>
      <c r="D117" s="20">
        <v>206.02798850125583</v>
      </c>
      <c r="E117" s="20">
        <v>311.40758329835364</v>
      </c>
      <c r="F117" s="20">
        <v>-105.37959479709781</v>
      </c>
      <c r="G117" s="20">
        <v>-1.2011149292430403</v>
      </c>
      <c r="H117" s="20">
        <v>10.297256014248967</v>
      </c>
      <c r="I117" s="20">
        <v>294.39680727961064</v>
      </c>
      <c r="J117" s="20">
        <v>328.41835931709664</v>
      </c>
      <c r="K117" s="20">
        <v>88.337031037830855</v>
      </c>
      <c r="L117" s="20">
        <v>165.477303710672</v>
      </c>
      <c r="M117" s="20">
        <v>457.33786288603528</v>
      </c>
    </row>
    <row r="118" spans="2:13" x14ac:dyDescent="0.2">
      <c r="B118" s="11" t="s">
        <v>101</v>
      </c>
      <c r="C118" s="17">
        <v>1</v>
      </c>
      <c r="D118" s="20">
        <v>201.96734153603134</v>
      </c>
      <c r="E118" s="20">
        <v>311.40758329835364</v>
      </c>
      <c r="F118" s="20">
        <v>-109.4402417623223</v>
      </c>
      <c r="G118" s="20">
        <v>-1.2473981181441509</v>
      </c>
      <c r="H118" s="20">
        <v>10.297256014248967</v>
      </c>
      <c r="I118" s="20">
        <v>294.39680727961064</v>
      </c>
      <c r="J118" s="20">
        <v>328.41835931709664</v>
      </c>
      <c r="K118" s="20">
        <v>88.337031037830855</v>
      </c>
      <c r="L118" s="20">
        <v>165.477303710672</v>
      </c>
      <c r="M118" s="20">
        <v>457.33786288603528</v>
      </c>
    </row>
    <row r="119" spans="2:13" x14ac:dyDescent="0.2">
      <c r="B119" s="11" t="s">
        <v>102</v>
      </c>
      <c r="C119" s="17">
        <v>1</v>
      </c>
      <c r="D119" s="20">
        <v>239.72697458725526</v>
      </c>
      <c r="E119" s="20">
        <v>331.66508454173106</v>
      </c>
      <c r="F119" s="20">
        <v>-91.938109954475806</v>
      </c>
      <c r="G119" s="20">
        <v>-1.0479091008589672</v>
      </c>
      <c r="H119" s="20">
        <v>12.72909210607836</v>
      </c>
      <c r="I119" s="20">
        <v>310.63698400321675</v>
      </c>
      <c r="J119" s="20">
        <v>352.69318508024537</v>
      </c>
      <c r="K119" s="20">
        <v>88.653411423366734</v>
      </c>
      <c r="L119" s="20">
        <v>185.21215349548348</v>
      </c>
      <c r="M119" s="20">
        <v>478.11801558797868</v>
      </c>
    </row>
    <row r="120" spans="2:13" x14ac:dyDescent="0.2">
      <c r="B120" s="11" t="s">
        <v>103</v>
      </c>
      <c r="C120" s="17">
        <v>1</v>
      </c>
      <c r="D120" s="20">
        <v>171.39281859155261</v>
      </c>
      <c r="E120" s="20">
        <v>297.11904588764997</v>
      </c>
      <c r="F120" s="20">
        <v>-125.72622729609736</v>
      </c>
      <c r="G120" s="20">
        <v>-1.4330255197271387</v>
      </c>
      <c r="H120" s="20">
        <v>9.2043942466989055</v>
      </c>
      <c r="I120" s="20">
        <v>281.91364663350492</v>
      </c>
      <c r="J120" s="20">
        <v>312.32444514179502</v>
      </c>
      <c r="K120" s="20">
        <v>88.216316204001444</v>
      </c>
      <c r="L120" s="20">
        <v>151.38818379503405</v>
      </c>
      <c r="M120" s="20">
        <v>442.84990798026593</v>
      </c>
    </row>
    <row r="121" spans="2:13" x14ac:dyDescent="0.2">
      <c r="B121" s="11" t="s">
        <v>104</v>
      </c>
      <c r="C121" s="17">
        <v>1</v>
      </c>
      <c r="D121" s="20">
        <v>172.74559451311936</v>
      </c>
      <c r="E121" s="20">
        <v>236.9011802916753</v>
      </c>
      <c r="F121" s="20">
        <v>-64.155585778555945</v>
      </c>
      <c r="G121" s="20">
        <v>-0.73124433645173048</v>
      </c>
      <c r="H121" s="20">
        <v>12.656327729974786</v>
      </c>
      <c r="I121" s="20">
        <v>215.99328444675399</v>
      </c>
      <c r="J121" s="20">
        <v>257.80907613659662</v>
      </c>
      <c r="K121" s="20">
        <v>88.642992970478119</v>
      </c>
      <c r="L121" s="20">
        <v>90.46546023525886</v>
      </c>
      <c r="M121" s="20">
        <v>383.33690034809172</v>
      </c>
    </row>
    <row r="122" spans="2:13" x14ac:dyDescent="0.2">
      <c r="B122" s="11" t="s">
        <v>105</v>
      </c>
      <c r="C122" s="17">
        <v>1</v>
      </c>
      <c r="D122" s="20">
        <v>379.20412736310453</v>
      </c>
      <c r="E122" s="20">
        <v>455.62810643893374</v>
      </c>
      <c r="F122" s="20">
        <v>-76.423979075829209</v>
      </c>
      <c r="G122" s="20">
        <v>-0.87107928624018793</v>
      </c>
      <c r="H122" s="20">
        <v>20.887483730379898</v>
      </c>
      <c r="I122" s="20">
        <v>421.12257342693886</v>
      </c>
      <c r="J122" s="20">
        <v>490.13363945092863</v>
      </c>
      <c r="K122" s="20">
        <v>90.186942224152332</v>
      </c>
      <c r="L122" s="20">
        <v>306.64182583490981</v>
      </c>
      <c r="M122" s="20">
        <v>604.61438704295767</v>
      </c>
    </row>
    <row r="123" spans="2:13" x14ac:dyDescent="0.2">
      <c r="B123" s="11" t="s">
        <v>106</v>
      </c>
      <c r="C123" s="17">
        <v>1</v>
      </c>
      <c r="D123" s="20">
        <v>346.14938028154523</v>
      </c>
      <c r="E123" s="20">
        <v>260.59215635418923</v>
      </c>
      <c r="F123" s="20">
        <v>85.557223927356006</v>
      </c>
      <c r="G123" s="20">
        <v>0.97517986439028626</v>
      </c>
      <c r="H123" s="20">
        <v>9.9305371500107142</v>
      </c>
      <c r="I123" s="20">
        <v>244.1871895386721</v>
      </c>
      <c r="J123" s="20">
        <v>276.99712316970636</v>
      </c>
      <c r="K123" s="20">
        <v>88.295034623943877</v>
      </c>
      <c r="L123" s="20">
        <v>114.73125365577144</v>
      </c>
      <c r="M123" s="20">
        <v>406.45305905260705</v>
      </c>
    </row>
    <row r="124" spans="2:13" x14ac:dyDescent="0.2">
      <c r="B124" s="11" t="s">
        <v>107</v>
      </c>
      <c r="C124" s="17">
        <v>1</v>
      </c>
      <c r="D124" s="20">
        <v>371.4853015379951</v>
      </c>
      <c r="E124" s="20">
        <v>352.44251198354277</v>
      </c>
      <c r="F124" s="20">
        <v>19.042789554452327</v>
      </c>
      <c r="G124" s="20">
        <v>0.21704940954010984</v>
      </c>
      <c r="H124" s="20">
        <v>15.838943583578034</v>
      </c>
      <c r="I124" s="20">
        <v>326.27702466333619</v>
      </c>
      <c r="J124" s="20">
        <v>378.60799930374935</v>
      </c>
      <c r="K124" s="20">
        <v>89.153068960072673</v>
      </c>
      <c r="L124" s="20">
        <v>205.16416080291955</v>
      </c>
      <c r="M124" s="20">
        <v>499.72086316416596</v>
      </c>
    </row>
    <row r="125" spans="2:13" x14ac:dyDescent="0.2">
      <c r="B125" s="11" t="s">
        <v>108</v>
      </c>
      <c r="C125" s="17">
        <v>1</v>
      </c>
      <c r="D125" s="20">
        <v>302.60708516818738</v>
      </c>
      <c r="E125" s="20">
        <v>331.25306756673081</v>
      </c>
      <c r="F125" s="20">
        <v>-28.645982398543424</v>
      </c>
      <c r="G125" s="20">
        <v>-0.32650644736272455</v>
      </c>
      <c r="H125" s="20">
        <v>12.672397493883492</v>
      </c>
      <c r="I125" s="20">
        <v>310.31862492583326</v>
      </c>
      <c r="J125" s="20">
        <v>352.18751020762835</v>
      </c>
      <c r="K125" s="20">
        <v>88.645288816714285</v>
      </c>
      <c r="L125" s="20">
        <v>184.81355483719418</v>
      </c>
      <c r="M125" s="20">
        <v>477.69258029626747</v>
      </c>
    </row>
    <row r="126" spans="2:13" x14ac:dyDescent="0.2">
      <c r="B126" s="11" t="s">
        <v>109</v>
      </c>
      <c r="C126" s="17">
        <v>1</v>
      </c>
      <c r="D126" s="20">
        <v>145.78336079215677</v>
      </c>
      <c r="E126" s="20">
        <v>203.93982229165593</v>
      </c>
      <c r="F126" s="20">
        <v>-58.156461499499159</v>
      </c>
      <c r="G126" s="20">
        <v>-0.66286641425689263</v>
      </c>
      <c r="H126" s="20">
        <v>17.737863912539126</v>
      </c>
      <c r="I126" s="20">
        <v>174.6373722360666</v>
      </c>
      <c r="J126" s="20">
        <v>233.24227234724526</v>
      </c>
      <c r="K126" s="20">
        <v>89.509940159378189</v>
      </c>
      <c r="L126" s="20">
        <v>56.07192997206073</v>
      </c>
      <c r="M126" s="20">
        <v>351.80771461125113</v>
      </c>
    </row>
    <row r="127" spans="2:13" x14ac:dyDescent="0.2">
      <c r="B127" s="11" t="s">
        <v>110</v>
      </c>
      <c r="C127" s="17">
        <v>1</v>
      </c>
      <c r="D127" s="20">
        <v>309.05276246954139</v>
      </c>
      <c r="E127" s="20">
        <v>234.54679754207245</v>
      </c>
      <c r="F127" s="20">
        <v>74.505964927468938</v>
      </c>
      <c r="G127" s="20">
        <v>0.84921779177790002</v>
      </c>
      <c r="H127" s="20">
        <v>12.983069205771969</v>
      </c>
      <c r="I127" s="20">
        <v>213.09913401019372</v>
      </c>
      <c r="J127" s="20">
        <v>255.99446107395119</v>
      </c>
      <c r="K127" s="20">
        <v>88.690234282910595</v>
      </c>
      <c r="L127" s="20">
        <v>88.03303617217324</v>
      </c>
      <c r="M127" s="20">
        <v>381.06055891197167</v>
      </c>
    </row>
    <row r="128" spans="2:13" x14ac:dyDescent="0.2">
      <c r="B128" s="11" t="s">
        <v>111</v>
      </c>
      <c r="C128" s="17">
        <v>1</v>
      </c>
      <c r="D128" s="20">
        <v>154.59788084785293</v>
      </c>
      <c r="E128" s="20">
        <v>218.36041641666441</v>
      </c>
      <c r="F128" s="20">
        <v>-63.762535568811472</v>
      </c>
      <c r="G128" s="20">
        <v>-0.7267643564729197</v>
      </c>
      <c r="H128" s="20">
        <v>15.401646858533098</v>
      </c>
      <c r="I128" s="20">
        <v>192.91733093177936</v>
      </c>
      <c r="J128" s="20">
        <v>243.80350190154945</v>
      </c>
      <c r="K128" s="20">
        <v>89.076418299742315</v>
      </c>
      <c r="L128" s="20">
        <v>71.208689961382021</v>
      </c>
      <c r="M128" s="20">
        <v>365.51214287194682</v>
      </c>
    </row>
    <row r="129" spans="2:13" x14ac:dyDescent="0.2">
      <c r="B129" s="11" t="s">
        <v>112</v>
      </c>
      <c r="C129" s="17">
        <v>1</v>
      </c>
      <c r="D129" s="20">
        <v>247.72564561350089</v>
      </c>
      <c r="E129" s="20">
        <v>245.82821472254611</v>
      </c>
      <c r="F129" s="20">
        <v>1.8974308909547801</v>
      </c>
      <c r="G129" s="20">
        <v>2.1626886824919495E-2</v>
      </c>
      <c r="H129" s="20">
        <v>11.49470085993085</v>
      </c>
      <c r="I129" s="20">
        <v>226.83929364879953</v>
      </c>
      <c r="J129" s="20">
        <v>264.81713579629269</v>
      </c>
      <c r="K129" s="20">
        <v>88.484607243378775</v>
      </c>
      <c r="L129" s="20">
        <v>99.654143412603929</v>
      </c>
      <c r="M129" s="20">
        <v>392.00228603248831</v>
      </c>
    </row>
    <row r="130" spans="2:13" x14ac:dyDescent="0.2">
      <c r="B130" s="11" t="s">
        <v>113</v>
      </c>
      <c r="C130" s="17">
        <v>1</v>
      </c>
      <c r="D130" s="20">
        <v>227.99236329472669</v>
      </c>
      <c r="E130" s="20">
        <v>321.22732114759049</v>
      </c>
      <c r="F130" s="20">
        <v>-93.234957852863801</v>
      </c>
      <c r="G130" s="20">
        <v>-1.0626905523791639</v>
      </c>
      <c r="H130" s="20">
        <v>11.375482831264893</v>
      </c>
      <c r="I130" s="20">
        <v>302.43534488906715</v>
      </c>
      <c r="J130" s="20">
        <v>340.01929740611382</v>
      </c>
      <c r="K130" s="20">
        <v>88.469199051421882</v>
      </c>
      <c r="L130" s="20">
        <v>175.07870373545077</v>
      </c>
      <c r="M130" s="20">
        <v>467.37593855973023</v>
      </c>
    </row>
    <row r="131" spans="2:13" x14ac:dyDescent="0.2">
      <c r="B131" s="11" t="s">
        <v>114</v>
      </c>
      <c r="C131" s="17">
        <v>1</v>
      </c>
      <c r="D131" s="20">
        <v>226.5964968466343</v>
      </c>
      <c r="E131" s="20">
        <v>318.67070299713777</v>
      </c>
      <c r="F131" s="20">
        <v>-92.074206150503471</v>
      </c>
      <c r="G131" s="20">
        <v>-1.0494603231157691</v>
      </c>
      <c r="H131" s="20">
        <v>11.07400278171383</v>
      </c>
      <c r="I131" s="20">
        <v>300.37676326309588</v>
      </c>
      <c r="J131" s="20">
        <v>336.96464273117965</v>
      </c>
      <c r="K131" s="20">
        <v>88.430939770903208</v>
      </c>
      <c r="L131" s="20">
        <v>172.58528883551847</v>
      </c>
      <c r="M131" s="20">
        <v>464.75611715875709</v>
      </c>
    </row>
    <row r="132" spans="2:13" x14ac:dyDescent="0.2">
      <c r="B132" s="11" t="s">
        <v>115</v>
      </c>
      <c r="C132" s="17">
        <v>1</v>
      </c>
      <c r="D132" s="20">
        <v>233.31521082097063</v>
      </c>
      <c r="E132" s="20">
        <v>244.65679393389146</v>
      </c>
      <c r="F132" s="20">
        <v>-11.34158311292083</v>
      </c>
      <c r="G132" s="20">
        <v>-0.12927118219053099</v>
      </c>
      <c r="H132" s="20">
        <v>11.639365138957624</v>
      </c>
      <c r="I132" s="20">
        <v>225.42889155822985</v>
      </c>
      <c r="J132" s="20">
        <v>263.88469630955308</v>
      </c>
      <c r="K132" s="20">
        <v>88.503516269093438</v>
      </c>
      <c r="L132" s="20">
        <v>98.451485447684092</v>
      </c>
      <c r="M132" s="20">
        <v>390.86210242009884</v>
      </c>
    </row>
    <row r="133" spans="2:13" x14ac:dyDescent="0.2">
      <c r="B133" s="11" t="s">
        <v>116</v>
      </c>
      <c r="C133" s="17">
        <v>1</v>
      </c>
      <c r="D133" s="20">
        <v>215.20722620508221</v>
      </c>
      <c r="E133" s="20">
        <v>242.05139247917833</v>
      </c>
      <c r="F133" s="20">
        <v>-26.844166274096125</v>
      </c>
      <c r="G133" s="20">
        <v>-0.30596937611101305</v>
      </c>
      <c r="H133" s="20">
        <v>11.969995116462515</v>
      </c>
      <c r="I133" s="20">
        <v>222.27729872159566</v>
      </c>
      <c r="J133" s="20">
        <v>261.82548623676104</v>
      </c>
      <c r="K133" s="20">
        <v>88.547605016984178</v>
      </c>
      <c r="L133" s="20">
        <v>95.773250627045286</v>
      </c>
      <c r="M133" s="20">
        <v>388.32953433131138</v>
      </c>
    </row>
    <row r="134" spans="2:13" x14ac:dyDescent="0.2">
      <c r="B134" s="11" t="s">
        <v>117</v>
      </c>
      <c r="C134" s="17">
        <v>1</v>
      </c>
      <c r="D134" s="20">
        <v>233.41454117517861</v>
      </c>
      <c r="E134" s="20">
        <v>292.38613289757348</v>
      </c>
      <c r="F134" s="20">
        <v>-58.971591722394862</v>
      </c>
      <c r="G134" s="20">
        <v>-0.67215725544756499</v>
      </c>
      <c r="H134" s="20">
        <v>8.9987670548670327</v>
      </c>
      <c r="I134" s="20">
        <v>277.52042395498086</v>
      </c>
      <c r="J134" s="20">
        <v>307.25184184016609</v>
      </c>
      <c r="K134" s="20">
        <v>88.195098387968628</v>
      </c>
      <c r="L134" s="20">
        <v>146.69032203760068</v>
      </c>
      <c r="M134" s="20">
        <v>438.08194375754624</v>
      </c>
    </row>
    <row r="135" spans="2:13" x14ac:dyDescent="0.2">
      <c r="B135" s="11" t="s">
        <v>118</v>
      </c>
      <c r="C135" s="17">
        <v>1</v>
      </c>
      <c r="D135" s="20">
        <v>297.11769231578774</v>
      </c>
      <c r="E135" s="20">
        <v>308.48226277585184</v>
      </c>
      <c r="F135" s="20">
        <v>-11.364570460064101</v>
      </c>
      <c r="G135" s="20">
        <v>-0.12953319160412419</v>
      </c>
      <c r="H135" s="20">
        <v>10.022252514868921</v>
      </c>
      <c r="I135" s="20">
        <v>291.92578476872001</v>
      </c>
      <c r="J135" s="20">
        <v>325.03874078298367</v>
      </c>
      <c r="K135" s="20">
        <v>88.305396871468176</v>
      </c>
      <c r="L135" s="20">
        <v>162.60424193727681</v>
      </c>
      <c r="M135" s="20">
        <v>454.36028361442686</v>
      </c>
    </row>
    <row r="136" spans="2:13" x14ac:dyDescent="0.2">
      <c r="B136" s="11" t="s">
        <v>119</v>
      </c>
      <c r="C136" s="17">
        <v>1</v>
      </c>
      <c r="D136" s="20">
        <v>258.46230884332823</v>
      </c>
      <c r="E136" s="20">
        <v>262.39129711755584</v>
      </c>
      <c r="F136" s="20">
        <v>-3.9289882742276063</v>
      </c>
      <c r="G136" s="20">
        <v>-4.4782545255389362E-2</v>
      </c>
      <c r="H136" s="20">
        <v>9.7790328491587069</v>
      </c>
      <c r="I136" s="20">
        <v>246.23661112676555</v>
      </c>
      <c r="J136" s="20">
        <v>278.54598310834615</v>
      </c>
      <c r="K136" s="20">
        <v>88.278123307083447</v>
      </c>
      <c r="L136" s="20">
        <v>116.55833143681505</v>
      </c>
      <c r="M136" s="20">
        <v>408.22426279829665</v>
      </c>
    </row>
    <row r="137" spans="2:13" x14ac:dyDescent="0.2">
      <c r="B137" s="11" t="s">
        <v>120</v>
      </c>
      <c r="C137" s="17">
        <v>1</v>
      </c>
      <c r="D137" s="20">
        <v>336.22133222738205</v>
      </c>
      <c r="E137" s="20">
        <v>292.33619149599986</v>
      </c>
      <c r="F137" s="20">
        <v>43.885140731382194</v>
      </c>
      <c r="G137" s="20">
        <v>0.50020212932007468</v>
      </c>
      <c r="H137" s="20">
        <v>8.9970612618424237</v>
      </c>
      <c r="I137" s="20">
        <v>277.47330047529204</v>
      </c>
      <c r="J137" s="20">
        <v>307.19908251670768</v>
      </c>
      <c r="K137" s="20">
        <v>88.194924357952999</v>
      </c>
      <c r="L137" s="20">
        <v>146.64066812869621</v>
      </c>
      <c r="M137" s="20">
        <v>438.03171486330348</v>
      </c>
    </row>
    <row r="138" spans="2:13" x14ac:dyDescent="0.2">
      <c r="B138" s="11" t="s">
        <v>121</v>
      </c>
      <c r="C138" s="17">
        <v>1</v>
      </c>
      <c r="D138" s="20">
        <v>364.17453904151307</v>
      </c>
      <c r="E138" s="20">
        <v>275.35609798583238</v>
      </c>
      <c r="F138" s="20">
        <v>88.818441055680694</v>
      </c>
      <c r="G138" s="20">
        <v>1.0123511648481789</v>
      </c>
      <c r="H138" s="20">
        <v>9.0090414803660526</v>
      </c>
      <c r="I138" s="20">
        <v>260.47341598258714</v>
      </c>
      <c r="J138" s="20">
        <v>290.23877998907761</v>
      </c>
      <c r="K138" s="20">
        <v>88.196147305597549</v>
      </c>
      <c r="L138" s="20">
        <v>129.6585543435705</v>
      </c>
      <c r="M138" s="20">
        <v>421.05364162809428</v>
      </c>
    </row>
    <row r="139" spans="2:13" x14ac:dyDescent="0.2">
      <c r="B139" s="11" t="s">
        <v>122</v>
      </c>
      <c r="C139" s="17">
        <v>1</v>
      </c>
      <c r="D139" s="20">
        <v>291.1947988284852</v>
      </c>
      <c r="E139" s="20">
        <v>358.5279301398316</v>
      </c>
      <c r="F139" s="20">
        <v>-67.333131311346392</v>
      </c>
      <c r="G139" s="20">
        <v>-0.76746194940737689</v>
      </c>
      <c r="H139" s="20">
        <v>21.435947285818642</v>
      </c>
      <c r="I139" s="20">
        <v>323.11635082937607</v>
      </c>
      <c r="J139" s="20">
        <v>393.93950945028712</v>
      </c>
      <c r="K139" s="20">
        <v>90.315543552569622</v>
      </c>
      <c r="L139" s="20">
        <v>209.32920377449105</v>
      </c>
      <c r="M139" s="20">
        <v>507.72665650517217</v>
      </c>
    </row>
    <row r="140" spans="2:13" x14ac:dyDescent="0.2">
      <c r="B140" s="11" t="s">
        <v>123</v>
      </c>
      <c r="C140" s="17">
        <v>1</v>
      </c>
      <c r="D140" s="20">
        <v>279.62964251219836</v>
      </c>
      <c r="E140" s="20">
        <v>261.30526264439686</v>
      </c>
      <c r="F140" s="20">
        <v>18.324379867801497</v>
      </c>
      <c r="G140" s="20">
        <v>0.2088609874683551</v>
      </c>
      <c r="H140" s="20">
        <v>9.8693199009213632</v>
      </c>
      <c r="I140" s="20">
        <v>245.00142499487322</v>
      </c>
      <c r="J140" s="20">
        <v>277.60910029392051</v>
      </c>
      <c r="K140" s="20">
        <v>88.288170478623172</v>
      </c>
      <c r="L140" s="20">
        <v>115.4556993201239</v>
      </c>
      <c r="M140" s="20">
        <v>407.1548259686698</v>
      </c>
    </row>
    <row r="141" spans="2:13" x14ac:dyDescent="0.2">
      <c r="B141" s="11" t="s">
        <v>124</v>
      </c>
      <c r="C141" s="17">
        <v>1</v>
      </c>
      <c r="D141" s="20">
        <v>328.56464507221398</v>
      </c>
      <c r="E141" s="20">
        <v>248.96739166708096</v>
      </c>
      <c r="F141" s="20">
        <v>79.597253405133017</v>
      </c>
      <c r="G141" s="20">
        <v>0.90724821608708339</v>
      </c>
      <c r="H141" s="20">
        <v>11.120171648760111</v>
      </c>
      <c r="I141" s="20">
        <v>230.59718226903573</v>
      </c>
      <c r="J141" s="20">
        <v>267.33760106512619</v>
      </c>
      <c r="K141" s="20">
        <v>88.436733254081659</v>
      </c>
      <c r="L141" s="20">
        <v>102.87240683492763</v>
      </c>
      <c r="M141" s="20">
        <v>395.06237649923429</v>
      </c>
    </row>
    <row r="142" spans="2:13" x14ac:dyDescent="0.2">
      <c r="B142" s="11" t="s">
        <v>125</v>
      </c>
      <c r="C142" s="17">
        <v>1</v>
      </c>
      <c r="D142" s="20">
        <v>329.40232818821283</v>
      </c>
      <c r="E142" s="20">
        <v>260.59215635418923</v>
      </c>
      <c r="F142" s="20">
        <v>68.810171834023606</v>
      </c>
      <c r="G142" s="20">
        <v>0.78429723356557146</v>
      </c>
      <c r="H142" s="20">
        <v>9.9305371500107142</v>
      </c>
      <c r="I142" s="20">
        <v>244.1871895386721</v>
      </c>
      <c r="J142" s="20">
        <v>276.99712316970636</v>
      </c>
      <c r="K142" s="20">
        <v>88.295034623943877</v>
      </c>
      <c r="L142" s="20">
        <v>114.73125365577144</v>
      </c>
      <c r="M142" s="20">
        <v>406.45305905260705</v>
      </c>
    </row>
    <row r="143" spans="2:13" x14ac:dyDescent="0.2">
      <c r="B143" s="11" t="s">
        <v>126</v>
      </c>
      <c r="C143" s="17">
        <v>1</v>
      </c>
      <c r="D143" s="20">
        <v>211.37293465463586</v>
      </c>
      <c r="E143" s="20">
        <v>244.65679393389146</v>
      </c>
      <c r="F143" s="20">
        <v>-33.283859279255608</v>
      </c>
      <c r="G143" s="20">
        <v>-0.37936889357102943</v>
      </c>
      <c r="H143" s="20">
        <v>11.639365138957624</v>
      </c>
      <c r="I143" s="20">
        <v>225.42889155822985</v>
      </c>
      <c r="J143" s="20">
        <v>263.88469630955308</v>
      </c>
      <c r="K143" s="20">
        <v>88.503516269093438</v>
      </c>
      <c r="L143" s="20">
        <v>98.451485447684092</v>
      </c>
      <c r="M143" s="20">
        <v>390.86210242009884</v>
      </c>
    </row>
    <row r="144" spans="2:13" x14ac:dyDescent="0.2">
      <c r="B144" s="11" t="s">
        <v>127</v>
      </c>
      <c r="C144" s="17">
        <v>1</v>
      </c>
      <c r="D144" s="20">
        <v>428.35016052755583</v>
      </c>
      <c r="E144" s="20">
        <v>434.43866202212166</v>
      </c>
      <c r="F144" s="20">
        <v>-6.0885014945658327</v>
      </c>
      <c r="G144" s="20">
        <v>-6.9396642261932359E-2</v>
      </c>
      <c r="H144" s="20">
        <v>19.547300444219452</v>
      </c>
      <c r="I144" s="20">
        <v>402.14707393617232</v>
      </c>
      <c r="J144" s="20">
        <v>466.730250108071</v>
      </c>
      <c r="K144" s="20">
        <v>89.886008509735746</v>
      </c>
      <c r="L144" s="20">
        <v>285.94951541237208</v>
      </c>
      <c r="M144" s="20">
        <v>582.92780863187124</v>
      </c>
    </row>
    <row r="145" spans="2:13" x14ac:dyDescent="0.2">
      <c r="B145" s="11" t="s">
        <v>128</v>
      </c>
      <c r="C145" s="17">
        <v>1</v>
      </c>
      <c r="D145" s="20">
        <v>412.79178442906306</v>
      </c>
      <c r="E145" s="20">
        <v>367.6134326443489</v>
      </c>
      <c r="F145" s="20">
        <v>45.178351784714152</v>
      </c>
      <c r="G145" s="20">
        <v>0.51494212813872553</v>
      </c>
      <c r="H145" s="20">
        <v>20.685002974368974</v>
      </c>
      <c r="I145" s="20">
        <v>333.44239212082294</v>
      </c>
      <c r="J145" s="20">
        <v>401.78447316787486</v>
      </c>
      <c r="K145" s="20">
        <v>90.140262475795794</v>
      </c>
      <c r="L145" s="20">
        <v>218.70426566581952</v>
      </c>
      <c r="M145" s="20">
        <v>516.52259962287826</v>
      </c>
    </row>
    <row r="146" spans="2:13" x14ac:dyDescent="0.2">
      <c r="B146" s="11" t="s">
        <v>129</v>
      </c>
      <c r="C146" s="17">
        <v>1</v>
      </c>
      <c r="D146" s="20">
        <v>328.22108302748148</v>
      </c>
      <c r="E146" s="20">
        <v>298.09943500584575</v>
      </c>
      <c r="F146" s="20">
        <v>30.121648021635735</v>
      </c>
      <c r="G146" s="20">
        <v>0.34332606043752945</v>
      </c>
      <c r="H146" s="20">
        <v>9.2575680828095948</v>
      </c>
      <c r="I146" s="20">
        <v>282.80619407670645</v>
      </c>
      <c r="J146" s="20">
        <v>313.39267593498505</v>
      </c>
      <c r="K146" s="20">
        <v>88.221880154322037</v>
      </c>
      <c r="L146" s="20">
        <v>152.35938142449226</v>
      </c>
      <c r="M146" s="20">
        <v>443.83948858719924</v>
      </c>
    </row>
    <row r="147" spans="2:13" x14ac:dyDescent="0.2">
      <c r="B147" s="11" t="s">
        <v>130</v>
      </c>
      <c r="C147" s="17">
        <v>1</v>
      </c>
      <c r="D147" s="20">
        <v>269.83398933575558</v>
      </c>
      <c r="E147" s="20">
        <v>273.62219318857194</v>
      </c>
      <c r="F147" s="20">
        <v>-3.7882038528163662</v>
      </c>
      <c r="G147" s="20">
        <v>-4.3177886680952134E-2</v>
      </c>
      <c r="H147" s="20">
        <v>9.0763547354660865</v>
      </c>
      <c r="I147" s="20">
        <v>258.62831158962717</v>
      </c>
      <c r="J147" s="20">
        <v>288.61607478751671</v>
      </c>
      <c r="K147" s="20">
        <v>88.203048623274483</v>
      </c>
      <c r="L147" s="20">
        <v>127.91324876448292</v>
      </c>
      <c r="M147" s="20">
        <v>419.331137612661</v>
      </c>
    </row>
    <row r="148" spans="2:13" x14ac:dyDescent="0.2">
      <c r="B148" s="11" t="s">
        <v>131</v>
      </c>
      <c r="C148" s="17">
        <v>1</v>
      </c>
      <c r="D148" s="20">
        <v>286.13829190952799</v>
      </c>
      <c r="E148" s="20">
        <v>313.31160108742836</v>
      </c>
      <c r="F148" s="20">
        <v>-27.173309177900364</v>
      </c>
      <c r="G148" s="20">
        <v>-0.30972094164298231</v>
      </c>
      <c r="H148" s="20">
        <v>10.488530299871659</v>
      </c>
      <c r="I148" s="20">
        <v>295.98484535269404</v>
      </c>
      <c r="J148" s="20">
        <v>330.63835682216268</v>
      </c>
      <c r="K148" s="20">
        <v>88.359531681686903</v>
      </c>
      <c r="L148" s="20">
        <v>167.34415107178194</v>
      </c>
      <c r="M148" s="20">
        <v>459.27905110307478</v>
      </c>
    </row>
    <row r="149" spans="2:13" x14ac:dyDescent="0.2">
      <c r="B149" s="11" t="s">
        <v>132</v>
      </c>
      <c r="C149" s="17">
        <v>1</v>
      </c>
      <c r="D149" s="20">
        <v>100.09976082913568</v>
      </c>
      <c r="E149" s="20">
        <v>258.87541898582265</v>
      </c>
      <c r="F149" s="20">
        <v>-158.77565815668697</v>
      </c>
      <c r="G149" s="20">
        <v>-1.8097224019468177</v>
      </c>
      <c r="H149" s="20">
        <v>10.084009079718978</v>
      </c>
      <c r="I149" s="20">
        <v>242.21692087829734</v>
      </c>
      <c r="J149" s="20">
        <v>275.53391709334795</v>
      </c>
      <c r="K149" s="20">
        <v>88.312427269753826</v>
      </c>
      <c r="L149" s="20">
        <v>112.98578412790167</v>
      </c>
      <c r="M149" s="20">
        <v>404.76505384374366</v>
      </c>
    </row>
    <row r="150" spans="2:13" x14ac:dyDescent="0.2">
      <c r="B150" s="11" t="s">
        <v>133</v>
      </c>
      <c r="C150" s="17">
        <v>1</v>
      </c>
      <c r="D150" s="20">
        <v>202.21177781488618</v>
      </c>
      <c r="E150" s="20">
        <v>310.68967486789904</v>
      </c>
      <c r="F150" s="20">
        <v>-108.47789705301287</v>
      </c>
      <c r="G150" s="20">
        <v>-1.2364293286014012</v>
      </c>
      <c r="H150" s="20">
        <v>10.22759777231501</v>
      </c>
      <c r="I150" s="20">
        <v>293.79397229685497</v>
      </c>
      <c r="J150" s="20">
        <v>327.58537743894311</v>
      </c>
      <c r="K150" s="20">
        <v>88.3289382215589</v>
      </c>
      <c r="L150" s="20">
        <v>164.77276438406145</v>
      </c>
      <c r="M150" s="20">
        <v>456.60658535173661</v>
      </c>
    </row>
    <row r="151" spans="2:13" x14ac:dyDescent="0.2">
      <c r="B151" s="11" t="s">
        <v>134</v>
      </c>
      <c r="C151" s="17">
        <v>1</v>
      </c>
      <c r="D151" s="20">
        <v>277.05184352904394</v>
      </c>
      <c r="E151" s="20">
        <v>431.76322715804906</v>
      </c>
      <c r="F151" s="20">
        <v>-154.71138362900513</v>
      </c>
      <c r="G151" s="20">
        <v>-1.7633978661470717</v>
      </c>
      <c r="H151" s="20">
        <v>19.432110133054209</v>
      </c>
      <c r="I151" s="20">
        <v>399.66193021180231</v>
      </c>
      <c r="J151" s="20">
        <v>463.86452410429581</v>
      </c>
      <c r="K151" s="20">
        <v>89.861028679727752</v>
      </c>
      <c r="L151" s="20">
        <v>283.3153465217456</v>
      </c>
      <c r="M151" s="20">
        <v>580.21110779435253</v>
      </c>
    </row>
    <row r="152" spans="2:13" x14ac:dyDescent="0.2">
      <c r="B152" s="11" t="s">
        <v>135</v>
      </c>
      <c r="C152" s="17">
        <v>1</v>
      </c>
      <c r="D152" s="20">
        <v>432.8902525837712</v>
      </c>
      <c r="E152" s="20">
        <v>449.74214968853164</v>
      </c>
      <c r="F152" s="20">
        <v>-16.85189710476044</v>
      </c>
      <c r="G152" s="20">
        <v>-0.19207765258130197</v>
      </c>
      <c r="H152" s="20">
        <v>20.442991583415353</v>
      </c>
      <c r="I152" s="20">
        <v>415.97090514558533</v>
      </c>
      <c r="J152" s="20">
        <v>483.51339423147795</v>
      </c>
      <c r="K152" s="20">
        <v>90.085034695199496</v>
      </c>
      <c r="L152" s="20">
        <v>300.92421744325895</v>
      </c>
      <c r="M152" s="20">
        <v>598.56008193380433</v>
      </c>
    </row>
    <row r="153" spans="2:13" x14ac:dyDescent="0.2">
      <c r="B153" s="11" t="s">
        <v>136</v>
      </c>
      <c r="C153" s="17">
        <v>1</v>
      </c>
      <c r="D153" s="20">
        <v>427.7926261350546</v>
      </c>
      <c r="E153" s="20">
        <v>340.39918323982096</v>
      </c>
      <c r="F153" s="20">
        <v>87.393442895233648</v>
      </c>
      <c r="G153" s="20">
        <v>0.9961090586989535</v>
      </c>
      <c r="H153" s="20">
        <v>23.254860548353996</v>
      </c>
      <c r="I153" s="20">
        <v>301.98281060736832</v>
      </c>
      <c r="J153" s="20">
        <v>378.81555587227359</v>
      </c>
      <c r="K153" s="20">
        <v>90.764454001988554</v>
      </c>
      <c r="L153" s="20">
        <v>190.45886949460251</v>
      </c>
      <c r="M153" s="20">
        <v>490.33949698503943</v>
      </c>
    </row>
    <row r="154" spans="2:13" x14ac:dyDescent="0.2">
      <c r="B154" s="11" t="s">
        <v>137</v>
      </c>
      <c r="C154" s="17">
        <v>1</v>
      </c>
      <c r="D154" s="20">
        <v>241.04674393023117</v>
      </c>
      <c r="E154" s="20">
        <v>314.36037159172088</v>
      </c>
      <c r="F154" s="20">
        <v>-73.313627661489704</v>
      </c>
      <c r="G154" s="20">
        <v>-0.83562755076759843</v>
      </c>
      <c r="H154" s="20">
        <v>10.597796559591531</v>
      </c>
      <c r="I154" s="20">
        <v>296.85311108290608</v>
      </c>
      <c r="J154" s="20">
        <v>331.86763210053567</v>
      </c>
      <c r="K154" s="20">
        <v>88.372568498794891</v>
      </c>
      <c r="L154" s="20">
        <v>168.37138512252659</v>
      </c>
      <c r="M154" s="20">
        <v>460.34935806091516</v>
      </c>
    </row>
    <row r="155" spans="2:13" x14ac:dyDescent="0.2">
      <c r="B155" s="11" t="s">
        <v>138</v>
      </c>
      <c r="C155" s="17">
        <v>1</v>
      </c>
      <c r="D155" s="20">
        <v>556.55004166698996</v>
      </c>
      <c r="E155" s="20">
        <v>448.79134124665256</v>
      </c>
      <c r="F155" s="20">
        <v>107.75870042033739</v>
      </c>
      <c r="G155" s="20">
        <v>1.2282319369314947</v>
      </c>
      <c r="H155" s="20">
        <v>20.376156154188912</v>
      </c>
      <c r="I155" s="20">
        <v>415.13050694456211</v>
      </c>
      <c r="J155" s="20">
        <v>482.45217554874301</v>
      </c>
      <c r="K155" s="20">
        <v>90.069891255488898</v>
      </c>
      <c r="L155" s="20">
        <v>299.99842553595124</v>
      </c>
      <c r="M155" s="20">
        <v>597.58425695735389</v>
      </c>
    </row>
    <row r="156" spans="2:13" x14ac:dyDescent="0.2">
      <c r="B156" s="11" t="s">
        <v>139</v>
      </c>
      <c r="C156" s="17">
        <v>1</v>
      </c>
      <c r="D156" s="20">
        <v>309.99966629109912</v>
      </c>
      <c r="E156" s="20">
        <v>330.71427609985199</v>
      </c>
      <c r="F156" s="20">
        <v>-20.714609808752869</v>
      </c>
      <c r="G156" s="20">
        <v>-0.23610478995144712</v>
      </c>
      <c r="H156" s="20">
        <v>12.59862240194108</v>
      </c>
      <c r="I156" s="20">
        <v>309.90170782655861</v>
      </c>
      <c r="J156" s="20">
        <v>351.52684437314537</v>
      </c>
      <c r="K156" s="20">
        <v>88.634772282566374</v>
      </c>
      <c r="L156" s="20">
        <v>184.2921363876159</v>
      </c>
      <c r="M156" s="20">
        <v>477.1364158120881</v>
      </c>
    </row>
    <row r="157" spans="2:13" x14ac:dyDescent="0.2">
      <c r="B157" s="11" t="s">
        <v>140</v>
      </c>
      <c r="C157" s="17">
        <v>1</v>
      </c>
      <c r="D157" s="20">
        <v>409.73567792980032</v>
      </c>
      <c r="E157" s="20">
        <v>281.86989015810275</v>
      </c>
      <c r="F157" s="20">
        <v>127.86578777169757</v>
      </c>
      <c r="G157" s="20">
        <v>1.457412195669572</v>
      </c>
      <c r="H157" s="20">
        <v>8.863891547318655</v>
      </c>
      <c r="I157" s="20">
        <v>267.22699174349395</v>
      </c>
      <c r="J157" s="20">
        <v>296.51278857271154</v>
      </c>
      <c r="K157" s="20">
        <v>88.181438775506109</v>
      </c>
      <c r="L157" s="20">
        <v>136.19664459200837</v>
      </c>
      <c r="M157" s="20">
        <v>427.5431357241971</v>
      </c>
    </row>
    <row r="158" spans="2:13" x14ac:dyDescent="0.2">
      <c r="B158" s="11" t="s">
        <v>141</v>
      </c>
      <c r="C158" s="17">
        <v>1</v>
      </c>
      <c r="D158" s="20">
        <v>347.35825789398893</v>
      </c>
      <c r="E158" s="20">
        <v>292.55093968757353</v>
      </c>
      <c r="F158" s="20">
        <v>54.807318206415403</v>
      </c>
      <c r="G158" s="20">
        <v>0.62469293278505189</v>
      </c>
      <c r="H158" s="20">
        <v>9.0044662824894264</v>
      </c>
      <c r="I158" s="20">
        <v>277.67581578196257</v>
      </c>
      <c r="J158" s="20">
        <v>307.42606359318449</v>
      </c>
      <c r="K158" s="20">
        <v>88.195680076680588</v>
      </c>
      <c r="L158" s="20">
        <v>146.85416789428237</v>
      </c>
      <c r="M158" s="20">
        <v>438.24771148086472</v>
      </c>
    </row>
    <row r="159" spans="2:13" x14ac:dyDescent="0.2">
      <c r="B159" s="11" t="s">
        <v>142</v>
      </c>
      <c r="C159" s="17">
        <v>1</v>
      </c>
      <c r="D159" s="20">
        <v>305.04944445264965</v>
      </c>
      <c r="E159" s="20">
        <v>286.34321729170438</v>
      </c>
      <c r="F159" s="20">
        <v>18.706227160945275</v>
      </c>
      <c r="G159" s="20">
        <v>0.21321327678365495</v>
      </c>
      <c r="H159" s="20">
        <v>8.8655270886400146</v>
      </c>
      <c r="I159" s="20">
        <v>271.69761700903985</v>
      </c>
      <c r="J159" s="20">
        <v>300.98881757436891</v>
      </c>
      <c r="K159" s="20">
        <v>88.181603193155397</v>
      </c>
      <c r="L159" s="20">
        <v>140.66970011229847</v>
      </c>
      <c r="M159" s="20">
        <v>432.01673447111028</v>
      </c>
    </row>
    <row r="160" spans="2:13" x14ac:dyDescent="0.2">
      <c r="B160" s="11" t="s">
        <v>143</v>
      </c>
      <c r="C160" s="17">
        <v>1</v>
      </c>
      <c r="D160" s="20">
        <v>219.65535217099114</v>
      </c>
      <c r="E160" s="20">
        <v>290.46338704170682</v>
      </c>
      <c r="F160" s="20">
        <v>-70.808034870715687</v>
      </c>
      <c r="G160" s="20">
        <v>-0.80706884437479987</v>
      </c>
      <c r="H160" s="20">
        <v>8.9402808071988602</v>
      </c>
      <c r="I160" s="20">
        <v>275.6942957279158</v>
      </c>
      <c r="J160" s="20">
        <v>305.23247835549785</v>
      </c>
      <c r="K160" s="20">
        <v>88.189150081329586</v>
      </c>
      <c r="L160" s="20">
        <v>144.7774026162509</v>
      </c>
      <c r="M160" s="20">
        <v>436.14937146716272</v>
      </c>
    </row>
    <row r="161" spans="2:13" x14ac:dyDescent="0.2">
      <c r="B161" s="11" t="s">
        <v>144</v>
      </c>
      <c r="C161" s="17">
        <v>1</v>
      </c>
      <c r="D161" s="20">
        <v>239.05316731393944</v>
      </c>
      <c r="E161" s="20">
        <v>310.65221881671874</v>
      </c>
      <c r="F161" s="20">
        <v>-71.599051502779304</v>
      </c>
      <c r="G161" s="20">
        <v>-0.81608483924439978</v>
      </c>
      <c r="H161" s="20">
        <v>10.224001378887015</v>
      </c>
      <c r="I161" s="20">
        <v>293.76245738601284</v>
      </c>
      <c r="J161" s="20">
        <v>327.54198024742465</v>
      </c>
      <c r="K161" s="20">
        <v>88.328521867804341</v>
      </c>
      <c r="L161" s="20">
        <v>164.73599613752091</v>
      </c>
      <c r="M161" s="20">
        <v>456.56844149591655</v>
      </c>
    </row>
    <row r="162" spans="2:13" x14ac:dyDescent="0.2">
      <c r="B162" s="11" t="s">
        <v>145</v>
      </c>
      <c r="C162" s="17">
        <v>1</v>
      </c>
      <c r="D162" s="20">
        <v>249.14047552741056</v>
      </c>
      <c r="E162" s="20">
        <v>333.80757281173231</v>
      </c>
      <c r="F162" s="20">
        <v>-84.667097284321756</v>
      </c>
      <c r="G162" s="20">
        <v>-0.96503421520721622</v>
      </c>
      <c r="H162" s="20">
        <v>13.027665506549639</v>
      </c>
      <c r="I162" s="20">
        <v>312.28623745089806</v>
      </c>
      <c r="J162" s="20">
        <v>355.32890817256657</v>
      </c>
      <c r="K162" s="20">
        <v>88.696773558603851</v>
      </c>
      <c r="L162" s="20">
        <v>187.28300874313464</v>
      </c>
      <c r="M162" s="20">
        <v>480.33213688032998</v>
      </c>
    </row>
    <row r="163" spans="2:13" x14ac:dyDescent="0.2">
      <c r="B163" s="11" t="s">
        <v>146</v>
      </c>
      <c r="C163" s="17">
        <v>1</v>
      </c>
      <c r="D163" s="20">
        <v>263.47531165786268</v>
      </c>
      <c r="E163" s="20">
        <v>333.80757281173231</v>
      </c>
      <c r="F163" s="20">
        <v>-70.332261153869638</v>
      </c>
      <c r="G163" s="20">
        <v>-0.80164598319047331</v>
      </c>
      <c r="H163" s="20">
        <v>13.027665506549639</v>
      </c>
      <c r="I163" s="20">
        <v>312.28623745089806</v>
      </c>
      <c r="J163" s="20">
        <v>355.32890817256657</v>
      </c>
      <c r="K163" s="20">
        <v>88.696773558603851</v>
      </c>
      <c r="L163" s="20">
        <v>187.28300874313464</v>
      </c>
      <c r="M163" s="20">
        <v>480.33213688032998</v>
      </c>
    </row>
    <row r="164" spans="2:13" x14ac:dyDescent="0.2">
      <c r="B164" s="11" t="s">
        <v>147</v>
      </c>
      <c r="C164" s="17">
        <v>1</v>
      </c>
      <c r="D164" s="20">
        <v>666.72935151489276</v>
      </c>
      <c r="E164" s="20">
        <v>374.02042957175593</v>
      </c>
      <c r="F164" s="20">
        <v>292.70892194313683</v>
      </c>
      <c r="G164" s="20">
        <v>3.3362915917970479</v>
      </c>
      <c r="H164" s="20">
        <v>19.411487507920629</v>
      </c>
      <c r="I164" s="20">
        <v>341.95320061960206</v>
      </c>
      <c r="J164" s="20">
        <v>406.08765852390979</v>
      </c>
      <c r="K164" s="20">
        <v>89.856571370300259</v>
      </c>
      <c r="L164" s="20">
        <v>225.57991228469933</v>
      </c>
      <c r="M164" s="20">
        <v>522.46094685881258</v>
      </c>
    </row>
    <row r="165" spans="2:13" x14ac:dyDescent="0.2">
      <c r="B165" s="11" t="s">
        <v>148</v>
      </c>
      <c r="C165" s="17">
        <v>1</v>
      </c>
      <c r="D165" s="20">
        <v>711.8649399072799</v>
      </c>
      <c r="E165" s="20">
        <v>384.51312850762764</v>
      </c>
      <c r="F165" s="20">
        <v>327.35181139965226</v>
      </c>
      <c r="G165" s="20">
        <v>3.7311506895042919</v>
      </c>
      <c r="H165" s="20">
        <v>21.223576997750303</v>
      </c>
      <c r="I165" s="20">
        <v>349.45237891320204</v>
      </c>
      <c r="J165" s="20">
        <v>419.57387810205324</v>
      </c>
      <c r="K165" s="20">
        <v>90.265374267961363</v>
      </c>
      <c r="L165" s="20">
        <v>235.39728038308354</v>
      </c>
      <c r="M165" s="20">
        <v>533.62897663217177</v>
      </c>
    </row>
    <row r="166" spans="2:13" x14ac:dyDescent="0.2">
      <c r="B166" s="11" t="s">
        <v>149</v>
      </c>
      <c r="C166" s="17">
        <v>1</v>
      </c>
      <c r="D166" s="20">
        <v>328.15780403353938</v>
      </c>
      <c r="E166" s="20">
        <v>288.26596314757114</v>
      </c>
      <c r="F166" s="20">
        <v>39.891840885968236</v>
      </c>
      <c r="G166" s="20">
        <v>0.45468656180906042</v>
      </c>
      <c r="H166" s="20">
        <v>8.8917422266216963</v>
      </c>
      <c r="I166" s="20">
        <v>273.57705619758769</v>
      </c>
      <c r="J166" s="20">
        <v>302.95487009755459</v>
      </c>
      <c r="K166" s="20">
        <v>88.184242645613239</v>
      </c>
      <c r="L166" s="20">
        <v>142.58808566727436</v>
      </c>
      <c r="M166" s="20">
        <v>433.94384062786793</v>
      </c>
    </row>
    <row r="167" spans="2:13" x14ac:dyDescent="0.2">
      <c r="B167" s="11" t="s">
        <v>150</v>
      </c>
      <c r="C167" s="17">
        <v>1</v>
      </c>
      <c r="D167" s="20">
        <v>144.59522043429578</v>
      </c>
      <c r="E167" s="20">
        <v>320.20352142648824</v>
      </c>
      <c r="F167" s="20">
        <v>-175.60830099219245</v>
      </c>
      <c r="G167" s="20">
        <v>-2.0015805946763492</v>
      </c>
      <c r="H167" s="20">
        <v>11.253155944303732</v>
      </c>
      <c r="I167" s="20">
        <v>301.61362572926072</v>
      </c>
      <c r="J167" s="20">
        <v>338.79341712371576</v>
      </c>
      <c r="K167" s="20">
        <v>88.453553291332071</v>
      </c>
      <c r="L167" s="20">
        <v>174.08075036799482</v>
      </c>
      <c r="M167" s="20">
        <v>466.32629248498165</v>
      </c>
    </row>
    <row r="168" spans="2:13" x14ac:dyDescent="0.2">
      <c r="B168" s="11" t="s">
        <v>151</v>
      </c>
      <c r="C168" s="17">
        <v>1</v>
      </c>
      <c r="D168" s="20">
        <v>266.12956722271895</v>
      </c>
      <c r="E168" s="20">
        <v>239.69021828896976</v>
      </c>
      <c r="F168" s="20">
        <v>26.439348933749187</v>
      </c>
      <c r="G168" s="20">
        <v>0.30135527456655958</v>
      </c>
      <c r="H168" s="20">
        <v>12.279537104601758</v>
      </c>
      <c r="I168" s="20">
        <v>219.40476991212282</v>
      </c>
      <c r="J168" s="20">
        <v>259.97566666581673</v>
      </c>
      <c r="K168" s="20">
        <v>88.589980261082559</v>
      </c>
      <c r="L168" s="20">
        <v>93.342073730766316</v>
      </c>
      <c r="M168" s="20">
        <v>386.03836284717318</v>
      </c>
    </row>
    <row r="169" spans="2:13" x14ac:dyDescent="0.2">
      <c r="B169" s="11" t="s">
        <v>152</v>
      </c>
      <c r="C169" s="17">
        <v>1</v>
      </c>
      <c r="D169" s="20">
        <v>277.18746772270498</v>
      </c>
      <c r="E169" s="20">
        <v>333.83753765267653</v>
      </c>
      <c r="F169" s="20">
        <v>-56.650069929971551</v>
      </c>
      <c r="G169" s="20">
        <v>-0.64569658733803548</v>
      </c>
      <c r="H169" s="20">
        <v>13.031884858060412</v>
      </c>
      <c r="I169" s="20">
        <v>312.30923204235103</v>
      </c>
      <c r="J169" s="20">
        <v>355.36584326300203</v>
      </c>
      <c r="K169" s="20">
        <v>88.697393389599952</v>
      </c>
      <c r="L169" s="20">
        <v>187.31194964078469</v>
      </c>
      <c r="M169" s="20">
        <v>480.36312566456837</v>
      </c>
    </row>
    <row r="170" spans="2:13" x14ac:dyDescent="0.2">
      <c r="B170" s="11" t="s">
        <v>153</v>
      </c>
      <c r="C170" s="17">
        <v>1</v>
      </c>
      <c r="D170" s="20">
        <v>153.97779967160201</v>
      </c>
      <c r="E170" s="20">
        <v>234.54679754207245</v>
      </c>
      <c r="F170" s="20">
        <v>-80.56899787047044</v>
      </c>
      <c r="G170" s="20">
        <v>-0.9183241438980928</v>
      </c>
      <c r="H170" s="20">
        <v>12.983069205771969</v>
      </c>
      <c r="I170" s="20">
        <v>213.09913401019372</v>
      </c>
      <c r="J170" s="20">
        <v>255.99446107395119</v>
      </c>
      <c r="K170" s="20">
        <v>88.690234282910595</v>
      </c>
      <c r="L170" s="20">
        <v>88.03303617217324</v>
      </c>
      <c r="M170" s="20">
        <v>381.06055891197167</v>
      </c>
    </row>
    <row r="171" spans="2:13" x14ac:dyDescent="0.2">
      <c r="B171" s="11" t="s">
        <v>154</v>
      </c>
      <c r="C171" s="17">
        <v>1</v>
      </c>
      <c r="D171" s="20">
        <v>232.91486209197791</v>
      </c>
      <c r="E171" s="20">
        <v>234.54679754207245</v>
      </c>
      <c r="F171" s="20">
        <v>-1.6319354500945451</v>
      </c>
      <c r="G171" s="20">
        <v>-1.860077405349353E-2</v>
      </c>
      <c r="H171" s="20">
        <v>12.983069205771969</v>
      </c>
      <c r="I171" s="20">
        <v>213.09913401019372</v>
      </c>
      <c r="J171" s="20">
        <v>255.99446107395119</v>
      </c>
      <c r="K171" s="20">
        <v>88.690234282910595</v>
      </c>
      <c r="L171" s="20">
        <v>88.03303617217324</v>
      </c>
      <c r="M171" s="20">
        <v>381.06055891197167</v>
      </c>
    </row>
    <row r="172" spans="2:13" x14ac:dyDescent="0.2">
      <c r="B172" s="11" t="s">
        <v>155</v>
      </c>
      <c r="C172" s="17">
        <v>1</v>
      </c>
      <c r="D172" s="20">
        <v>308.27675199977176</v>
      </c>
      <c r="E172" s="20">
        <v>398.3612092573477</v>
      </c>
      <c r="F172" s="20">
        <v>-90.084457257575934</v>
      </c>
      <c r="G172" s="20">
        <v>-1.0267811971868668</v>
      </c>
      <c r="H172" s="20">
        <v>19.129636994580078</v>
      </c>
      <c r="I172" s="20">
        <v>366.75958939042675</v>
      </c>
      <c r="J172" s="20">
        <v>429.96282912426864</v>
      </c>
      <c r="K172" s="20">
        <v>89.796105609876605</v>
      </c>
      <c r="L172" s="20">
        <v>250.02057969823986</v>
      </c>
      <c r="M172" s="20">
        <v>546.70183881645551</v>
      </c>
    </row>
    <row r="173" spans="2:13" x14ac:dyDescent="0.2">
      <c r="B173" s="11" t="s">
        <v>156</v>
      </c>
      <c r="C173" s="17">
        <v>1</v>
      </c>
      <c r="D173" s="20">
        <v>272.20570082094849</v>
      </c>
      <c r="E173" s="20">
        <v>235.20463983061649</v>
      </c>
      <c r="F173" s="20">
        <v>37.001060990332007</v>
      </c>
      <c r="G173" s="20">
        <v>0.42173749898062812</v>
      </c>
      <c r="H173" s="20">
        <v>12.89101284766104</v>
      </c>
      <c r="I173" s="20">
        <v>213.90905080157225</v>
      </c>
      <c r="J173" s="20">
        <v>256.50022885966075</v>
      </c>
      <c r="K173" s="20">
        <v>88.676805216439021</v>
      </c>
      <c r="L173" s="20">
        <v>88.713062899132012</v>
      </c>
      <c r="M173" s="20">
        <v>381.69621676210096</v>
      </c>
    </row>
    <row r="174" spans="2:13" x14ac:dyDescent="0.2">
      <c r="B174" s="11" t="s">
        <v>157</v>
      </c>
      <c r="C174" s="17">
        <v>1</v>
      </c>
      <c r="D174" s="20">
        <v>355.87124573559618</v>
      </c>
      <c r="E174" s="20">
        <v>245.82821472254611</v>
      </c>
      <c r="F174" s="20">
        <v>110.04303101305007</v>
      </c>
      <c r="G174" s="20">
        <v>1.254268700343963</v>
      </c>
      <c r="H174" s="20">
        <v>11.49470085993085</v>
      </c>
      <c r="I174" s="20">
        <v>226.83929364879953</v>
      </c>
      <c r="J174" s="20">
        <v>264.81713579629269</v>
      </c>
      <c r="K174" s="20">
        <v>88.484607243378775</v>
      </c>
      <c r="L174" s="20">
        <v>99.654143412603929</v>
      </c>
      <c r="M174" s="20">
        <v>392.00228603248831</v>
      </c>
    </row>
    <row r="175" spans="2:13" x14ac:dyDescent="0.2">
      <c r="B175" s="11" t="s">
        <v>158</v>
      </c>
      <c r="C175" s="17">
        <v>1</v>
      </c>
      <c r="D175" s="20">
        <v>337.17576313998126</v>
      </c>
      <c r="E175" s="20">
        <v>249.84336060399039</v>
      </c>
      <c r="F175" s="20">
        <v>87.332402535990866</v>
      </c>
      <c r="G175" s="20">
        <v>0.99541332166453023</v>
      </c>
      <c r="H175" s="20">
        <v>11.019269517898541</v>
      </c>
      <c r="I175" s="20">
        <v>231.63983867545403</v>
      </c>
      <c r="J175" s="20">
        <v>268.04688253252675</v>
      </c>
      <c r="K175" s="20">
        <v>88.424102324331187</v>
      </c>
      <c r="L175" s="20">
        <v>103.76924171093737</v>
      </c>
      <c r="M175" s="20">
        <v>395.91747949704342</v>
      </c>
    </row>
    <row r="176" spans="2:13" x14ac:dyDescent="0.2">
      <c r="B176" s="11" t="s">
        <v>159</v>
      </c>
      <c r="C176" s="17">
        <v>1</v>
      </c>
      <c r="D176" s="20">
        <v>361.36155202758158</v>
      </c>
      <c r="E176" s="20">
        <v>335.1556509379518</v>
      </c>
      <c r="F176" s="20">
        <v>26.205901089629776</v>
      </c>
      <c r="G176" s="20">
        <v>0.29869443978814431</v>
      </c>
      <c r="H176" s="20">
        <v>23.849844717378819</v>
      </c>
      <c r="I176" s="20">
        <v>295.75638126768888</v>
      </c>
      <c r="J176" s="20">
        <v>374.55492060821473</v>
      </c>
      <c r="K176" s="20">
        <v>90.918714598254127</v>
      </c>
      <c r="L176" s="20">
        <v>184.96050304585381</v>
      </c>
      <c r="M176" s="20">
        <v>485.35079883004983</v>
      </c>
    </row>
    <row r="177" spans="2:13" x14ac:dyDescent="0.2">
      <c r="B177" s="11" t="s">
        <v>160</v>
      </c>
      <c r="C177" s="17">
        <v>1</v>
      </c>
      <c r="D177" s="20">
        <v>1041.2002563709802</v>
      </c>
      <c r="E177" s="20">
        <v>429.67449935736619</v>
      </c>
      <c r="F177" s="20">
        <v>611.52575701361411</v>
      </c>
      <c r="G177" s="20">
        <v>6.9701607581616214</v>
      </c>
      <c r="H177" s="20">
        <v>19.351177757421812</v>
      </c>
      <c r="I177" s="20">
        <v>397.70690040917276</v>
      </c>
      <c r="J177" s="20">
        <v>461.64209830555961</v>
      </c>
      <c r="K177" s="20">
        <v>89.843562105222887</v>
      </c>
      <c r="L177" s="20">
        <v>281.25547300868129</v>
      </c>
      <c r="M177" s="20">
        <v>578.09352570605108</v>
      </c>
    </row>
    <row r="178" spans="2:13" x14ac:dyDescent="0.2">
      <c r="B178" s="11" t="s">
        <v>161</v>
      </c>
      <c r="C178" s="17">
        <v>1</v>
      </c>
      <c r="D178" s="20">
        <v>753.38798724890694</v>
      </c>
      <c r="E178" s="20">
        <v>311.5974342105655</v>
      </c>
      <c r="F178" s="20">
        <v>441.79055303834144</v>
      </c>
      <c r="G178" s="20">
        <v>5.0355216289701001</v>
      </c>
      <c r="H178" s="20">
        <v>10.31590621765559</v>
      </c>
      <c r="I178" s="20">
        <v>294.55584858269799</v>
      </c>
      <c r="J178" s="20">
        <v>328.639019838433</v>
      </c>
      <c r="K178" s="20">
        <v>88.339206993538099</v>
      </c>
      <c r="L178" s="20">
        <v>165.66356000553034</v>
      </c>
      <c r="M178" s="20">
        <v>457.53130841560062</v>
      </c>
    </row>
    <row r="179" spans="2:13" x14ac:dyDescent="0.2">
      <c r="B179" s="11" t="s">
        <v>162</v>
      </c>
      <c r="C179" s="17">
        <v>1</v>
      </c>
      <c r="D179" s="20">
        <v>192.07759771029299</v>
      </c>
      <c r="E179" s="20">
        <v>256.92035797937962</v>
      </c>
      <c r="F179" s="20">
        <v>-64.842760269086625</v>
      </c>
      <c r="G179" s="20">
        <v>-0.73907674025970294</v>
      </c>
      <c r="H179" s="20">
        <v>10.268874419773374</v>
      </c>
      <c r="I179" s="20">
        <v>239.95646755287703</v>
      </c>
      <c r="J179" s="20">
        <v>273.8842484058822</v>
      </c>
      <c r="K179" s="20">
        <v>88.33372715449508</v>
      </c>
      <c r="L179" s="20">
        <v>110.99553631362778</v>
      </c>
      <c r="M179" s="20">
        <v>402.84517964513145</v>
      </c>
    </row>
    <row r="180" spans="2:13" x14ac:dyDescent="0.2">
      <c r="B180" s="11" t="s">
        <v>163</v>
      </c>
      <c r="C180" s="17">
        <v>1</v>
      </c>
      <c r="D180" s="20">
        <v>390.64287641209955</v>
      </c>
      <c r="E180" s="20">
        <v>306.28483888171615</v>
      </c>
      <c r="F180" s="20">
        <v>84.358037530383399</v>
      </c>
      <c r="G180" s="20">
        <v>0.96151155709490999</v>
      </c>
      <c r="H180" s="20">
        <v>9.8317203182356021</v>
      </c>
      <c r="I180" s="20">
        <v>290.04311468053066</v>
      </c>
      <c r="J180" s="20">
        <v>322.52656308290165</v>
      </c>
      <c r="K180" s="20">
        <v>88.283975304534806</v>
      </c>
      <c r="L180" s="20">
        <v>160.44220586651562</v>
      </c>
      <c r="M180" s="20">
        <v>452.12747189691669</v>
      </c>
    </row>
    <row r="181" spans="2:13" x14ac:dyDescent="0.2">
      <c r="B181" s="11" t="s">
        <v>164</v>
      </c>
      <c r="C181" s="17">
        <v>1</v>
      </c>
      <c r="D181" s="20">
        <v>256.29154906337163</v>
      </c>
      <c r="E181" s="20">
        <v>277.35375602646297</v>
      </c>
      <c r="F181" s="20">
        <v>-21.062206963091342</v>
      </c>
      <c r="G181" s="20">
        <v>-0.24006669673465517</v>
      </c>
      <c r="H181" s="20">
        <v>8.9462209804704997</v>
      </c>
      <c r="I181" s="20">
        <v>262.57485171424827</v>
      </c>
      <c r="J181" s="20">
        <v>292.13266033867768</v>
      </c>
      <c r="K181" s="20">
        <v>88.189752471515163</v>
      </c>
      <c r="L181" s="20">
        <v>131.66677646943913</v>
      </c>
      <c r="M181" s="20">
        <v>423.04073558348682</v>
      </c>
    </row>
    <row r="182" spans="2:13" x14ac:dyDescent="0.2">
      <c r="B182" s="11" t="s">
        <v>165</v>
      </c>
      <c r="C182" s="17">
        <v>1</v>
      </c>
      <c r="D182" s="20">
        <v>184.67931669463792</v>
      </c>
      <c r="E182" s="20">
        <v>196.24883878578589</v>
      </c>
      <c r="F182" s="20">
        <v>-11.569522091147974</v>
      </c>
      <c r="G182" s="20">
        <v>-0.13186922700397116</v>
      </c>
      <c r="H182" s="20">
        <v>19.031234282007681</v>
      </c>
      <c r="I182" s="20">
        <v>164.80977741997333</v>
      </c>
      <c r="J182" s="20">
        <v>227.68790015159846</v>
      </c>
      <c r="K182" s="20">
        <v>89.775193953855478</v>
      </c>
      <c r="L182" s="20">
        <v>47.94275469163145</v>
      </c>
      <c r="M182" s="20">
        <v>344.55492287994036</v>
      </c>
    </row>
    <row r="183" spans="2:13" x14ac:dyDescent="0.2">
      <c r="B183" s="11" t="s">
        <v>166</v>
      </c>
      <c r="C183" s="17">
        <v>1</v>
      </c>
      <c r="D183" s="20">
        <v>259.95286757158794</v>
      </c>
      <c r="E183" s="20">
        <v>294.26662064441621</v>
      </c>
      <c r="F183" s="20">
        <v>-34.313753072828263</v>
      </c>
      <c r="G183" s="20">
        <v>-0.39110760649146414</v>
      </c>
      <c r="H183" s="20">
        <v>9.0701381689122371</v>
      </c>
      <c r="I183" s="20">
        <v>279.28300863778873</v>
      </c>
      <c r="J183" s="20">
        <v>309.25023265104369</v>
      </c>
      <c r="K183" s="20">
        <v>88.202409136932673</v>
      </c>
      <c r="L183" s="20">
        <v>148.55873263369719</v>
      </c>
      <c r="M183" s="20">
        <v>439.9745086551352</v>
      </c>
    </row>
    <row r="184" spans="2:13" x14ac:dyDescent="0.2">
      <c r="B184" s="11" t="s">
        <v>167</v>
      </c>
      <c r="C184" s="17">
        <v>1</v>
      </c>
      <c r="D184" s="20">
        <v>325.84191908072341</v>
      </c>
      <c r="E184" s="20">
        <v>313.68616201124837</v>
      </c>
      <c r="F184" s="20">
        <v>12.155757069475044</v>
      </c>
      <c r="G184" s="20">
        <v>0.13855112387279939</v>
      </c>
      <c r="H184" s="20">
        <v>10.527242309073836</v>
      </c>
      <c r="I184" s="20">
        <v>296.2954551309989</v>
      </c>
      <c r="J184" s="20">
        <v>331.07686889149784</v>
      </c>
      <c r="K184" s="20">
        <v>88.364135268725732</v>
      </c>
      <c r="L184" s="20">
        <v>167.71110699987378</v>
      </c>
      <c r="M184" s="20">
        <v>459.66121702262296</v>
      </c>
    </row>
    <row r="185" spans="2:13" x14ac:dyDescent="0.2">
      <c r="B185" s="11" t="s">
        <v>168</v>
      </c>
      <c r="C185" s="17">
        <v>1</v>
      </c>
      <c r="D185" s="20">
        <v>291.77268941607758</v>
      </c>
      <c r="E185" s="20">
        <v>316.42045646672204</v>
      </c>
      <c r="F185" s="20">
        <v>-24.647767050644461</v>
      </c>
      <c r="G185" s="20">
        <v>-0.28093485303332261</v>
      </c>
      <c r="H185" s="20">
        <v>10.820119606400903</v>
      </c>
      <c r="I185" s="20">
        <v>298.54592456562125</v>
      </c>
      <c r="J185" s="20">
        <v>334.29498836782284</v>
      </c>
      <c r="K185" s="20">
        <v>88.399505425384177</v>
      </c>
      <c r="L185" s="20">
        <v>170.38697095582097</v>
      </c>
      <c r="M185" s="20">
        <v>462.45394197762312</v>
      </c>
    </row>
    <row r="186" spans="2:13" x14ac:dyDescent="0.2">
      <c r="B186" s="11" t="s">
        <v>169</v>
      </c>
      <c r="C186" s="17">
        <v>1</v>
      </c>
      <c r="D186" s="20">
        <v>126.71894491627157</v>
      </c>
      <c r="E186" s="20">
        <v>132.94612809973563</v>
      </c>
      <c r="F186" s="20">
        <v>-6.2271831834640636</v>
      </c>
      <c r="G186" s="20">
        <v>-7.0977333924953354E-2</v>
      </c>
      <c r="H186" s="20">
        <v>30.317788152116364</v>
      </c>
      <c r="I186" s="20">
        <v>82.861998606819839</v>
      </c>
      <c r="J186" s="20">
        <v>183.03025759265142</v>
      </c>
      <c r="K186" s="20">
        <v>92.825459059421362</v>
      </c>
      <c r="L186" s="20">
        <v>-20.398907773103247</v>
      </c>
      <c r="M186" s="20">
        <v>286.29116397257451</v>
      </c>
    </row>
    <row r="187" spans="2:13" x14ac:dyDescent="0.2">
      <c r="B187" s="11" t="s">
        <v>170</v>
      </c>
      <c r="C187" s="17">
        <v>1</v>
      </c>
      <c r="D187" s="20">
        <v>206.70153351002702</v>
      </c>
      <c r="E187" s="20">
        <v>180.71704732211438</v>
      </c>
      <c r="F187" s="20">
        <v>25.984486187912637</v>
      </c>
      <c r="G187" s="20">
        <v>0.29617075629399731</v>
      </c>
      <c r="H187" s="20">
        <v>21.714370549902526</v>
      </c>
      <c r="I187" s="20">
        <v>144.84552064537169</v>
      </c>
      <c r="J187" s="20">
        <v>216.58857399885707</v>
      </c>
      <c r="K187" s="20">
        <v>90.3820306229849</v>
      </c>
      <c r="L187" s="20">
        <v>31.408486194832221</v>
      </c>
      <c r="M187" s="20">
        <v>330.02560844939654</v>
      </c>
    </row>
    <row r="188" spans="2:13" x14ac:dyDescent="0.2">
      <c r="B188" s="11" t="s">
        <v>171</v>
      </c>
      <c r="C188" s="17">
        <v>1</v>
      </c>
      <c r="D188" s="20">
        <v>201.98489226665259</v>
      </c>
      <c r="E188" s="20">
        <v>181.12042059299608</v>
      </c>
      <c r="F188" s="20">
        <v>20.86447167365651</v>
      </c>
      <c r="G188" s="20">
        <v>0.23781291308103925</v>
      </c>
      <c r="H188" s="20">
        <v>21.643701098256365</v>
      </c>
      <c r="I188" s="20">
        <v>145.3656378538283</v>
      </c>
      <c r="J188" s="20">
        <v>216.87520333216386</v>
      </c>
      <c r="K188" s="20">
        <v>90.365078256959251</v>
      </c>
      <c r="L188" s="20">
        <v>31.839864295452173</v>
      </c>
      <c r="M188" s="20">
        <v>330.40097689053999</v>
      </c>
    </row>
    <row r="189" spans="2:13" x14ac:dyDescent="0.2">
      <c r="B189" s="11" t="s">
        <v>172</v>
      </c>
      <c r="C189" s="17">
        <v>1</v>
      </c>
      <c r="D189" s="20">
        <v>303.19777569926305</v>
      </c>
      <c r="E189" s="20">
        <v>330.71427609985199</v>
      </c>
      <c r="F189" s="20">
        <v>-27.516500400588939</v>
      </c>
      <c r="G189" s="20">
        <v>-0.3136326296879981</v>
      </c>
      <c r="H189" s="20">
        <v>12.59862240194108</v>
      </c>
      <c r="I189" s="20">
        <v>309.90170782655861</v>
      </c>
      <c r="J189" s="20">
        <v>351.52684437314537</v>
      </c>
      <c r="K189" s="20">
        <v>88.634772282566374</v>
      </c>
      <c r="L189" s="20">
        <v>184.2921363876159</v>
      </c>
      <c r="M189" s="20">
        <v>477.1364158120881</v>
      </c>
    </row>
    <row r="190" spans="2:13" x14ac:dyDescent="0.2">
      <c r="B190" s="11" t="s">
        <v>173</v>
      </c>
      <c r="C190" s="17">
        <v>1</v>
      </c>
      <c r="D190" s="20">
        <v>342.45802828352049</v>
      </c>
      <c r="E190" s="20">
        <v>307.09857240734163</v>
      </c>
      <c r="F190" s="20">
        <v>35.359455876178856</v>
      </c>
      <c r="G190" s="20">
        <v>0.4030265102514764</v>
      </c>
      <c r="H190" s="20">
        <v>9.9006096466358287</v>
      </c>
      <c r="I190" s="20">
        <v>290.74304498189173</v>
      </c>
      <c r="J190" s="20">
        <v>323.45409983279154</v>
      </c>
      <c r="K190" s="20">
        <v>88.291673687447812</v>
      </c>
      <c r="L190" s="20">
        <v>161.24322188106257</v>
      </c>
      <c r="M190" s="20">
        <v>452.95392293362067</v>
      </c>
    </row>
    <row r="191" spans="2:13" x14ac:dyDescent="0.2">
      <c r="B191" s="11" t="s">
        <v>174</v>
      </c>
      <c r="C191" s="17">
        <v>1</v>
      </c>
      <c r="D191" s="20">
        <v>189.92428664396911</v>
      </c>
      <c r="E191" s="20">
        <v>307.09857240734163</v>
      </c>
      <c r="F191" s="20">
        <v>-117.17428576337252</v>
      </c>
      <c r="G191" s="20">
        <v>-1.3355506274697972</v>
      </c>
      <c r="H191" s="20">
        <v>9.9006096466358287</v>
      </c>
      <c r="I191" s="20">
        <v>290.74304498189173</v>
      </c>
      <c r="J191" s="20">
        <v>323.45409983279154</v>
      </c>
      <c r="K191" s="20">
        <v>88.291673687447812</v>
      </c>
      <c r="L191" s="20">
        <v>161.24322188106257</v>
      </c>
      <c r="M191" s="20">
        <v>452.95392293362067</v>
      </c>
    </row>
    <row r="192" spans="2:13" x14ac:dyDescent="0.2">
      <c r="B192" s="11" t="s">
        <v>175</v>
      </c>
      <c r="C192" s="17">
        <v>1</v>
      </c>
      <c r="D192" s="20">
        <v>192.14693620199762</v>
      </c>
      <c r="E192" s="20">
        <v>278.10287779169954</v>
      </c>
      <c r="F192" s="20">
        <v>-85.955941589701922</v>
      </c>
      <c r="G192" s="20">
        <v>-0.9797244419028367</v>
      </c>
      <c r="H192" s="20">
        <v>8.9267960517918024</v>
      </c>
      <c r="I192" s="20">
        <v>263.35606291287138</v>
      </c>
      <c r="J192" s="20">
        <v>292.8496926705277</v>
      </c>
      <c r="K192" s="20">
        <v>88.187784068463756</v>
      </c>
      <c r="L192" s="20">
        <v>132.41914998090553</v>
      </c>
      <c r="M192" s="20">
        <v>423.78660560249352</v>
      </c>
    </row>
    <row r="193" spans="2:13" x14ac:dyDescent="0.2">
      <c r="B193" s="11" t="s">
        <v>176</v>
      </c>
      <c r="C193" s="17">
        <v>1</v>
      </c>
      <c r="D193" s="20">
        <v>166.4431242436884</v>
      </c>
      <c r="E193" s="20">
        <v>278.10287779169954</v>
      </c>
      <c r="F193" s="20">
        <v>-111.65975354801114</v>
      </c>
      <c r="G193" s="20">
        <v>-1.272696077835064</v>
      </c>
      <c r="H193" s="20">
        <v>8.9267960517918024</v>
      </c>
      <c r="I193" s="20">
        <v>263.35606291287138</v>
      </c>
      <c r="J193" s="20">
        <v>292.8496926705277</v>
      </c>
      <c r="K193" s="20">
        <v>88.187784068463756</v>
      </c>
      <c r="L193" s="20">
        <v>132.41914998090553</v>
      </c>
      <c r="M193" s="20">
        <v>423.78660560249352</v>
      </c>
    </row>
    <row r="194" spans="2:13" x14ac:dyDescent="0.2">
      <c r="B194" s="11" t="s">
        <v>177</v>
      </c>
      <c r="C194" s="17">
        <v>1</v>
      </c>
      <c r="D194" s="20">
        <v>235.78191117171292</v>
      </c>
      <c r="E194" s="20">
        <v>305.0424492403618</v>
      </c>
      <c r="F194" s="20">
        <v>-69.260538068648884</v>
      </c>
      <c r="G194" s="20">
        <v>-0.78943050067555565</v>
      </c>
      <c r="H194" s="20">
        <v>9.7304372926755462</v>
      </c>
      <c r="I194" s="20">
        <v>288.9680417359661</v>
      </c>
      <c r="J194" s="20">
        <v>321.11685674475751</v>
      </c>
      <c r="K194" s="20">
        <v>88.272753333417654</v>
      </c>
      <c r="L194" s="20">
        <v>159.21835460440508</v>
      </c>
      <c r="M194" s="20">
        <v>450.86654387631853</v>
      </c>
    </row>
    <row r="195" spans="2:13" x14ac:dyDescent="0.2">
      <c r="B195" s="11" t="s">
        <v>178</v>
      </c>
      <c r="C195" s="17">
        <v>1</v>
      </c>
      <c r="D195" s="20">
        <v>284.67501459199542</v>
      </c>
      <c r="E195" s="20">
        <v>313.71291633352001</v>
      </c>
      <c r="F195" s="20">
        <v>-29.037901741524593</v>
      </c>
      <c r="G195" s="20">
        <v>-0.33097353774032745</v>
      </c>
      <c r="H195" s="20">
        <v>10.530020785047085</v>
      </c>
      <c r="I195" s="20">
        <v>296.3176194894599</v>
      </c>
      <c r="J195" s="20">
        <v>331.10821317758013</v>
      </c>
      <c r="K195" s="20">
        <v>88.364466324927406</v>
      </c>
      <c r="L195" s="20">
        <v>167.7373144266532</v>
      </c>
      <c r="M195" s="20">
        <v>459.68851824038683</v>
      </c>
    </row>
    <row r="196" spans="2:13" x14ac:dyDescent="0.2">
      <c r="B196" s="11" t="s">
        <v>179</v>
      </c>
      <c r="C196" s="17">
        <v>1</v>
      </c>
      <c r="D196" s="20">
        <v>214.07504868302217</v>
      </c>
      <c r="E196" s="20">
        <v>321.22732114759049</v>
      </c>
      <c r="F196" s="20">
        <v>-107.15227246456831</v>
      </c>
      <c r="G196" s="20">
        <v>-1.2213198808300545</v>
      </c>
      <c r="H196" s="20">
        <v>11.375482831264893</v>
      </c>
      <c r="I196" s="20">
        <v>302.43534488906715</v>
      </c>
      <c r="J196" s="20">
        <v>340.01929740611382</v>
      </c>
      <c r="K196" s="20">
        <v>88.469199051421882</v>
      </c>
      <c r="L196" s="20">
        <v>175.07870373545077</v>
      </c>
      <c r="M196" s="20">
        <v>467.37593855973023</v>
      </c>
    </row>
    <row r="197" spans="2:13" x14ac:dyDescent="0.2">
      <c r="B197" s="11" t="s">
        <v>180</v>
      </c>
      <c r="C197" s="17">
        <v>1</v>
      </c>
      <c r="D197" s="20">
        <v>183.77263114909792</v>
      </c>
      <c r="E197" s="20">
        <v>199.5027163943605</v>
      </c>
      <c r="F197" s="20">
        <v>-15.730085245262586</v>
      </c>
      <c r="G197" s="20">
        <v>-0.17929125902153212</v>
      </c>
      <c r="H197" s="20">
        <v>18.480696238900489</v>
      </c>
      <c r="I197" s="20">
        <v>168.97312832202871</v>
      </c>
      <c r="J197" s="20">
        <v>230.0323044666923</v>
      </c>
      <c r="K197" s="20">
        <v>89.660100962636747</v>
      </c>
      <c r="L197" s="20">
        <v>51.386762670106521</v>
      </c>
      <c r="M197" s="20">
        <v>347.61867011861449</v>
      </c>
    </row>
    <row r="198" spans="2:13" x14ac:dyDescent="0.2">
      <c r="B198" s="11" t="s">
        <v>181</v>
      </c>
      <c r="C198" s="17">
        <v>1</v>
      </c>
      <c r="D198" s="20">
        <v>289.28642125223553</v>
      </c>
      <c r="E198" s="20">
        <v>294.58355679170927</v>
      </c>
      <c r="F198" s="20">
        <v>-5.2971355394737429</v>
      </c>
      <c r="G198" s="20">
        <v>-6.0376665814063493E-2</v>
      </c>
      <c r="H198" s="20">
        <v>9.0835241267981939</v>
      </c>
      <c r="I198" s="20">
        <v>279.57783156083264</v>
      </c>
      <c r="J198" s="20">
        <v>309.58928202258591</v>
      </c>
      <c r="K198" s="20">
        <v>88.203786663146332</v>
      </c>
      <c r="L198" s="20">
        <v>148.87339314660298</v>
      </c>
      <c r="M198" s="20">
        <v>440.29372043681553</v>
      </c>
    </row>
    <row r="199" spans="2:13" x14ac:dyDescent="0.2">
      <c r="B199" s="11" t="s">
        <v>182</v>
      </c>
      <c r="C199" s="17">
        <v>1</v>
      </c>
      <c r="D199" s="20">
        <v>397.14858141361776</v>
      </c>
      <c r="E199" s="20">
        <v>412.14560071975956</v>
      </c>
      <c r="F199" s="20">
        <v>-14.997019306141794</v>
      </c>
      <c r="G199" s="20">
        <v>-0.17093578521948444</v>
      </c>
      <c r="H199" s="20">
        <v>18.994594451126069</v>
      </c>
      <c r="I199" s="20">
        <v>380.76706731941948</v>
      </c>
      <c r="J199" s="20">
        <v>443.52413412009963</v>
      </c>
      <c r="K199" s="20">
        <v>89.76743390293862</v>
      </c>
      <c r="L199" s="20">
        <v>263.85233601048378</v>
      </c>
      <c r="M199" s="20">
        <v>560.43886542903533</v>
      </c>
    </row>
    <row r="200" spans="2:13" x14ac:dyDescent="0.2">
      <c r="B200" s="11" t="s">
        <v>183</v>
      </c>
      <c r="C200" s="17">
        <v>1</v>
      </c>
      <c r="D200" s="20">
        <v>300.04673067328798</v>
      </c>
      <c r="E200" s="20">
        <v>285.24450538583824</v>
      </c>
      <c r="F200" s="20">
        <v>14.802225287449744</v>
      </c>
      <c r="G200" s="20">
        <v>0.16871552612256185</v>
      </c>
      <c r="H200" s="20">
        <v>8.8574183468837031</v>
      </c>
      <c r="I200" s="20">
        <v>270.61230051546795</v>
      </c>
      <c r="J200" s="20">
        <v>299.87671025620853</v>
      </c>
      <c r="K200" s="20">
        <v>88.180788332422026</v>
      </c>
      <c r="L200" s="20">
        <v>139.57233433334252</v>
      </c>
      <c r="M200" s="20">
        <v>430.91667643833398</v>
      </c>
    </row>
    <row r="201" spans="2:13" x14ac:dyDescent="0.2">
      <c r="B201" s="11" t="s">
        <v>184</v>
      </c>
      <c r="C201" s="17">
        <v>1</v>
      </c>
      <c r="D201" s="20">
        <v>256.18438620920188</v>
      </c>
      <c r="E201" s="20">
        <v>328.25907757586356</v>
      </c>
      <c r="F201" s="20">
        <v>-72.074691366661682</v>
      </c>
      <c r="G201" s="20">
        <v>-0.82150617477479593</v>
      </c>
      <c r="H201" s="20">
        <v>12.267860350845272</v>
      </c>
      <c r="I201" s="20">
        <v>307.9929188663321</v>
      </c>
      <c r="J201" s="20">
        <v>348.52523628539501</v>
      </c>
      <c r="K201" s="20">
        <v>88.588362490473585</v>
      </c>
      <c r="L201" s="20">
        <v>181.91360552900107</v>
      </c>
      <c r="M201" s="20">
        <v>474.60454962272604</v>
      </c>
    </row>
    <row r="202" spans="2:13" x14ac:dyDescent="0.2">
      <c r="B202" s="11" t="s">
        <v>185</v>
      </c>
      <c r="C202" s="17">
        <v>1</v>
      </c>
      <c r="D202" s="20">
        <v>318.5782889727414</v>
      </c>
      <c r="E202" s="20">
        <v>307.09857240734163</v>
      </c>
      <c r="F202" s="20">
        <v>11.479716565399769</v>
      </c>
      <c r="G202" s="20">
        <v>0.13084562506364886</v>
      </c>
      <c r="H202" s="20">
        <v>9.9006096466358287</v>
      </c>
      <c r="I202" s="20">
        <v>290.74304498189173</v>
      </c>
      <c r="J202" s="20">
        <v>323.45409983279154</v>
      </c>
      <c r="K202" s="20">
        <v>88.291673687447812</v>
      </c>
      <c r="L202" s="20">
        <v>161.24322188106257</v>
      </c>
      <c r="M202" s="20">
        <v>452.95392293362067</v>
      </c>
    </row>
    <row r="203" spans="2:13" x14ac:dyDescent="0.2">
      <c r="B203" s="11" t="s">
        <v>186</v>
      </c>
      <c r="C203" s="17">
        <v>1</v>
      </c>
      <c r="D203" s="20">
        <v>281.76515409737482</v>
      </c>
      <c r="E203" s="20">
        <v>313.31160108742836</v>
      </c>
      <c r="F203" s="20">
        <v>-31.546446990053539</v>
      </c>
      <c r="G203" s="20">
        <v>-0.35956589619920426</v>
      </c>
      <c r="H203" s="20">
        <v>10.488530299871659</v>
      </c>
      <c r="I203" s="20">
        <v>295.98484535269404</v>
      </c>
      <c r="J203" s="20">
        <v>330.63835682216268</v>
      </c>
      <c r="K203" s="20">
        <v>88.359531681686903</v>
      </c>
      <c r="L203" s="20">
        <v>167.34415107178194</v>
      </c>
      <c r="M203" s="20">
        <v>459.27905110307478</v>
      </c>
    </row>
    <row r="204" spans="2:13" x14ac:dyDescent="0.2">
      <c r="B204" s="11" t="s">
        <v>187</v>
      </c>
      <c r="C204" s="17">
        <v>1</v>
      </c>
      <c r="D204" s="20">
        <v>348.46674668822629</v>
      </c>
      <c r="E204" s="20">
        <v>448.79134124665256</v>
      </c>
      <c r="F204" s="20">
        <v>-100.32459455842627</v>
      </c>
      <c r="G204" s="20">
        <v>-1.1434981176991537</v>
      </c>
      <c r="H204" s="20">
        <v>20.376156154188912</v>
      </c>
      <c r="I204" s="20">
        <v>415.13050694456211</v>
      </c>
      <c r="J204" s="20">
        <v>482.45217554874301</v>
      </c>
      <c r="K204" s="20">
        <v>90.069891255488898</v>
      </c>
      <c r="L204" s="20">
        <v>299.99842553595124</v>
      </c>
      <c r="M204" s="20">
        <v>597.58425695735389</v>
      </c>
    </row>
    <row r="205" spans="2:13" x14ac:dyDescent="0.2">
      <c r="B205" s="11" t="s">
        <v>188</v>
      </c>
      <c r="C205" s="17">
        <v>1</v>
      </c>
      <c r="D205" s="20">
        <v>378.71914793843308</v>
      </c>
      <c r="E205" s="20">
        <v>351.97163541714156</v>
      </c>
      <c r="F205" s="20">
        <v>26.747512521291526</v>
      </c>
      <c r="G205" s="20">
        <v>0.30486771818867525</v>
      </c>
      <c r="H205" s="20">
        <v>15.764087679939141</v>
      </c>
      <c r="I205" s="20">
        <v>325.92980793492677</v>
      </c>
      <c r="J205" s="20">
        <v>378.01346289935634</v>
      </c>
      <c r="K205" s="20">
        <v>89.139800490782534</v>
      </c>
      <c r="L205" s="20">
        <v>204.71520337292651</v>
      </c>
      <c r="M205" s="20">
        <v>499.2280674613566</v>
      </c>
    </row>
    <row r="206" spans="2:13" x14ac:dyDescent="0.2">
      <c r="B206" s="11" t="s">
        <v>189</v>
      </c>
      <c r="C206" s="17">
        <v>1</v>
      </c>
      <c r="D206" s="20">
        <v>360.30415645289946</v>
      </c>
      <c r="E206" s="20">
        <v>265.48485793231714</v>
      </c>
      <c r="F206" s="20">
        <v>94.819298520582322</v>
      </c>
      <c r="G206" s="20">
        <v>1.0807488418674436</v>
      </c>
      <c r="H206" s="20">
        <v>9.5421487156504803</v>
      </c>
      <c r="I206" s="20">
        <v>249.72149783766136</v>
      </c>
      <c r="J206" s="20">
        <v>281.24821802697289</v>
      </c>
      <c r="K206" s="20">
        <v>88.252196421773519</v>
      </c>
      <c r="L206" s="20">
        <v>119.69472273362521</v>
      </c>
      <c r="M206" s="20">
        <v>411.27499313100907</v>
      </c>
    </row>
    <row r="207" spans="2:13" x14ac:dyDescent="0.2">
      <c r="B207" s="11" t="s">
        <v>190</v>
      </c>
      <c r="C207" s="17">
        <v>1</v>
      </c>
      <c r="D207" s="20">
        <v>342.76335527262108</v>
      </c>
      <c r="E207" s="20">
        <v>254.75524923582029</v>
      </c>
      <c r="F207" s="20">
        <v>88.008106036800797</v>
      </c>
      <c r="G207" s="20">
        <v>1.0031149793158742</v>
      </c>
      <c r="H207" s="20">
        <v>10.485475194147142</v>
      </c>
      <c r="I207" s="20">
        <v>237.43354044943038</v>
      </c>
      <c r="J207" s="20">
        <v>272.07695802221019</v>
      </c>
      <c r="K207" s="20">
        <v>88.359169083931405</v>
      </c>
      <c r="L207" s="20">
        <v>108.78839822142189</v>
      </c>
      <c r="M207" s="20">
        <v>400.72210025021866</v>
      </c>
    </row>
    <row r="208" spans="2:13" x14ac:dyDescent="0.2">
      <c r="B208" s="11" t="s">
        <v>191</v>
      </c>
      <c r="C208" s="17">
        <v>1</v>
      </c>
      <c r="D208" s="20">
        <v>360.59464988979607</v>
      </c>
      <c r="E208" s="20">
        <v>198.64246120805376</v>
      </c>
      <c r="F208" s="20">
        <v>161.95218868174231</v>
      </c>
      <c r="G208" s="20">
        <v>1.8459284458605989</v>
      </c>
      <c r="H208" s="20">
        <v>18.625792714992297</v>
      </c>
      <c r="I208" s="20">
        <v>167.8731778564659</v>
      </c>
      <c r="J208" s="20">
        <v>229.41174455964162</v>
      </c>
      <c r="K208" s="20">
        <v>89.690120556377693</v>
      </c>
      <c r="L208" s="20">
        <v>50.476915963049549</v>
      </c>
      <c r="M208" s="20">
        <v>346.80800645305794</v>
      </c>
    </row>
    <row r="209" spans="2:13" x14ac:dyDescent="0.2">
      <c r="B209" s="11" t="s">
        <v>192</v>
      </c>
      <c r="C209" s="17">
        <v>1</v>
      </c>
      <c r="D209" s="20">
        <v>283.6937634993709</v>
      </c>
      <c r="E209" s="20">
        <v>278.65223378583437</v>
      </c>
      <c r="F209" s="20">
        <v>5.0415297135365336</v>
      </c>
      <c r="G209" s="20">
        <v>5.7463274714716288E-2</v>
      </c>
      <c r="H209" s="20">
        <v>8.9139983005888066</v>
      </c>
      <c r="I209" s="20">
        <v>263.92656043043309</v>
      </c>
      <c r="J209" s="20">
        <v>293.37790714123565</v>
      </c>
      <c r="K209" s="20">
        <v>88.186489536995438</v>
      </c>
      <c r="L209" s="20">
        <v>132.97064450445311</v>
      </c>
      <c r="M209" s="20">
        <v>424.33382306721563</v>
      </c>
    </row>
    <row r="210" spans="2:13" x14ac:dyDescent="0.2">
      <c r="B210" s="11" t="s">
        <v>193</v>
      </c>
      <c r="C210" s="17">
        <v>1</v>
      </c>
      <c r="D210" s="20">
        <v>248.0364410567509</v>
      </c>
      <c r="E210" s="20">
        <v>255.91734838762574</v>
      </c>
      <c r="F210" s="20">
        <v>-7.8809073308748339</v>
      </c>
      <c r="G210" s="20">
        <v>-8.982645520056011E-2</v>
      </c>
      <c r="H210" s="20">
        <v>10.367708912405092</v>
      </c>
      <c r="I210" s="20">
        <v>238.79018617155535</v>
      </c>
      <c r="J210" s="20">
        <v>273.04451060369615</v>
      </c>
      <c r="K210" s="20">
        <v>88.345271289685158</v>
      </c>
      <c r="L210" s="20">
        <v>109.97345613668338</v>
      </c>
      <c r="M210" s="20">
        <v>401.86124063856812</v>
      </c>
    </row>
    <row r="211" spans="2:13" x14ac:dyDescent="0.2">
      <c r="B211" s="11" t="s">
        <v>194</v>
      </c>
      <c r="C211" s="17">
        <v>1</v>
      </c>
      <c r="D211" s="20">
        <v>378.96757551248282</v>
      </c>
      <c r="E211" s="20">
        <v>455.62810643893374</v>
      </c>
      <c r="F211" s="20">
        <v>-76.660530926450917</v>
      </c>
      <c r="G211" s="20">
        <v>-0.87377550043487029</v>
      </c>
      <c r="H211" s="20">
        <v>20.887483730379898</v>
      </c>
      <c r="I211" s="20">
        <v>421.12257342693886</v>
      </c>
      <c r="J211" s="20">
        <v>490.13363945092863</v>
      </c>
      <c r="K211" s="20">
        <v>90.186942224152332</v>
      </c>
      <c r="L211" s="20">
        <v>306.64182583490981</v>
      </c>
      <c r="M211" s="20">
        <v>604.61438704295767</v>
      </c>
    </row>
    <row r="212" spans="2:13" x14ac:dyDescent="0.2">
      <c r="B212" s="11" t="s">
        <v>195</v>
      </c>
      <c r="C212" s="17">
        <v>1</v>
      </c>
      <c r="D212" s="20">
        <v>270.20687266746779</v>
      </c>
      <c r="E212" s="20">
        <v>240.14581396980228</v>
      </c>
      <c r="F212" s="20">
        <v>30.061058697665516</v>
      </c>
      <c r="G212" s="20">
        <v>0.34263546429589981</v>
      </c>
      <c r="H212" s="20">
        <v>12.219111902620513</v>
      </c>
      <c r="I212" s="20">
        <v>219.96018631950304</v>
      </c>
      <c r="J212" s="20">
        <v>260.33144162010149</v>
      </c>
      <c r="K212" s="20">
        <v>88.581624882615856</v>
      </c>
      <c r="L212" s="20">
        <v>93.811472260770699</v>
      </c>
      <c r="M212" s="20">
        <v>386.48015567883385</v>
      </c>
    </row>
    <row r="213" spans="2:13" x14ac:dyDescent="0.2">
      <c r="B213" s="11" t="s">
        <v>196</v>
      </c>
      <c r="C213" s="17">
        <v>1</v>
      </c>
      <c r="D213" s="20">
        <v>305.50056886598702</v>
      </c>
      <c r="E213" s="20">
        <v>278.37755574756522</v>
      </c>
      <c r="F213" s="20">
        <v>27.123013118421795</v>
      </c>
      <c r="G213" s="20">
        <v>0.30914766796473248</v>
      </c>
      <c r="H213" s="20">
        <v>8.9202436806836509</v>
      </c>
      <c r="I213" s="20">
        <v>263.64156520069093</v>
      </c>
      <c r="J213" s="20">
        <v>293.11354629443952</v>
      </c>
      <c r="K213" s="20">
        <v>88.187121046547844</v>
      </c>
      <c r="L213" s="20">
        <v>132.69492323024471</v>
      </c>
      <c r="M213" s="20">
        <v>424.06018826488571</v>
      </c>
    </row>
    <row r="214" spans="2:13" x14ac:dyDescent="0.2">
      <c r="B214" s="11" t="s">
        <v>226</v>
      </c>
      <c r="C214" s="17">
        <v>1</v>
      </c>
      <c r="D214" s="20">
        <v>127.97854653078643</v>
      </c>
      <c r="E214" s="20">
        <v>228.05698836520889</v>
      </c>
      <c r="F214" s="20">
        <v>-100.07844183442246</v>
      </c>
      <c r="G214" s="20">
        <v>-1.1406924729038392</v>
      </c>
      <c r="H214" s="20">
        <v>11.528609974567221</v>
      </c>
      <c r="I214" s="20">
        <v>209.01205039207912</v>
      </c>
      <c r="J214" s="20">
        <v>247.10192633833867</v>
      </c>
      <c r="K214" s="20">
        <v>88.489018635655555</v>
      </c>
      <c r="L214" s="20">
        <v>81.875629559855582</v>
      </c>
      <c r="M214" s="20">
        <v>374.23834717056218</v>
      </c>
    </row>
    <row r="215" spans="2:13" x14ac:dyDescent="0.2">
      <c r="B215" s="11" t="s">
        <v>227</v>
      </c>
      <c r="C215" s="17">
        <v>1</v>
      </c>
      <c r="D215" s="20">
        <v>152.5346601739578</v>
      </c>
      <c r="E215" s="20">
        <v>215.6658351270475</v>
      </c>
      <c r="F215" s="20">
        <v>-63.131174953089698</v>
      </c>
      <c r="G215" s="20">
        <v>-0.71956811831372358</v>
      </c>
      <c r="H215" s="20">
        <v>15.305533612743496</v>
      </c>
      <c r="I215" s="20">
        <v>190.38152600882742</v>
      </c>
      <c r="J215" s="20">
        <v>240.95014424526758</v>
      </c>
      <c r="K215" s="20">
        <v>89.059850271188566</v>
      </c>
      <c r="L215" s="20">
        <v>68.541478586858034</v>
      </c>
      <c r="M215" s="20">
        <v>362.79019166723697</v>
      </c>
    </row>
    <row r="216" spans="2:13" x14ac:dyDescent="0.2">
      <c r="B216" s="11" t="s">
        <v>228</v>
      </c>
      <c r="C216" s="17">
        <v>1</v>
      </c>
      <c r="D216" s="20">
        <v>250.59645711523632</v>
      </c>
      <c r="E216" s="20">
        <v>239.16396755189928</v>
      </c>
      <c r="F216" s="20">
        <v>11.432489563337043</v>
      </c>
      <c r="G216" s="20">
        <v>0.13030733245253989</v>
      </c>
      <c r="H216" s="20">
        <v>9.1156293778026587</v>
      </c>
      <c r="I216" s="20">
        <v>224.1052053533968</v>
      </c>
      <c r="J216" s="20">
        <v>254.22272975040175</v>
      </c>
      <c r="K216" s="20">
        <v>88.207098751229566</v>
      </c>
      <c r="L216" s="20">
        <v>93.44833243085219</v>
      </c>
      <c r="M216" s="20">
        <v>384.87960267294636</v>
      </c>
    </row>
    <row r="217" spans="2:13" x14ac:dyDescent="0.2">
      <c r="B217" s="11" t="s">
        <v>229</v>
      </c>
      <c r="C217" s="17">
        <v>1</v>
      </c>
      <c r="D217" s="20">
        <v>230.18775321635798</v>
      </c>
      <c r="E217" s="20">
        <v>245.90024902479689</v>
      </c>
      <c r="F217" s="20">
        <v>-15.712495808438916</v>
      </c>
      <c r="G217" s="20">
        <v>-0.17909077490307859</v>
      </c>
      <c r="H217" s="20">
        <v>8.4723081290596109</v>
      </c>
      <c r="I217" s="20">
        <v>231.90423535418603</v>
      </c>
      <c r="J217" s="20">
        <v>259.89626269540776</v>
      </c>
      <c r="K217" s="20">
        <v>88.142938322870961</v>
      </c>
      <c r="L217" s="20">
        <v>100.29060511874576</v>
      </c>
      <c r="M217" s="20">
        <v>391.50989293084803</v>
      </c>
    </row>
    <row r="218" spans="2:13" x14ac:dyDescent="0.2">
      <c r="B218" s="11" t="s">
        <v>230</v>
      </c>
      <c r="C218" s="17">
        <v>1</v>
      </c>
      <c r="D218" s="20">
        <v>258.26648249879088</v>
      </c>
      <c r="E218" s="20">
        <v>245.90024902479689</v>
      </c>
      <c r="F218" s="20">
        <v>12.366233473993987</v>
      </c>
      <c r="G218" s="20">
        <v>0.14095013055153888</v>
      </c>
      <c r="H218" s="20">
        <v>8.4723081290596109</v>
      </c>
      <c r="I218" s="20">
        <v>231.90423535418603</v>
      </c>
      <c r="J218" s="20">
        <v>259.89626269540776</v>
      </c>
      <c r="K218" s="20">
        <v>88.142938322870961</v>
      </c>
      <c r="L218" s="20">
        <v>100.29060511874576</v>
      </c>
      <c r="M218" s="20">
        <v>391.50989293084803</v>
      </c>
    </row>
    <row r="219" spans="2:13" x14ac:dyDescent="0.2">
      <c r="B219" s="11" t="s">
        <v>231</v>
      </c>
      <c r="C219" s="17">
        <v>1</v>
      </c>
      <c r="D219" s="20">
        <v>120.9717472247146</v>
      </c>
      <c r="E219" s="20">
        <v>228.05698836520889</v>
      </c>
      <c r="F219" s="20">
        <v>-107.08524114049429</v>
      </c>
      <c r="G219" s="20">
        <v>-1.2205558588746916</v>
      </c>
      <c r="H219" s="20">
        <v>11.528609974567221</v>
      </c>
      <c r="I219" s="20">
        <v>209.01205039207912</v>
      </c>
      <c r="J219" s="20">
        <v>247.10192633833867</v>
      </c>
      <c r="K219" s="20">
        <v>88.489018635655555</v>
      </c>
      <c r="L219" s="20">
        <v>81.875629559855582</v>
      </c>
      <c r="M219" s="20">
        <v>374.23834717056218</v>
      </c>
    </row>
    <row r="220" spans="2:13" x14ac:dyDescent="0.2">
      <c r="B220" s="11" t="s">
        <v>232</v>
      </c>
      <c r="C220" s="17">
        <v>1</v>
      </c>
      <c r="D220" s="20">
        <v>323.95524257777464</v>
      </c>
      <c r="E220" s="20">
        <v>345.60002399924099</v>
      </c>
      <c r="F220" s="20">
        <v>-21.644781421466348</v>
      </c>
      <c r="G220" s="20">
        <v>-0.24670687105585279</v>
      </c>
      <c r="H220" s="20">
        <v>22.364892849024049</v>
      </c>
      <c r="I220" s="20">
        <v>308.65385286282464</v>
      </c>
      <c r="J220" s="20">
        <v>382.54619513565734</v>
      </c>
      <c r="K220" s="20">
        <v>90.540521333290499</v>
      </c>
      <c r="L220" s="20">
        <v>196.02964069619381</v>
      </c>
      <c r="M220" s="20">
        <v>495.17040730228814</v>
      </c>
    </row>
    <row r="221" spans="2:13" x14ac:dyDescent="0.2">
      <c r="B221" s="11" t="s">
        <v>233</v>
      </c>
      <c r="C221" s="17">
        <v>1</v>
      </c>
      <c r="D221" s="20">
        <v>332.53958284465392</v>
      </c>
      <c r="E221" s="20">
        <v>249.6251048059161</v>
      </c>
      <c r="F221" s="20">
        <v>82.914478038737826</v>
      </c>
      <c r="G221" s="20">
        <v>0.94505788919075373</v>
      </c>
      <c r="H221" s="20">
        <v>8.4646132509510394</v>
      </c>
      <c r="I221" s="20">
        <v>235.64180285654584</v>
      </c>
      <c r="J221" s="20">
        <v>263.60840675528635</v>
      </c>
      <c r="K221" s="20">
        <v>88.142199023191395</v>
      </c>
      <c r="L221" s="20">
        <v>104.016682202049</v>
      </c>
      <c r="M221" s="20">
        <v>395.23352740978316</v>
      </c>
    </row>
    <row r="222" spans="2:13" x14ac:dyDescent="0.2">
      <c r="B222" s="11" t="s">
        <v>234</v>
      </c>
      <c r="C222" s="17">
        <v>1</v>
      </c>
      <c r="D222" s="20">
        <v>318.75480206331304</v>
      </c>
      <c r="E222" s="20">
        <v>249.6251048059161</v>
      </c>
      <c r="F222" s="20">
        <v>69.129697257396941</v>
      </c>
      <c r="G222" s="20">
        <v>0.78793917921003309</v>
      </c>
      <c r="H222" s="20">
        <v>8.4646132509510394</v>
      </c>
      <c r="I222" s="20">
        <v>235.64180285654584</v>
      </c>
      <c r="J222" s="20">
        <v>263.60840675528635</v>
      </c>
      <c r="K222" s="20">
        <v>88.142199023191395</v>
      </c>
      <c r="L222" s="20">
        <v>104.016682202049</v>
      </c>
      <c r="M222" s="20">
        <v>395.23352740978316</v>
      </c>
    </row>
    <row r="223" spans="2:13" x14ac:dyDescent="0.2">
      <c r="B223" s="11" t="s">
        <v>235</v>
      </c>
      <c r="C223" s="17">
        <v>1</v>
      </c>
      <c r="D223" s="20">
        <v>333.84805201146571</v>
      </c>
      <c r="E223" s="20">
        <v>283.64278396602924</v>
      </c>
      <c r="F223" s="20">
        <v>50.205268045436469</v>
      </c>
      <c r="G223" s="20">
        <v>0.57223883895293781</v>
      </c>
      <c r="H223" s="20">
        <v>16.501920421154718</v>
      </c>
      <c r="I223" s="20">
        <v>256.38207764048514</v>
      </c>
      <c r="J223" s="20">
        <v>310.90349029157335</v>
      </c>
      <c r="K223" s="20">
        <v>89.273237584070117</v>
      </c>
      <c r="L223" s="20">
        <v>136.16591761355127</v>
      </c>
      <c r="M223" s="20">
        <v>431.11965031850718</v>
      </c>
    </row>
    <row r="224" spans="2:13" x14ac:dyDescent="0.2">
      <c r="B224" s="11" t="s">
        <v>236</v>
      </c>
      <c r="C224" s="17">
        <v>1</v>
      </c>
      <c r="D224" s="20">
        <v>335.28131464737612</v>
      </c>
      <c r="E224" s="20">
        <v>290.54444771308528</v>
      </c>
      <c r="F224" s="20">
        <v>44.736866934290845</v>
      </c>
      <c r="G224" s="20">
        <v>0.50991009090325246</v>
      </c>
      <c r="H224" s="20">
        <v>18.905688340704948</v>
      </c>
      <c r="I224" s="20">
        <v>259.31278469539654</v>
      </c>
      <c r="J224" s="20">
        <v>321.77611073077401</v>
      </c>
      <c r="K224" s="20">
        <v>89.748663626772583</v>
      </c>
      <c r="L224" s="20">
        <v>142.28219096974027</v>
      </c>
      <c r="M224" s="20">
        <v>438.80670445643028</v>
      </c>
    </row>
    <row r="225" spans="2:13" x14ac:dyDescent="0.2">
      <c r="B225" s="11" t="s">
        <v>237</v>
      </c>
      <c r="C225" s="17">
        <v>1</v>
      </c>
      <c r="D225" s="20">
        <v>169.60160845688188</v>
      </c>
      <c r="E225" s="20">
        <v>244.578526030109</v>
      </c>
      <c r="F225" s="20">
        <v>-74.976917573227126</v>
      </c>
      <c r="G225" s="20">
        <v>-0.8545857024713871</v>
      </c>
      <c r="H225" s="20">
        <v>8.5366808885072576</v>
      </c>
      <c r="I225" s="20">
        <v>230.47617037954183</v>
      </c>
      <c r="J225" s="20">
        <v>258.68088168067618</v>
      </c>
      <c r="K225" s="20">
        <v>88.149149126624636</v>
      </c>
      <c r="L225" s="20">
        <v>98.958622051723665</v>
      </c>
      <c r="M225" s="20">
        <v>390.19843000849437</v>
      </c>
    </row>
    <row r="226" spans="2:13" x14ac:dyDescent="0.2">
      <c r="B226" s="11" t="s">
        <v>238</v>
      </c>
      <c r="C226" s="17">
        <v>1</v>
      </c>
      <c r="D226" s="20">
        <v>209.3971488106277</v>
      </c>
      <c r="E226" s="20">
        <v>245.06916564733075</v>
      </c>
      <c r="F226" s="20">
        <v>-35.672016836703051</v>
      </c>
      <c r="G226" s="20">
        <v>-0.40658907506022335</v>
      </c>
      <c r="H226" s="20">
        <v>8.5090755768491597</v>
      </c>
      <c r="I226" s="20">
        <v>231.01241319172092</v>
      </c>
      <c r="J226" s="20">
        <v>259.1259181029406</v>
      </c>
      <c r="K226" s="20">
        <v>88.146480010992136</v>
      </c>
      <c r="L226" s="20">
        <v>99.453670972562776</v>
      </c>
      <c r="M226" s="20">
        <v>390.68466032209869</v>
      </c>
    </row>
    <row r="227" spans="2:13" x14ac:dyDescent="0.2">
      <c r="B227" s="11" t="s">
        <v>239</v>
      </c>
      <c r="C227" s="17">
        <v>1</v>
      </c>
      <c r="D227" s="20">
        <v>196.34960394675636</v>
      </c>
      <c r="E227" s="20">
        <v>254.88195769738181</v>
      </c>
      <c r="F227" s="20">
        <v>-58.532353750625447</v>
      </c>
      <c r="G227" s="20">
        <v>-0.66715082809890702</v>
      </c>
      <c r="H227" s="20">
        <v>8.8819403064178797</v>
      </c>
      <c r="I227" s="20">
        <v>240.20924324265241</v>
      </c>
      <c r="J227" s="20">
        <v>269.55467215211121</v>
      </c>
      <c r="K227" s="20">
        <v>88.183254843323141</v>
      </c>
      <c r="L227" s="20">
        <v>109.20571203856099</v>
      </c>
      <c r="M227" s="20">
        <v>400.55820335620263</v>
      </c>
    </row>
    <row r="228" spans="2:13" x14ac:dyDescent="0.2">
      <c r="B228" s="11" t="s">
        <v>240</v>
      </c>
      <c r="C228" s="17">
        <v>1</v>
      </c>
      <c r="D228" s="20">
        <v>358.38055216776797</v>
      </c>
      <c r="E228" s="20">
        <v>254.88195769738181</v>
      </c>
      <c r="F228" s="20">
        <v>103.49859447038617</v>
      </c>
      <c r="G228" s="20">
        <v>1.1796753177255113</v>
      </c>
      <c r="H228" s="20">
        <v>8.8819403064178797</v>
      </c>
      <c r="I228" s="20">
        <v>240.20924324265241</v>
      </c>
      <c r="J228" s="20">
        <v>269.55467215211121</v>
      </c>
      <c r="K228" s="20">
        <v>88.183254843323141</v>
      </c>
      <c r="L228" s="20">
        <v>109.20571203856099</v>
      </c>
      <c r="M228" s="20">
        <v>400.55820335620263</v>
      </c>
    </row>
    <row r="229" spans="2:13" x14ac:dyDescent="0.2">
      <c r="B229" s="11" t="s">
        <v>241</v>
      </c>
      <c r="C229" s="17">
        <v>1</v>
      </c>
      <c r="D229" s="20">
        <v>198.00953936017774</v>
      </c>
      <c r="E229" s="20">
        <v>254.88195769738181</v>
      </c>
      <c r="F229" s="20">
        <v>-56.872418337204067</v>
      </c>
      <c r="G229" s="20">
        <v>-0.64823091091305596</v>
      </c>
      <c r="H229" s="20">
        <v>8.8819403064178797</v>
      </c>
      <c r="I229" s="20">
        <v>240.20924324265241</v>
      </c>
      <c r="J229" s="20">
        <v>269.55467215211121</v>
      </c>
      <c r="K229" s="20">
        <v>88.183254843323141</v>
      </c>
      <c r="L229" s="20">
        <v>109.20571203856099</v>
      </c>
      <c r="M229" s="20">
        <v>400.55820335620263</v>
      </c>
    </row>
    <row r="230" spans="2:13" x14ac:dyDescent="0.2">
      <c r="B230" s="11" t="s">
        <v>242</v>
      </c>
      <c r="C230" s="17">
        <v>1</v>
      </c>
      <c r="D230" s="20">
        <v>166.40779961215463</v>
      </c>
      <c r="E230" s="20">
        <v>244.578526030109</v>
      </c>
      <c r="F230" s="20">
        <v>-78.17072641795437</v>
      </c>
      <c r="G230" s="20">
        <v>-0.89098868439532219</v>
      </c>
      <c r="H230" s="20">
        <v>8.5366808885072576</v>
      </c>
      <c r="I230" s="20">
        <v>230.47617037954183</v>
      </c>
      <c r="J230" s="20">
        <v>258.68088168067618</v>
      </c>
      <c r="K230" s="20">
        <v>88.149149126624636</v>
      </c>
      <c r="L230" s="20">
        <v>98.958622051723665</v>
      </c>
      <c r="M230" s="20">
        <v>390.19843000849437</v>
      </c>
    </row>
    <row r="231" spans="2:13" x14ac:dyDescent="0.2">
      <c r="B231" s="11" t="s">
        <v>243</v>
      </c>
      <c r="C231" s="17">
        <v>1</v>
      </c>
      <c r="D231" s="20">
        <v>299.87320850245294</v>
      </c>
      <c r="E231" s="20">
        <v>362.65559117690964</v>
      </c>
      <c r="F231" s="20">
        <v>-62.782382674456699</v>
      </c>
      <c r="G231" s="20">
        <v>-0.71559258952299865</v>
      </c>
      <c r="H231" s="20">
        <v>20.758232532706558</v>
      </c>
      <c r="I231" s="20">
        <v>328.36357749188232</v>
      </c>
      <c r="J231" s="20">
        <v>396.94760486193695</v>
      </c>
      <c r="K231" s="20">
        <v>90.157095056560152</v>
      </c>
      <c r="L231" s="20">
        <v>213.71861725050951</v>
      </c>
      <c r="M231" s="20">
        <v>511.59256510330977</v>
      </c>
    </row>
    <row r="232" spans="2:13" x14ac:dyDescent="0.2">
      <c r="B232" s="11" t="s">
        <v>244</v>
      </c>
      <c r="C232" s="17">
        <v>1</v>
      </c>
      <c r="D232" s="20">
        <v>344.85569958245247</v>
      </c>
      <c r="E232" s="20">
        <v>244.578526030109</v>
      </c>
      <c r="F232" s="20">
        <v>100.27717355234347</v>
      </c>
      <c r="G232" s="20">
        <v>1.1429576138333393</v>
      </c>
      <c r="H232" s="20">
        <v>8.5366808885072576</v>
      </c>
      <c r="I232" s="20">
        <v>230.47617037954183</v>
      </c>
      <c r="J232" s="20">
        <v>258.68088168067618</v>
      </c>
      <c r="K232" s="20">
        <v>88.149149126624636</v>
      </c>
      <c r="L232" s="20">
        <v>98.958622051723665</v>
      </c>
      <c r="M232" s="20">
        <v>390.19843000849437</v>
      </c>
    </row>
    <row r="233" spans="2:13" x14ac:dyDescent="0.2">
      <c r="B233" s="11" t="s">
        <v>245</v>
      </c>
      <c r="C233" s="17">
        <v>1</v>
      </c>
      <c r="D233" s="20">
        <v>340.26696321400709</v>
      </c>
      <c r="E233" s="20">
        <v>244.578526030109</v>
      </c>
      <c r="F233" s="20">
        <v>95.688437183898088</v>
      </c>
      <c r="G233" s="20">
        <v>1.090655270394721</v>
      </c>
      <c r="H233" s="20">
        <v>8.5366808885072576</v>
      </c>
      <c r="I233" s="20">
        <v>230.47617037954183</v>
      </c>
      <c r="J233" s="20">
        <v>258.68088168067618</v>
      </c>
      <c r="K233" s="20">
        <v>88.149149126624636</v>
      </c>
      <c r="L233" s="20">
        <v>98.958622051723665</v>
      </c>
      <c r="M233" s="20">
        <v>390.19843000849437</v>
      </c>
    </row>
    <row r="234" spans="2:13" x14ac:dyDescent="0.2">
      <c r="B234" s="11" t="s">
        <v>246</v>
      </c>
      <c r="C234" s="17">
        <v>1</v>
      </c>
      <c r="D234" s="20">
        <v>262.28117718093938</v>
      </c>
      <c r="E234" s="20">
        <v>265.39566348031326</v>
      </c>
      <c r="F234" s="20">
        <v>-3.1144862993738798</v>
      </c>
      <c r="G234" s="20">
        <v>-3.5498864825810661E-2</v>
      </c>
      <c r="H234" s="20">
        <v>10.928633715179995</v>
      </c>
      <c r="I234" s="20">
        <v>247.34186933723652</v>
      </c>
      <c r="J234" s="20">
        <v>283.44945762339</v>
      </c>
      <c r="K234" s="20">
        <v>88.412853172128052</v>
      </c>
      <c r="L234" s="20">
        <v>119.34012786889016</v>
      </c>
      <c r="M234" s="20">
        <v>411.45119909173638</v>
      </c>
    </row>
    <row r="235" spans="2:13" x14ac:dyDescent="0.2">
      <c r="B235" s="11" t="s">
        <v>247</v>
      </c>
      <c r="C235" s="17">
        <v>1</v>
      </c>
      <c r="D235" s="20">
        <v>235.86848608428613</v>
      </c>
      <c r="E235" s="20">
        <v>265.39566348031326</v>
      </c>
      <c r="F235" s="20">
        <v>-29.527177396027128</v>
      </c>
      <c r="G235" s="20">
        <v>-0.3365502937932397</v>
      </c>
      <c r="H235" s="20">
        <v>10.928633715179995</v>
      </c>
      <c r="I235" s="20">
        <v>247.34186933723652</v>
      </c>
      <c r="J235" s="20">
        <v>283.44945762339</v>
      </c>
      <c r="K235" s="20">
        <v>88.412853172128052</v>
      </c>
      <c r="L235" s="20">
        <v>119.34012786889016</v>
      </c>
      <c r="M235" s="20">
        <v>411.45119909173638</v>
      </c>
    </row>
    <row r="236" spans="2:13" x14ac:dyDescent="0.2">
      <c r="B236" s="11" t="s">
        <v>248</v>
      </c>
      <c r="C236" s="17">
        <v>1</v>
      </c>
      <c r="D236" s="20">
        <v>203.79754865341786</v>
      </c>
      <c r="E236" s="20">
        <v>246.08048401111486</v>
      </c>
      <c r="F236" s="20">
        <v>-42.282935357696999</v>
      </c>
      <c r="G236" s="20">
        <v>-0.48194021820006994</v>
      </c>
      <c r="H236" s="20">
        <v>8.4660060252207927</v>
      </c>
      <c r="I236" s="20">
        <v>232.09488123799946</v>
      </c>
      <c r="J236" s="20">
        <v>260.06608678423027</v>
      </c>
      <c r="K236" s="20">
        <v>88.142332787229876</v>
      </c>
      <c r="L236" s="20">
        <v>100.47184043283528</v>
      </c>
      <c r="M236" s="20">
        <v>391.68912758939445</v>
      </c>
    </row>
    <row r="237" spans="2:13" x14ac:dyDescent="0.2">
      <c r="B237" s="11" t="s">
        <v>249</v>
      </c>
      <c r="C237" s="17">
        <v>1</v>
      </c>
      <c r="D237" s="20">
        <v>219.29149989342258</v>
      </c>
      <c r="E237" s="20">
        <v>220.04654588395391</v>
      </c>
      <c r="F237" s="20">
        <v>-0.75504599053132893</v>
      </c>
      <c r="G237" s="20">
        <v>-8.606002075054995E-3</v>
      </c>
      <c r="H237" s="20">
        <v>13.88925396530928</v>
      </c>
      <c r="I237" s="20">
        <v>197.10189073073869</v>
      </c>
      <c r="J237" s="20">
        <v>242.99120103716913</v>
      </c>
      <c r="K237" s="20">
        <v>88.827411010726664</v>
      </c>
      <c r="L237" s="20">
        <v>73.306172435202427</v>
      </c>
      <c r="M237" s="20">
        <v>366.78691933270539</v>
      </c>
    </row>
    <row r="238" spans="2:13" x14ac:dyDescent="0.2">
      <c r="B238" s="11" t="s">
        <v>250</v>
      </c>
      <c r="C238" s="17">
        <v>1</v>
      </c>
      <c r="D238" s="20">
        <v>294.08243374242301</v>
      </c>
      <c r="E238" s="20">
        <v>249.6251048059161</v>
      </c>
      <c r="F238" s="20">
        <v>44.457328936506912</v>
      </c>
      <c r="G238" s="20">
        <v>0.50672392129351473</v>
      </c>
      <c r="H238" s="20">
        <v>8.4646132509510394</v>
      </c>
      <c r="I238" s="20">
        <v>235.64180285654584</v>
      </c>
      <c r="J238" s="20">
        <v>263.60840675528635</v>
      </c>
      <c r="K238" s="20">
        <v>88.142199023191395</v>
      </c>
      <c r="L238" s="20">
        <v>104.016682202049</v>
      </c>
      <c r="M238" s="20">
        <v>395.23352740978316</v>
      </c>
    </row>
    <row r="239" spans="2:13" x14ac:dyDescent="0.2">
      <c r="B239" s="11" t="s">
        <v>251</v>
      </c>
      <c r="C239" s="17">
        <v>1</v>
      </c>
      <c r="D239" s="20">
        <v>337.72974904051551</v>
      </c>
      <c r="E239" s="20">
        <v>257.8558344879981</v>
      </c>
      <c r="F239" s="20">
        <v>79.873914552517419</v>
      </c>
      <c r="G239" s="20">
        <v>0.9104015954021657</v>
      </c>
      <c r="H239" s="20">
        <v>9.318391501841873</v>
      </c>
      <c r="I239" s="20">
        <v>242.46211498899316</v>
      </c>
      <c r="J239" s="20">
        <v>273.24955398700303</v>
      </c>
      <c r="K239" s="20">
        <v>88.228283397883828</v>
      </c>
      <c r="L239" s="20">
        <v>112.10520292918414</v>
      </c>
      <c r="M239" s="20">
        <v>403.60646604681205</v>
      </c>
    </row>
    <row r="240" spans="2:13" x14ac:dyDescent="0.2">
      <c r="B240" s="11" t="s">
        <v>252</v>
      </c>
      <c r="C240" s="17">
        <v>1</v>
      </c>
      <c r="D240" s="20">
        <v>198.84945852895032</v>
      </c>
      <c r="E240" s="20">
        <v>257.8558344879981</v>
      </c>
      <c r="F240" s="20">
        <v>-59.006375959047773</v>
      </c>
      <c r="G240" s="20">
        <v>-0.67255372561834692</v>
      </c>
      <c r="H240" s="20">
        <v>9.318391501841873</v>
      </c>
      <c r="I240" s="20">
        <v>242.46211498899316</v>
      </c>
      <c r="J240" s="20">
        <v>273.24955398700303</v>
      </c>
      <c r="K240" s="20">
        <v>88.228283397883828</v>
      </c>
      <c r="L240" s="20">
        <v>112.10520292918414</v>
      </c>
      <c r="M240" s="20">
        <v>403.60646604681205</v>
      </c>
    </row>
    <row r="241" spans="2:13" x14ac:dyDescent="0.2">
      <c r="B241" s="11" t="s">
        <v>253</v>
      </c>
      <c r="C241" s="17">
        <v>1</v>
      </c>
      <c r="D241" s="20">
        <v>224.22524285785963</v>
      </c>
      <c r="E241" s="20">
        <v>246.08048401111486</v>
      </c>
      <c r="F241" s="20">
        <v>-21.855241153255236</v>
      </c>
      <c r="G241" s="20">
        <v>-0.24910568769908284</v>
      </c>
      <c r="H241" s="20">
        <v>8.4660060252207927</v>
      </c>
      <c r="I241" s="20">
        <v>232.09488123799946</v>
      </c>
      <c r="J241" s="20">
        <v>260.06608678423027</v>
      </c>
      <c r="K241" s="20">
        <v>88.142332787229876</v>
      </c>
      <c r="L241" s="20">
        <v>100.47184043283528</v>
      </c>
      <c r="M241" s="20">
        <v>391.68912758939445</v>
      </c>
    </row>
    <row r="242" spans="2:13" x14ac:dyDescent="0.2">
      <c r="B242" s="11" t="s">
        <v>254</v>
      </c>
      <c r="C242" s="17">
        <v>1</v>
      </c>
      <c r="D242" s="20">
        <v>258.85789097402039</v>
      </c>
      <c r="E242" s="20">
        <v>246.08048401111486</v>
      </c>
      <c r="F242" s="20">
        <v>12.77740696290553</v>
      </c>
      <c r="G242" s="20">
        <v>0.14563667937526051</v>
      </c>
      <c r="H242" s="20">
        <v>8.4660060252207927</v>
      </c>
      <c r="I242" s="20">
        <v>232.09488123799946</v>
      </c>
      <c r="J242" s="20">
        <v>260.06608678423027</v>
      </c>
      <c r="K242" s="20">
        <v>88.142332787229876</v>
      </c>
      <c r="L242" s="20">
        <v>100.47184043283528</v>
      </c>
      <c r="M242" s="20">
        <v>391.68912758939445</v>
      </c>
    </row>
    <row r="243" spans="2:13" x14ac:dyDescent="0.2">
      <c r="B243" s="11" t="s">
        <v>255</v>
      </c>
      <c r="C243" s="17">
        <v>1</v>
      </c>
      <c r="D243" s="20">
        <v>259.40173476767922</v>
      </c>
      <c r="E243" s="20">
        <v>263.03592063148363</v>
      </c>
      <c r="F243" s="20">
        <v>-3.6341858638044187</v>
      </c>
      <c r="G243" s="20">
        <v>-4.1422392115515301E-2</v>
      </c>
      <c r="H243" s="20">
        <v>10.359034986421218</v>
      </c>
      <c r="I243" s="20">
        <v>245.92308749608392</v>
      </c>
      <c r="J243" s="20">
        <v>280.14875376688332</v>
      </c>
      <c r="K243" s="20">
        <v>88.344253786002426</v>
      </c>
      <c r="L243" s="20">
        <v>117.09370926787875</v>
      </c>
      <c r="M243" s="20">
        <v>408.97813199508852</v>
      </c>
    </row>
    <row r="244" spans="2:13" x14ac:dyDescent="0.2">
      <c r="B244" s="11" t="s">
        <v>256</v>
      </c>
      <c r="C244" s="17">
        <v>1</v>
      </c>
      <c r="D244" s="20">
        <v>206.1745931678478</v>
      </c>
      <c r="E244" s="20">
        <v>257.45781561420006</v>
      </c>
      <c r="F244" s="20">
        <v>-51.283222446352255</v>
      </c>
      <c r="G244" s="20">
        <v>-0.5845253459040809</v>
      </c>
      <c r="H244" s="20">
        <v>9.2524635359627236</v>
      </c>
      <c r="I244" s="20">
        <v>242.17300725223879</v>
      </c>
      <c r="J244" s="20">
        <v>272.74262397616133</v>
      </c>
      <c r="K244" s="20">
        <v>88.22134465445437</v>
      </c>
      <c r="L244" s="20">
        <v>111.71864666349907</v>
      </c>
      <c r="M244" s="20">
        <v>403.19698456490107</v>
      </c>
    </row>
    <row r="245" spans="2:13" x14ac:dyDescent="0.2">
      <c r="B245" s="11" t="s">
        <v>257</v>
      </c>
      <c r="C245" s="17">
        <v>1</v>
      </c>
      <c r="D245" s="20">
        <v>304.46835954757643</v>
      </c>
      <c r="E245" s="20">
        <v>283.64278396602924</v>
      </c>
      <c r="F245" s="20">
        <v>20.825575581547184</v>
      </c>
      <c r="G245" s="20">
        <v>0.23736957604779596</v>
      </c>
      <c r="H245" s="20">
        <v>16.501920421154718</v>
      </c>
      <c r="I245" s="20">
        <v>256.38207764048514</v>
      </c>
      <c r="J245" s="20">
        <v>310.90349029157335</v>
      </c>
      <c r="K245" s="20">
        <v>89.273237584070117</v>
      </c>
      <c r="L245" s="20">
        <v>136.16591761355127</v>
      </c>
      <c r="M245" s="20">
        <v>431.11965031850718</v>
      </c>
    </row>
    <row r="246" spans="2:13" x14ac:dyDescent="0.2">
      <c r="B246" s="11" t="s">
        <v>258</v>
      </c>
      <c r="C246" s="17">
        <v>1</v>
      </c>
      <c r="D246" s="20">
        <v>331.18181179812558</v>
      </c>
      <c r="E246" s="20">
        <v>290.54444771308528</v>
      </c>
      <c r="F246" s="20">
        <v>40.637364085040304</v>
      </c>
      <c r="G246" s="20">
        <v>0.46318402325998598</v>
      </c>
      <c r="H246" s="20">
        <v>18.905688340704948</v>
      </c>
      <c r="I246" s="20">
        <v>259.31278469539654</v>
      </c>
      <c r="J246" s="20">
        <v>321.77611073077401</v>
      </c>
      <c r="K246" s="20">
        <v>89.748663626772583</v>
      </c>
      <c r="L246" s="20">
        <v>142.28219096974027</v>
      </c>
      <c r="M246" s="20">
        <v>438.80670445643028</v>
      </c>
    </row>
    <row r="247" spans="2:13" x14ac:dyDescent="0.2">
      <c r="B247" s="11" t="s">
        <v>259</v>
      </c>
      <c r="C247" s="17">
        <v>1</v>
      </c>
      <c r="D247" s="20">
        <v>280.66506151742271</v>
      </c>
      <c r="E247" s="20">
        <v>247.88283357991094</v>
      </c>
      <c r="F247" s="20">
        <v>32.782227937511777</v>
      </c>
      <c r="G247" s="20">
        <v>0.37365130759335657</v>
      </c>
      <c r="H247" s="20">
        <v>8.436087702720922</v>
      </c>
      <c r="I247" s="20">
        <v>233.94665503031661</v>
      </c>
      <c r="J247" s="20">
        <v>261.81901212950527</v>
      </c>
      <c r="K247" s="20">
        <v>88.139464185367629</v>
      </c>
      <c r="L247" s="20">
        <v>102.27892885086442</v>
      </c>
      <c r="M247" s="20">
        <v>393.48673830895746</v>
      </c>
    </row>
    <row r="248" spans="2:13" x14ac:dyDescent="0.2">
      <c r="B248" s="11" t="s">
        <v>260</v>
      </c>
      <c r="C248" s="17">
        <v>1</v>
      </c>
      <c r="D248" s="20">
        <v>340.35566181391414</v>
      </c>
      <c r="E248" s="20">
        <v>247.88283357991094</v>
      </c>
      <c r="F248" s="20">
        <v>92.472828234003202</v>
      </c>
      <c r="G248" s="20">
        <v>1.0540038112221655</v>
      </c>
      <c r="H248" s="20">
        <v>8.436087702720922</v>
      </c>
      <c r="I248" s="20">
        <v>233.94665503031661</v>
      </c>
      <c r="J248" s="20">
        <v>261.81901212950527</v>
      </c>
      <c r="K248" s="20">
        <v>88.139464185367629</v>
      </c>
      <c r="L248" s="20">
        <v>102.27892885086442</v>
      </c>
      <c r="M248" s="20">
        <v>393.48673830895746</v>
      </c>
    </row>
    <row r="249" spans="2:13" x14ac:dyDescent="0.2">
      <c r="B249" s="11" t="s">
        <v>261</v>
      </c>
      <c r="C249" s="17">
        <v>1</v>
      </c>
      <c r="D249" s="20">
        <v>293.192482907672</v>
      </c>
      <c r="E249" s="20">
        <v>256.9846988539681</v>
      </c>
      <c r="F249" s="20">
        <v>36.207784053703904</v>
      </c>
      <c r="G249" s="20">
        <v>0.41269574119589958</v>
      </c>
      <c r="H249" s="20">
        <v>9.1770110946298029</v>
      </c>
      <c r="I249" s="20">
        <v>241.82453579341583</v>
      </c>
      <c r="J249" s="20">
        <v>272.14486191452039</v>
      </c>
      <c r="K249" s="20">
        <v>88.21346327963019</v>
      </c>
      <c r="L249" s="20">
        <v>111.25854971181303</v>
      </c>
      <c r="M249" s="20">
        <v>402.71084799612316</v>
      </c>
    </row>
    <row r="250" spans="2:13" x14ac:dyDescent="0.2">
      <c r="B250" s="11" t="s">
        <v>262</v>
      </c>
      <c r="C250" s="17">
        <v>1</v>
      </c>
      <c r="D250" s="20">
        <v>247.64821289163172</v>
      </c>
      <c r="E250" s="20">
        <v>244.69868267363603</v>
      </c>
      <c r="F250" s="20">
        <v>2.9495302179956866</v>
      </c>
      <c r="G250" s="20">
        <v>3.3618698059234384E-2</v>
      </c>
      <c r="H250" s="20">
        <v>8.5295184105240409</v>
      </c>
      <c r="I250" s="20">
        <v>230.60815923434367</v>
      </c>
      <c r="J250" s="20">
        <v>258.78920611292835</v>
      </c>
      <c r="K250" s="20">
        <v>88.148455774739318</v>
      </c>
      <c r="L250" s="20">
        <v>99.079924092976739</v>
      </c>
      <c r="M250" s="20">
        <v>390.31744125429532</v>
      </c>
    </row>
    <row r="251" spans="2:13" x14ac:dyDescent="0.2">
      <c r="B251" s="11" t="s">
        <v>263</v>
      </c>
      <c r="C251" s="17">
        <v>1</v>
      </c>
      <c r="D251" s="20">
        <v>236.22983595974381</v>
      </c>
      <c r="E251" s="20">
        <v>235.48417052787332</v>
      </c>
      <c r="F251" s="20">
        <v>0.74566543187049206</v>
      </c>
      <c r="G251" s="20">
        <v>8.4990826180779081E-3</v>
      </c>
      <c r="H251" s="20">
        <v>9.7622502613571811</v>
      </c>
      <c r="I251" s="20">
        <v>219.35720889799157</v>
      </c>
      <c r="J251" s="20">
        <v>251.61113215775507</v>
      </c>
      <c r="K251" s="20">
        <v>88.276265787135969</v>
      </c>
      <c r="L251" s="20">
        <v>89.654273417607328</v>
      </c>
      <c r="M251" s="20">
        <v>381.31406763813931</v>
      </c>
    </row>
    <row r="252" spans="2:13" x14ac:dyDescent="0.2">
      <c r="B252" s="11" t="s">
        <v>264</v>
      </c>
      <c r="C252" s="17">
        <v>1</v>
      </c>
      <c r="D252" s="20">
        <v>272.23564345348746</v>
      </c>
      <c r="E252" s="20">
        <v>223.85150605203631</v>
      </c>
      <c r="F252" s="20">
        <v>48.384137401451142</v>
      </c>
      <c r="G252" s="20">
        <v>0.55148162111769694</v>
      </c>
      <c r="H252" s="20">
        <v>12.723774032146359</v>
      </c>
      <c r="I252" s="20">
        <v>202.8321908214121</v>
      </c>
      <c r="J252" s="20">
        <v>244.87082128266053</v>
      </c>
      <c r="K252" s="20">
        <v>88.652647996418168</v>
      </c>
      <c r="L252" s="20">
        <v>77.399836165539512</v>
      </c>
      <c r="M252" s="20">
        <v>370.30317593853312</v>
      </c>
    </row>
    <row r="253" spans="2:13" x14ac:dyDescent="0.2">
      <c r="B253" s="11" t="s">
        <v>265</v>
      </c>
      <c r="C253" s="17">
        <v>1</v>
      </c>
      <c r="D253" s="20">
        <v>183.67520776248719</v>
      </c>
      <c r="E253" s="20">
        <v>247.88283357991094</v>
      </c>
      <c r="F253" s="20">
        <v>-64.207625817423747</v>
      </c>
      <c r="G253" s="20">
        <v>-0.73183748797905279</v>
      </c>
      <c r="H253" s="20">
        <v>8.436087702720922</v>
      </c>
      <c r="I253" s="20">
        <v>233.94665503031661</v>
      </c>
      <c r="J253" s="20">
        <v>261.81901212950527</v>
      </c>
      <c r="K253" s="20">
        <v>88.139464185367629</v>
      </c>
      <c r="L253" s="20">
        <v>102.27892885086442</v>
      </c>
      <c r="M253" s="20">
        <v>393.48673830895746</v>
      </c>
    </row>
    <row r="254" spans="2:13" x14ac:dyDescent="0.2">
      <c r="B254" s="11" t="s">
        <v>266</v>
      </c>
      <c r="C254" s="17">
        <v>1</v>
      </c>
      <c r="D254" s="20">
        <v>252.50665912191596</v>
      </c>
      <c r="E254" s="20">
        <v>246.68126718669527</v>
      </c>
      <c r="F254" s="20">
        <v>5.8253919352206935</v>
      </c>
      <c r="G254" s="20">
        <v>6.6397723729701416E-2</v>
      </c>
      <c r="H254" s="20">
        <v>8.449331618624786</v>
      </c>
      <c r="I254" s="20">
        <v>232.72321006219323</v>
      </c>
      <c r="J254" s="20">
        <v>260.6393243111973</v>
      </c>
      <c r="K254" s="20">
        <v>88.140732785456223</v>
      </c>
      <c r="L254" s="20">
        <v>101.0752667661427</v>
      </c>
      <c r="M254" s="20">
        <v>392.28726760724783</v>
      </c>
    </row>
    <row r="255" spans="2:13" x14ac:dyDescent="0.2">
      <c r="B255" s="11" t="s">
        <v>267</v>
      </c>
      <c r="C255" s="17">
        <v>1</v>
      </c>
      <c r="D255" s="20">
        <v>289.86053137541177</v>
      </c>
      <c r="E255" s="20">
        <v>247.88283357991094</v>
      </c>
      <c r="F255" s="20">
        <v>41.977697795500831</v>
      </c>
      <c r="G255" s="20">
        <v>0.47846112536786195</v>
      </c>
      <c r="H255" s="20">
        <v>8.436087702720922</v>
      </c>
      <c r="I255" s="20">
        <v>233.94665503031661</v>
      </c>
      <c r="J255" s="20">
        <v>261.81901212950527</v>
      </c>
      <c r="K255" s="20">
        <v>88.139464185367629</v>
      </c>
      <c r="L255" s="20">
        <v>102.27892885086442</v>
      </c>
      <c r="M255" s="20">
        <v>393.48673830895746</v>
      </c>
    </row>
    <row r="256" spans="2:13" x14ac:dyDescent="0.2">
      <c r="B256" s="11" t="s">
        <v>268</v>
      </c>
      <c r="C256" s="17">
        <v>1</v>
      </c>
      <c r="D256" s="20">
        <v>200.91386435089427</v>
      </c>
      <c r="E256" s="20">
        <v>263.92374467070283</v>
      </c>
      <c r="F256" s="20">
        <v>-63.009880319808559</v>
      </c>
      <c r="G256" s="20">
        <v>-0.71818560403141352</v>
      </c>
      <c r="H256" s="20">
        <v>10.56722269880937</v>
      </c>
      <c r="I256" s="20">
        <v>246.46699131613127</v>
      </c>
      <c r="J256" s="20">
        <v>281.38049802527439</v>
      </c>
      <c r="K256" s="20">
        <v>88.368907239605136</v>
      </c>
      <c r="L256" s="20">
        <v>117.94080649825258</v>
      </c>
      <c r="M256" s="20">
        <v>409.90668284315308</v>
      </c>
    </row>
    <row r="257" spans="2:13" x14ac:dyDescent="0.2">
      <c r="B257" s="11" t="s">
        <v>269</v>
      </c>
      <c r="C257" s="17">
        <v>1</v>
      </c>
      <c r="D257" s="20">
        <v>135.1673761865116</v>
      </c>
      <c r="E257" s="20">
        <v>263.92374467070283</v>
      </c>
      <c r="F257" s="20">
        <v>-128.75636848419123</v>
      </c>
      <c r="G257" s="20">
        <v>-1.4675630203290486</v>
      </c>
      <c r="H257" s="20">
        <v>10.56722269880937</v>
      </c>
      <c r="I257" s="20">
        <v>246.46699131613127</v>
      </c>
      <c r="J257" s="20">
        <v>281.38049802527439</v>
      </c>
      <c r="K257" s="20">
        <v>88.368907239605136</v>
      </c>
      <c r="L257" s="20">
        <v>117.94080649825258</v>
      </c>
      <c r="M257" s="20">
        <v>409.90668284315308</v>
      </c>
    </row>
    <row r="258" spans="2:13" x14ac:dyDescent="0.2">
      <c r="B258" s="11" t="s">
        <v>270</v>
      </c>
      <c r="C258" s="17">
        <v>1</v>
      </c>
      <c r="D258" s="20">
        <v>89.823337547925831</v>
      </c>
      <c r="E258" s="20">
        <v>218.64471841819318</v>
      </c>
      <c r="F258" s="20">
        <v>-128.82138087026735</v>
      </c>
      <c r="G258" s="20">
        <v>-1.4683040304615329</v>
      </c>
      <c r="H258" s="20">
        <v>14.334790137478333</v>
      </c>
      <c r="I258" s="20">
        <v>194.9640500957872</v>
      </c>
      <c r="J258" s="20">
        <v>242.32538674059916</v>
      </c>
      <c r="K258" s="20">
        <v>88.898165219768458</v>
      </c>
      <c r="L258" s="20">
        <v>71.78746101504376</v>
      </c>
      <c r="M258" s="20">
        <v>365.50197582134263</v>
      </c>
    </row>
    <row r="259" spans="2:13" x14ac:dyDescent="0.2">
      <c r="B259" s="11" t="s">
        <v>271</v>
      </c>
      <c r="C259" s="17">
        <v>1</v>
      </c>
      <c r="D259" s="20">
        <v>171.57186238849636</v>
      </c>
      <c r="E259" s="20">
        <v>218.64471841819318</v>
      </c>
      <c r="F259" s="20">
        <v>-47.072856029696823</v>
      </c>
      <c r="G259" s="20">
        <v>-0.53653565709985296</v>
      </c>
      <c r="H259" s="20">
        <v>14.334790137478333</v>
      </c>
      <c r="I259" s="20">
        <v>194.9640500957872</v>
      </c>
      <c r="J259" s="20">
        <v>242.32538674059916</v>
      </c>
      <c r="K259" s="20">
        <v>88.898165219768458</v>
      </c>
      <c r="L259" s="20">
        <v>71.78746101504376</v>
      </c>
      <c r="M259" s="20">
        <v>365.50197582134263</v>
      </c>
    </row>
    <row r="260" spans="2:13" x14ac:dyDescent="0.2">
      <c r="B260" s="11" t="s">
        <v>272</v>
      </c>
      <c r="C260" s="17">
        <v>1</v>
      </c>
      <c r="D260" s="20">
        <v>197.55094390304976</v>
      </c>
      <c r="E260" s="20">
        <v>239.95249548561918</v>
      </c>
      <c r="F260" s="20">
        <v>-42.401551582569425</v>
      </c>
      <c r="G260" s="20">
        <v>-0.48329220402634915</v>
      </c>
      <c r="H260" s="20">
        <v>9.0018270444159398</v>
      </c>
      <c r="I260" s="20">
        <v>225.0817315267422</v>
      </c>
      <c r="J260" s="20">
        <v>254.82325944449616</v>
      </c>
      <c r="K260" s="20">
        <v>88.195410658907207</v>
      </c>
      <c r="L260" s="20">
        <v>94.256168762878076</v>
      </c>
      <c r="M260" s="20">
        <v>385.64882220836029</v>
      </c>
    </row>
    <row r="261" spans="2:13" x14ac:dyDescent="0.2">
      <c r="B261" s="11" t="s">
        <v>273</v>
      </c>
      <c r="C261" s="17">
        <v>1</v>
      </c>
      <c r="D261" s="20">
        <v>268.89447791817884</v>
      </c>
      <c r="E261" s="20">
        <v>239.95249548561918</v>
      </c>
      <c r="F261" s="20">
        <v>28.941982432559655</v>
      </c>
      <c r="G261" s="20">
        <v>0.3298802509970799</v>
      </c>
      <c r="H261" s="20">
        <v>9.0018270444159398</v>
      </c>
      <c r="I261" s="20">
        <v>225.0817315267422</v>
      </c>
      <c r="J261" s="20">
        <v>254.82325944449616</v>
      </c>
      <c r="K261" s="20">
        <v>88.195410658907207</v>
      </c>
      <c r="L261" s="20">
        <v>94.256168762878076</v>
      </c>
      <c r="M261" s="20">
        <v>385.64882220836029</v>
      </c>
    </row>
    <row r="262" spans="2:13" x14ac:dyDescent="0.2">
      <c r="B262" s="11" t="s">
        <v>274</v>
      </c>
      <c r="C262" s="17">
        <v>1</v>
      </c>
      <c r="D262" s="20">
        <v>173.2082566698104</v>
      </c>
      <c r="E262" s="20">
        <v>248.57373422762296</v>
      </c>
      <c r="F262" s="20">
        <v>-75.365477557812568</v>
      </c>
      <c r="G262" s="20">
        <v>-0.85901450293594217</v>
      </c>
      <c r="H262" s="20">
        <v>8.4406488036122784</v>
      </c>
      <c r="I262" s="20">
        <v>234.63002086821578</v>
      </c>
      <c r="J262" s="20">
        <v>262.51744758703018</v>
      </c>
      <c r="K262" s="20">
        <v>88.139900858700912</v>
      </c>
      <c r="L262" s="20">
        <v>102.96910812656671</v>
      </c>
      <c r="M262" s="20">
        <v>394.17836032867922</v>
      </c>
    </row>
    <row r="263" spans="2:13" x14ac:dyDescent="0.2">
      <c r="B263" s="11" t="s">
        <v>275</v>
      </c>
      <c r="C263" s="17">
        <v>1</v>
      </c>
      <c r="D263" s="20">
        <v>299.9339069101668</v>
      </c>
      <c r="E263" s="20">
        <v>227.75659677741871</v>
      </c>
      <c r="F263" s="20">
        <v>72.17731013274809</v>
      </c>
      <c r="G263" s="20">
        <v>0.82267582182272969</v>
      </c>
      <c r="H263" s="20">
        <v>11.610117185807834</v>
      </c>
      <c r="I263" s="20">
        <v>208.57701119405101</v>
      </c>
      <c r="J263" s="20">
        <v>246.9361823607864</v>
      </c>
      <c r="K263" s="20">
        <v>88.499674531739927</v>
      </c>
      <c r="L263" s="20">
        <v>81.557634732783043</v>
      </c>
      <c r="M263" s="20">
        <v>373.9555588220544</v>
      </c>
    </row>
    <row r="264" spans="2:13" x14ac:dyDescent="0.2">
      <c r="B264" s="11" t="s">
        <v>276</v>
      </c>
      <c r="C264" s="17">
        <v>1</v>
      </c>
      <c r="D264" s="20">
        <v>244.48261981110159</v>
      </c>
      <c r="E264" s="20">
        <v>246.68126718669527</v>
      </c>
      <c r="F264" s="20">
        <v>-2.19864737559368</v>
      </c>
      <c r="G264" s="20">
        <v>-2.5060147479702855E-2</v>
      </c>
      <c r="H264" s="20">
        <v>8.449331618624786</v>
      </c>
      <c r="I264" s="20">
        <v>232.72321006219323</v>
      </c>
      <c r="J264" s="20">
        <v>260.6393243111973</v>
      </c>
      <c r="K264" s="20">
        <v>88.140732785456223</v>
      </c>
      <c r="L264" s="20">
        <v>101.0752667661427</v>
      </c>
      <c r="M264" s="20">
        <v>392.28726760724783</v>
      </c>
    </row>
    <row r="265" spans="2:13" x14ac:dyDescent="0.2">
      <c r="B265" s="11" t="s">
        <v>277</v>
      </c>
      <c r="C265" s="17">
        <v>1</v>
      </c>
      <c r="D265" s="20">
        <v>440.97002195203333</v>
      </c>
      <c r="E265" s="20">
        <v>364.7583323334959</v>
      </c>
      <c r="F265" s="20">
        <v>76.211689618537434</v>
      </c>
      <c r="G265" s="20">
        <v>0.8686596144150589</v>
      </c>
      <c r="H265" s="20">
        <v>20.704971339251085</v>
      </c>
      <c r="I265" s="20">
        <v>330.55430463532844</v>
      </c>
      <c r="J265" s="20">
        <v>398.96236003166337</v>
      </c>
      <c r="K265" s="20">
        <v>90.144846826177002</v>
      </c>
      <c r="L265" s="20">
        <v>215.84159213765327</v>
      </c>
      <c r="M265" s="20">
        <v>513.67507252933854</v>
      </c>
    </row>
    <row r="266" spans="2:13" x14ac:dyDescent="0.2">
      <c r="B266" s="11" t="s">
        <v>278</v>
      </c>
      <c r="C266" s="17">
        <v>1</v>
      </c>
      <c r="D266" s="20">
        <v>269.93480159233297</v>
      </c>
      <c r="E266" s="20">
        <v>257.19497296962675</v>
      </c>
      <c r="F266" s="20">
        <v>12.739828622706227</v>
      </c>
      <c r="G266" s="20">
        <v>0.14520836205712637</v>
      </c>
      <c r="H266" s="20">
        <v>9.2101501115464099</v>
      </c>
      <c r="I266" s="20">
        <v>241.98006518936762</v>
      </c>
      <c r="J266" s="20">
        <v>272.40988074988587</v>
      </c>
      <c r="K266" s="20">
        <v>88.216916950395188</v>
      </c>
      <c r="L266" s="20">
        <v>111.46311846094059</v>
      </c>
      <c r="M266" s="20">
        <v>402.92682747831293</v>
      </c>
    </row>
    <row r="267" spans="2:13" x14ac:dyDescent="0.2">
      <c r="B267" s="11" t="s">
        <v>279</v>
      </c>
      <c r="C267" s="17">
        <v>1</v>
      </c>
      <c r="D267" s="20">
        <v>334.96321778716339</v>
      </c>
      <c r="E267" s="20">
        <v>247.14387024114427</v>
      </c>
      <c r="F267" s="20">
        <v>87.819347546019117</v>
      </c>
      <c r="G267" s="20">
        <v>1.0009635130691517</v>
      </c>
      <c r="H267" s="20">
        <v>8.441052259908572</v>
      </c>
      <c r="I267" s="20">
        <v>233.19949038333399</v>
      </c>
      <c r="J267" s="20">
        <v>261.08825009895452</v>
      </c>
      <c r="K267" s="20">
        <v>88.139939496293124</v>
      </c>
      <c r="L267" s="20">
        <v>101.53918031187726</v>
      </c>
      <c r="M267" s="20">
        <v>392.74856017041128</v>
      </c>
    </row>
    <row r="268" spans="2:13" x14ac:dyDescent="0.2">
      <c r="B268" s="11" t="s">
        <v>280</v>
      </c>
      <c r="C268" s="17">
        <v>1</v>
      </c>
      <c r="D268" s="20">
        <v>357.7484603303962</v>
      </c>
      <c r="E268" s="20">
        <v>247.14387024114427</v>
      </c>
      <c r="F268" s="20">
        <v>110.60459008925193</v>
      </c>
      <c r="G268" s="20">
        <v>1.2606693416766297</v>
      </c>
      <c r="H268" s="20">
        <v>8.441052259908572</v>
      </c>
      <c r="I268" s="20">
        <v>233.19949038333399</v>
      </c>
      <c r="J268" s="20">
        <v>261.08825009895452</v>
      </c>
      <c r="K268" s="20">
        <v>88.139939496293124</v>
      </c>
      <c r="L268" s="20">
        <v>101.53918031187726</v>
      </c>
      <c r="M268" s="20">
        <v>392.74856017041128</v>
      </c>
    </row>
    <row r="269" spans="2:13" x14ac:dyDescent="0.2">
      <c r="B269" s="11" t="s">
        <v>281</v>
      </c>
      <c r="C269" s="17">
        <v>1</v>
      </c>
      <c r="D269" s="20">
        <v>230.50294470959292</v>
      </c>
      <c r="E269" s="20">
        <v>200.42096174179693</v>
      </c>
      <c r="F269" s="20">
        <v>30.081982967795994</v>
      </c>
      <c r="G269" s="20">
        <v>0.34287395879083143</v>
      </c>
      <c r="H269" s="20">
        <v>20.620093024236684</v>
      </c>
      <c r="I269" s="20">
        <v>166.35715062206165</v>
      </c>
      <c r="J269" s="20">
        <v>234.48477286153221</v>
      </c>
      <c r="K269" s="20">
        <v>90.125389361066723</v>
      </c>
      <c r="L269" s="20">
        <v>51.5363647286066</v>
      </c>
      <c r="M269" s="20">
        <v>349.30555875498726</v>
      </c>
    </row>
    <row r="270" spans="2:13" x14ac:dyDescent="0.2">
      <c r="B270" s="11" t="s">
        <v>282</v>
      </c>
      <c r="C270" s="17">
        <v>1</v>
      </c>
      <c r="D270" s="20">
        <v>363.78535420602554</v>
      </c>
      <c r="E270" s="20">
        <v>238.27030256035013</v>
      </c>
      <c r="F270" s="20">
        <v>125.51505164567541</v>
      </c>
      <c r="G270" s="20">
        <v>1.4306185430548257</v>
      </c>
      <c r="H270" s="20">
        <v>9.2556881784152853</v>
      </c>
      <c r="I270" s="20">
        <v>222.98016718015941</v>
      </c>
      <c r="J270" s="20">
        <v>253.56043794054085</v>
      </c>
      <c r="K270" s="20">
        <v>88.221682906254742</v>
      </c>
      <c r="L270" s="20">
        <v>92.530574827231163</v>
      </c>
      <c r="M270" s="20">
        <v>384.01003029346907</v>
      </c>
    </row>
    <row r="271" spans="2:13" x14ac:dyDescent="0.2">
      <c r="B271" s="11" t="s">
        <v>283</v>
      </c>
      <c r="C271" s="17">
        <v>1</v>
      </c>
      <c r="D271" s="20">
        <v>268.40864887242094</v>
      </c>
      <c r="E271" s="20">
        <v>221.44837330765981</v>
      </c>
      <c r="F271" s="20">
        <v>46.960275564761133</v>
      </c>
      <c r="G271" s="20">
        <v>0.53525246676840654</v>
      </c>
      <c r="H271" s="20">
        <v>13.451930972871525</v>
      </c>
      <c r="I271" s="20">
        <v>199.22616338275697</v>
      </c>
      <c r="J271" s="20">
        <v>243.67058323256265</v>
      </c>
      <c r="K271" s="20">
        <v>88.760081219288026</v>
      </c>
      <c r="L271" s="20">
        <v>74.819226772172044</v>
      </c>
      <c r="M271" s="20">
        <v>368.07751984314757</v>
      </c>
    </row>
    <row r="272" spans="2:13" x14ac:dyDescent="0.2">
      <c r="B272" s="11" t="s">
        <v>284</v>
      </c>
      <c r="C272" s="17">
        <v>1</v>
      </c>
      <c r="D272" s="20">
        <v>211.23872621363978</v>
      </c>
      <c r="E272" s="20">
        <v>238.27030256035013</v>
      </c>
      <c r="F272" s="20">
        <v>-27.031576346710352</v>
      </c>
      <c r="G272" s="20">
        <v>-0.30810547310911679</v>
      </c>
      <c r="H272" s="20">
        <v>9.2556881784152853</v>
      </c>
      <c r="I272" s="20">
        <v>222.98016718015941</v>
      </c>
      <c r="J272" s="20">
        <v>253.56043794054085</v>
      </c>
      <c r="K272" s="20">
        <v>88.221682906254742</v>
      </c>
      <c r="L272" s="20">
        <v>92.530574827231163</v>
      </c>
      <c r="M272" s="20">
        <v>384.01003029346907</v>
      </c>
    </row>
    <row r="273" spans="2:13" x14ac:dyDescent="0.2">
      <c r="B273" s="11" t="s">
        <v>285</v>
      </c>
      <c r="C273" s="17">
        <v>1</v>
      </c>
      <c r="D273" s="20">
        <v>223.0831529572697</v>
      </c>
      <c r="E273" s="20">
        <v>221.44837330765981</v>
      </c>
      <c r="F273" s="20">
        <v>1.6347796496098965</v>
      </c>
      <c r="G273" s="20">
        <v>1.8633192193895493E-2</v>
      </c>
      <c r="H273" s="20">
        <v>13.451930972871525</v>
      </c>
      <c r="I273" s="20">
        <v>199.22616338275697</v>
      </c>
      <c r="J273" s="20">
        <v>243.67058323256265</v>
      </c>
      <c r="K273" s="20">
        <v>88.760081219288026</v>
      </c>
      <c r="L273" s="20">
        <v>74.819226772172044</v>
      </c>
      <c r="M273" s="20">
        <v>368.07751984314757</v>
      </c>
    </row>
    <row r="274" spans="2:13" x14ac:dyDescent="0.2">
      <c r="B274" s="11" t="s">
        <v>286</v>
      </c>
      <c r="C274" s="17">
        <v>1</v>
      </c>
      <c r="D274" s="20">
        <v>351.97074735656679</v>
      </c>
      <c r="E274" s="20">
        <v>200.42096174179693</v>
      </c>
      <c r="F274" s="20">
        <v>151.54978561476986</v>
      </c>
      <c r="G274" s="20">
        <v>1.7273620227518216</v>
      </c>
      <c r="H274" s="20">
        <v>20.620093024236684</v>
      </c>
      <c r="I274" s="20">
        <v>166.35715062206165</v>
      </c>
      <c r="J274" s="20">
        <v>234.48477286153221</v>
      </c>
      <c r="K274" s="20">
        <v>90.125389361066723</v>
      </c>
      <c r="L274" s="20">
        <v>51.5363647286066</v>
      </c>
      <c r="M274" s="20">
        <v>349.30555875498726</v>
      </c>
    </row>
    <row r="275" spans="2:13" x14ac:dyDescent="0.2">
      <c r="B275" s="11" t="s">
        <v>287</v>
      </c>
      <c r="C275" s="17">
        <v>1</v>
      </c>
      <c r="D275" s="20">
        <v>168.5650474293837</v>
      </c>
      <c r="E275" s="20">
        <v>177.711357250665</v>
      </c>
      <c r="F275" s="20">
        <v>-9.1463098212813065</v>
      </c>
      <c r="G275" s="20">
        <v>-0.10424949246555437</v>
      </c>
      <c r="H275" s="20">
        <v>29.070900781721356</v>
      </c>
      <c r="I275" s="20">
        <v>129.68705046673483</v>
      </c>
      <c r="J275" s="20">
        <v>225.73566403459517</v>
      </c>
      <c r="K275" s="20">
        <v>92.425726090825989</v>
      </c>
      <c r="L275" s="20">
        <v>25.026668948739569</v>
      </c>
      <c r="M275" s="20">
        <v>330.39604555259041</v>
      </c>
    </row>
    <row r="276" spans="2:13" x14ac:dyDescent="0.2">
      <c r="B276" s="11" t="s">
        <v>288</v>
      </c>
      <c r="C276" s="17">
        <v>1</v>
      </c>
      <c r="D276" s="20">
        <v>241.95493277686541</v>
      </c>
      <c r="E276" s="20">
        <v>162.5716209232437</v>
      </c>
      <c r="F276" s="20">
        <v>79.383311853621706</v>
      </c>
      <c r="G276" s="20">
        <v>0.90480971371857055</v>
      </c>
      <c r="H276" s="20">
        <v>34.859149105405322</v>
      </c>
      <c r="I276" s="20">
        <v>104.98529143745941</v>
      </c>
      <c r="J276" s="20">
        <v>220.15795040902799</v>
      </c>
      <c r="K276" s="20">
        <v>94.406344318104942</v>
      </c>
      <c r="L276" s="20">
        <v>6.6150072660332739</v>
      </c>
      <c r="M276" s="20">
        <v>318.52823458045413</v>
      </c>
    </row>
    <row r="277" spans="2:13" x14ac:dyDescent="0.2">
      <c r="B277" s="11" t="s">
        <v>289</v>
      </c>
      <c r="C277" s="17">
        <v>1</v>
      </c>
      <c r="D277" s="20">
        <v>184.85808826771864</v>
      </c>
      <c r="E277" s="20">
        <v>187.80451480227919</v>
      </c>
      <c r="F277" s="20">
        <v>-2.946426534560544</v>
      </c>
      <c r="G277" s="20">
        <v>-3.3583322325281606E-2</v>
      </c>
      <c r="H277" s="20">
        <v>25.267807097559039</v>
      </c>
      <c r="I277" s="20">
        <v>146.06281134005536</v>
      </c>
      <c r="J277" s="20">
        <v>229.54621826450301</v>
      </c>
      <c r="K277" s="20">
        <v>91.30092905702088</v>
      </c>
      <c r="L277" s="20">
        <v>36.977959422573861</v>
      </c>
      <c r="M277" s="20">
        <v>338.63107018198451</v>
      </c>
    </row>
    <row r="278" spans="2:13" x14ac:dyDescent="0.2">
      <c r="B278" s="11" t="s">
        <v>290</v>
      </c>
      <c r="C278" s="17">
        <v>1</v>
      </c>
      <c r="D278" s="20">
        <v>200.07702230282163</v>
      </c>
      <c r="E278" s="20">
        <v>228.49255618222389</v>
      </c>
      <c r="F278" s="20">
        <v>-28.415533879402261</v>
      </c>
      <c r="G278" s="20">
        <v>-0.32387979884224627</v>
      </c>
      <c r="H278" s="20">
        <v>11.411598686036591</v>
      </c>
      <c r="I278" s="20">
        <v>209.64091755195832</v>
      </c>
      <c r="J278" s="20">
        <v>247.34419481248946</v>
      </c>
      <c r="K278" s="20">
        <v>88.473850123790015</v>
      </c>
      <c r="L278" s="20">
        <v>82.336255329933522</v>
      </c>
      <c r="M278" s="20">
        <v>374.64885703451426</v>
      </c>
    </row>
    <row r="279" spans="2:13" x14ac:dyDescent="0.2">
      <c r="B279" s="11" t="s">
        <v>291</v>
      </c>
      <c r="C279" s="17">
        <v>1</v>
      </c>
      <c r="D279" s="20">
        <v>181.75129023351653</v>
      </c>
      <c r="E279" s="20">
        <v>228.49255618222389</v>
      </c>
      <c r="F279" s="20">
        <v>-46.741265948707365</v>
      </c>
      <c r="G279" s="20">
        <v>-0.53275619868162494</v>
      </c>
      <c r="H279" s="20">
        <v>11.411598686036591</v>
      </c>
      <c r="I279" s="20">
        <v>209.64091755195832</v>
      </c>
      <c r="J279" s="20">
        <v>247.34419481248946</v>
      </c>
      <c r="K279" s="20">
        <v>88.473850123790015</v>
      </c>
      <c r="L279" s="20">
        <v>82.336255329933522</v>
      </c>
      <c r="M279" s="20">
        <v>374.64885703451426</v>
      </c>
    </row>
    <row r="280" spans="2:13" x14ac:dyDescent="0.2">
      <c r="B280" s="11" t="s">
        <v>292</v>
      </c>
      <c r="C280" s="17">
        <v>1</v>
      </c>
      <c r="D280" s="20">
        <v>154.70125058617577</v>
      </c>
      <c r="E280" s="20">
        <v>223.85150605203631</v>
      </c>
      <c r="F280" s="20">
        <v>-69.150255465860539</v>
      </c>
      <c r="G280" s="20">
        <v>-0.788173501339964</v>
      </c>
      <c r="H280" s="20">
        <v>12.723774032146359</v>
      </c>
      <c r="I280" s="20">
        <v>202.8321908214121</v>
      </c>
      <c r="J280" s="20">
        <v>244.87082128266053</v>
      </c>
      <c r="K280" s="20">
        <v>88.652647996418168</v>
      </c>
      <c r="L280" s="20">
        <v>77.399836165539512</v>
      </c>
      <c r="M280" s="20">
        <v>370.30317593853312</v>
      </c>
    </row>
    <row r="281" spans="2:13" x14ac:dyDescent="0.2">
      <c r="B281" s="11" t="s">
        <v>293</v>
      </c>
      <c r="C281" s="17">
        <v>1</v>
      </c>
      <c r="D281" s="20">
        <v>120.08165652683778</v>
      </c>
      <c r="E281" s="20">
        <v>253.41003888777141</v>
      </c>
      <c r="F281" s="20">
        <v>-133.32838236093363</v>
      </c>
      <c r="G281" s="20">
        <v>-1.519674761075777</v>
      </c>
      <c r="H281" s="20">
        <v>8.7169956662794021</v>
      </c>
      <c r="I281" s="20">
        <v>239.00980831855532</v>
      </c>
      <c r="J281" s="20">
        <v>267.8102694569875</v>
      </c>
      <c r="K281" s="20">
        <v>88.166794115481139</v>
      </c>
      <c r="L281" s="20">
        <v>107.76098588629915</v>
      </c>
      <c r="M281" s="20">
        <v>399.05909188924363</v>
      </c>
    </row>
    <row r="282" spans="2:13" x14ac:dyDescent="0.2">
      <c r="B282" s="11" t="s">
        <v>294</v>
      </c>
      <c r="C282" s="17">
        <v>1</v>
      </c>
      <c r="D282" s="20">
        <v>284.8292030196755</v>
      </c>
      <c r="E282" s="20">
        <v>268.7027018600553</v>
      </c>
      <c r="F282" s="20">
        <v>16.126501159620204</v>
      </c>
      <c r="G282" s="20">
        <v>0.18380960124747489</v>
      </c>
      <c r="H282" s="20">
        <v>11.805693509312679</v>
      </c>
      <c r="I282" s="20">
        <v>249.20002971565557</v>
      </c>
      <c r="J282" s="20">
        <v>288.205374004455</v>
      </c>
      <c r="K282" s="20">
        <v>88.525544168852946</v>
      </c>
      <c r="L282" s="20">
        <v>122.4610039057747</v>
      </c>
      <c r="M282" s="20">
        <v>414.9443998143359</v>
      </c>
    </row>
    <row r="283" spans="2:13" x14ac:dyDescent="0.2">
      <c r="B283" s="11" t="s">
        <v>295</v>
      </c>
      <c r="C283" s="17">
        <v>1</v>
      </c>
      <c r="D283" s="20">
        <v>248.17471444662888</v>
      </c>
      <c r="E283" s="20">
        <v>268.7027018600553</v>
      </c>
      <c r="F283" s="20">
        <v>-20.527987413426416</v>
      </c>
      <c r="G283" s="20">
        <v>-0.23397767088642038</v>
      </c>
      <c r="H283" s="20">
        <v>11.805693509312679</v>
      </c>
      <c r="I283" s="20">
        <v>249.20002971565557</v>
      </c>
      <c r="J283" s="20">
        <v>288.205374004455</v>
      </c>
      <c r="K283" s="20">
        <v>88.525544168852946</v>
      </c>
      <c r="L283" s="20">
        <v>122.4610039057747</v>
      </c>
      <c r="M283" s="20">
        <v>414.9443998143359</v>
      </c>
    </row>
    <row r="284" spans="2:13" x14ac:dyDescent="0.2">
      <c r="B284" s="11" t="s">
        <v>296</v>
      </c>
      <c r="C284" s="17">
        <v>1</v>
      </c>
      <c r="D284" s="20">
        <v>278.14696766500168</v>
      </c>
      <c r="E284" s="20">
        <v>263.33497714685871</v>
      </c>
      <c r="F284" s="20">
        <v>14.811990518142977</v>
      </c>
      <c r="G284" s="20">
        <v>0.16882683006518689</v>
      </c>
      <c r="H284" s="20">
        <v>10.428298356650229</v>
      </c>
      <c r="I284" s="20">
        <v>246.10772288066079</v>
      </c>
      <c r="J284" s="20">
        <v>280.56223141305662</v>
      </c>
      <c r="K284" s="20">
        <v>88.352402218451417</v>
      </c>
      <c r="L284" s="20">
        <v>117.37930480305658</v>
      </c>
      <c r="M284" s="20">
        <v>409.29064949066083</v>
      </c>
    </row>
    <row r="285" spans="2:13" x14ac:dyDescent="0.2">
      <c r="B285" s="11" t="s">
        <v>297</v>
      </c>
      <c r="C285" s="17">
        <v>1</v>
      </c>
      <c r="D285" s="20">
        <v>275.66126852782827</v>
      </c>
      <c r="E285" s="20">
        <v>253.41003888777141</v>
      </c>
      <c r="F285" s="20">
        <v>22.251229640056863</v>
      </c>
      <c r="G285" s="20">
        <v>0.25361915811260632</v>
      </c>
      <c r="H285" s="20">
        <v>8.7169956662794021</v>
      </c>
      <c r="I285" s="20">
        <v>239.00980831855532</v>
      </c>
      <c r="J285" s="20">
        <v>267.8102694569875</v>
      </c>
      <c r="K285" s="20">
        <v>88.166794115481139</v>
      </c>
      <c r="L285" s="20">
        <v>107.76098588629915</v>
      </c>
      <c r="M285" s="20">
        <v>399.05909188924363</v>
      </c>
    </row>
    <row r="286" spans="2:13" x14ac:dyDescent="0.2">
      <c r="B286" s="11" t="s">
        <v>298</v>
      </c>
      <c r="C286" s="17">
        <v>1</v>
      </c>
      <c r="D286" s="20">
        <v>325.03973275525487</v>
      </c>
      <c r="E286" s="20">
        <v>388.30903328726242</v>
      </c>
      <c r="F286" s="20">
        <v>-63.269300532007549</v>
      </c>
      <c r="G286" s="20">
        <v>-0.72114247144411858</v>
      </c>
      <c r="H286" s="20">
        <v>22.337101278841079</v>
      </c>
      <c r="I286" s="20">
        <v>351.40877303962435</v>
      </c>
      <c r="J286" s="20">
        <v>425.2092935349005</v>
      </c>
      <c r="K286" s="20">
        <v>90.533660395992541</v>
      </c>
      <c r="L286" s="20">
        <v>238.74998405879714</v>
      </c>
      <c r="M286" s="20">
        <v>537.86808251572768</v>
      </c>
    </row>
    <row r="287" spans="2:13" x14ac:dyDescent="0.2">
      <c r="B287" s="11" t="s">
        <v>299</v>
      </c>
      <c r="C287" s="17">
        <v>1</v>
      </c>
      <c r="D287" s="20">
        <v>336.94447229060336</v>
      </c>
      <c r="E287" s="20">
        <v>253.41003888777141</v>
      </c>
      <c r="F287" s="20">
        <v>83.534433402831951</v>
      </c>
      <c r="G287" s="20">
        <v>0.95212413047505096</v>
      </c>
      <c r="H287" s="20">
        <v>8.7169956662794021</v>
      </c>
      <c r="I287" s="20">
        <v>239.00980831855532</v>
      </c>
      <c r="J287" s="20">
        <v>267.8102694569875</v>
      </c>
      <c r="K287" s="20">
        <v>88.166794115481139</v>
      </c>
      <c r="L287" s="20">
        <v>107.76098588629915</v>
      </c>
      <c r="M287" s="20">
        <v>399.05909188924363</v>
      </c>
    </row>
    <row r="288" spans="2:13" x14ac:dyDescent="0.2">
      <c r="B288" s="11" t="s">
        <v>300</v>
      </c>
      <c r="C288" s="17">
        <v>1</v>
      </c>
      <c r="D288" s="20">
        <v>304.84372440863598</v>
      </c>
      <c r="E288" s="20">
        <v>245.74671557089133</v>
      </c>
      <c r="F288" s="20">
        <v>59.097008837744653</v>
      </c>
      <c r="G288" s="20">
        <v>0.67358675771429199</v>
      </c>
      <c r="H288" s="20">
        <v>8.4781480410824965</v>
      </c>
      <c r="I288" s="20">
        <v>231.74105453060713</v>
      </c>
      <c r="J288" s="20">
        <v>259.75237661117552</v>
      </c>
      <c r="K288" s="20">
        <v>88.143499847477216</v>
      </c>
      <c r="L288" s="20">
        <v>100.13614404205478</v>
      </c>
      <c r="M288" s="20">
        <v>391.35728709972784</v>
      </c>
    </row>
    <row r="289" spans="2:13" x14ac:dyDescent="0.2">
      <c r="B289" s="11" t="s">
        <v>301</v>
      </c>
      <c r="C289" s="17">
        <v>1</v>
      </c>
      <c r="D289" s="20">
        <v>257.52693757002027</v>
      </c>
      <c r="E289" s="20">
        <v>253.83058711908868</v>
      </c>
      <c r="F289" s="20">
        <v>3.6963504509315896</v>
      </c>
      <c r="G289" s="20">
        <v>4.2130943081311302E-2</v>
      </c>
      <c r="H289" s="20">
        <v>8.7604728796685958</v>
      </c>
      <c r="I289" s="20">
        <v>239.35853342166646</v>
      </c>
      <c r="J289" s="20">
        <v>268.30264081651086</v>
      </c>
      <c r="K289" s="20">
        <v>88.171103294850028</v>
      </c>
      <c r="L289" s="20">
        <v>108.17441547504143</v>
      </c>
      <c r="M289" s="20">
        <v>399.48675876313592</v>
      </c>
    </row>
    <row r="290" spans="2:13" x14ac:dyDescent="0.2">
      <c r="B290" s="11" t="s">
        <v>302</v>
      </c>
      <c r="C290" s="17">
        <v>1</v>
      </c>
      <c r="D290" s="20">
        <v>280.49607322898152</v>
      </c>
      <c r="E290" s="20">
        <v>253.98829270583263</v>
      </c>
      <c r="F290" s="20">
        <v>26.507780523148881</v>
      </c>
      <c r="G290" s="20">
        <v>0.30213525672361818</v>
      </c>
      <c r="H290" s="20">
        <v>8.7775380503835922</v>
      </c>
      <c r="I290" s="20">
        <v>239.48804782851232</v>
      </c>
      <c r="J290" s="20">
        <v>268.48853758315295</v>
      </c>
      <c r="K290" s="20">
        <v>88.172800485079506</v>
      </c>
      <c r="L290" s="20">
        <v>108.32931735147508</v>
      </c>
      <c r="M290" s="20">
        <v>399.64726806019019</v>
      </c>
    </row>
    <row r="291" spans="2:13" x14ac:dyDescent="0.2">
      <c r="B291" s="11" t="s">
        <v>303</v>
      </c>
      <c r="C291" s="17">
        <v>1</v>
      </c>
      <c r="D291" s="20">
        <v>234.36817392164625</v>
      </c>
      <c r="E291" s="20">
        <v>246.08048401111486</v>
      </c>
      <c r="F291" s="20">
        <v>-11.712310089468616</v>
      </c>
      <c r="G291" s="20">
        <v>-0.133496722315847</v>
      </c>
      <c r="H291" s="20">
        <v>8.4660060252207927</v>
      </c>
      <c r="I291" s="20">
        <v>232.09488123799946</v>
      </c>
      <c r="J291" s="20">
        <v>260.06608678423027</v>
      </c>
      <c r="K291" s="20">
        <v>88.142332787229876</v>
      </c>
      <c r="L291" s="20">
        <v>100.47184043283528</v>
      </c>
      <c r="M291" s="20">
        <v>391.68912758939445</v>
      </c>
    </row>
    <row r="292" spans="2:13" x14ac:dyDescent="0.2">
      <c r="B292" s="11" t="s">
        <v>304</v>
      </c>
      <c r="C292" s="17">
        <v>1</v>
      </c>
      <c r="D292" s="20">
        <v>240.35825174778387</v>
      </c>
      <c r="E292" s="20">
        <v>247.03172403210806</v>
      </c>
      <c r="F292" s="20">
        <v>-6.6734722843241912</v>
      </c>
      <c r="G292" s="20">
        <v>-7.6064129929755558E-2</v>
      </c>
      <c r="H292" s="20">
        <v>8.4426941911608857</v>
      </c>
      <c r="I292" s="20">
        <v>233.08463175025659</v>
      </c>
      <c r="J292" s="20">
        <v>260.9788163139595</v>
      </c>
      <c r="K292" s="20">
        <v>88.140096757157949</v>
      </c>
      <c r="L292" s="20">
        <v>101.42677431233525</v>
      </c>
      <c r="M292" s="20">
        <v>392.63667375188083</v>
      </c>
    </row>
    <row r="293" spans="2:13" x14ac:dyDescent="0.2">
      <c r="B293" s="11" t="s">
        <v>305</v>
      </c>
      <c r="C293" s="17">
        <v>1</v>
      </c>
      <c r="D293" s="20">
        <v>212.82588288712984</v>
      </c>
      <c r="E293" s="20">
        <v>257.8558344879981</v>
      </c>
      <c r="F293" s="20">
        <v>-45.029951600868259</v>
      </c>
      <c r="G293" s="20">
        <v>-0.51325066522635709</v>
      </c>
      <c r="H293" s="20">
        <v>9.318391501841873</v>
      </c>
      <c r="I293" s="20">
        <v>242.46211498899316</v>
      </c>
      <c r="J293" s="20">
        <v>273.24955398700303</v>
      </c>
      <c r="K293" s="20">
        <v>88.228283397883828</v>
      </c>
      <c r="L293" s="20">
        <v>112.10520292918414</v>
      </c>
      <c r="M293" s="20">
        <v>403.60646604681205</v>
      </c>
    </row>
    <row r="294" spans="2:13" x14ac:dyDescent="0.2">
      <c r="B294" s="11" t="s">
        <v>306</v>
      </c>
      <c r="C294" s="17">
        <v>1</v>
      </c>
      <c r="D294" s="20">
        <v>213.59333551683733</v>
      </c>
      <c r="E294" s="20">
        <v>259.53802741326712</v>
      </c>
      <c r="F294" s="20">
        <v>-45.944691896429788</v>
      </c>
      <c r="G294" s="20">
        <v>-0.52367686042567096</v>
      </c>
      <c r="H294" s="20">
        <v>9.6206620495357278</v>
      </c>
      <c r="I294" s="20">
        <v>243.64496550918184</v>
      </c>
      <c r="J294" s="20">
        <v>275.43108931735236</v>
      </c>
      <c r="K294" s="20">
        <v>88.260720082192179</v>
      </c>
      <c r="L294" s="20">
        <v>113.73381136837295</v>
      </c>
      <c r="M294" s="20">
        <v>405.34224345816131</v>
      </c>
    </row>
    <row r="295" spans="2:13" x14ac:dyDescent="0.2">
      <c r="B295" s="11" t="s">
        <v>307</v>
      </c>
      <c r="C295" s="17">
        <v>1</v>
      </c>
      <c r="D295" s="20">
        <v>202.78247809055952</v>
      </c>
      <c r="E295" s="20">
        <v>277.21306878032817</v>
      </c>
      <c r="F295" s="20">
        <v>-74.43059068976865</v>
      </c>
      <c r="G295" s="20">
        <v>-0.84835867742700088</v>
      </c>
      <c r="H295" s="20">
        <v>14.370039083252287</v>
      </c>
      <c r="I295" s="20">
        <v>253.47417019535246</v>
      </c>
      <c r="J295" s="20">
        <v>300.95196736530386</v>
      </c>
      <c r="K295" s="20">
        <v>88.903855902935405</v>
      </c>
      <c r="L295" s="20">
        <v>130.34641052935942</v>
      </c>
      <c r="M295" s="20">
        <v>424.0797270312969</v>
      </c>
    </row>
    <row r="296" spans="2:13" x14ac:dyDescent="0.2">
      <c r="B296" s="11" t="s">
        <v>308</v>
      </c>
      <c r="C296" s="17">
        <v>1</v>
      </c>
      <c r="D296" s="20">
        <v>172.89299098579787</v>
      </c>
      <c r="E296" s="20">
        <v>268.97032344650995</v>
      </c>
      <c r="F296" s="20">
        <v>-96.077332460712086</v>
      </c>
      <c r="G296" s="20">
        <v>-1.0950878925147129</v>
      </c>
      <c r="H296" s="20">
        <v>11.880168037856711</v>
      </c>
      <c r="I296" s="20">
        <v>249.3446214850006</v>
      </c>
      <c r="J296" s="20">
        <v>288.59602540801927</v>
      </c>
      <c r="K296" s="20">
        <v>88.535506796784176</v>
      </c>
      <c r="L296" s="20">
        <v>122.71216751234991</v>
      </c>
      <c r="M296" s="20">
        <v>415.22847938067002</v>
      </c>
    </row>
    <row r="297" spans="2:13" x14ac:dyDescent="0.2">
      <c r="B297" s="11" t="s">
        <v>309</v>
      </c>
      <c r="C297" s="17">
        <v>1</v>
      </c>
      <c r="D297" s="20">
        <v>270.36572840572046</v>
      </c>
      <c r="E297" s="20">
        <v>270.51233364202483</v>
      </c>
      <c r="F297" s="20">
        <v>-0.14660523630436728</v>
      </c>
      <c r="G297" s="20">
        <v>-1.6710041291146517E-3</v>
      </c>
      <c r="H297" s="20">
        <v>12.318322389719647</v>
      </c>
      <c r="I297" s="20">
        <v>250.16281306992016</v>
      </c>
      <c r="J297" s="20">
        <v>290.86185421412949</v>
      </c>
      <c r="K297" s="20">
        <v>88.595364651051426</v>
      </c>
      <c r="L297" s="20">
        <v>124.15529422371193</v>
      </c>
      <c r="M297" s="20">
        <v>416.86937306033769</v>
      </c>
    </row>
    <row r="298" spans="2:13" x14ac:dyDescent="0.2">
      <c r="B298" s="11" t="s">
        <v>310</v>
      </c>
      <c r="C298" s="17">
        <v>1</v>
      </c>
      <c r="D298" s="20">
        <v>280.23676981467042</v>
      </c>
      <c r="E298" s="20">
        <v>256.35387650699221</v>
      </c>
      <c r="F298" s="20">
        <v>23.882893307678216</v>
      </c>
      <c r="G298" s="20">
        <v>0.27221683439383487</v>
      </c>
      <c r="H298" s="20">
        <v>9.0814620105518777</v>
      </c>
      <c r="I298" s="20">
        <v>241.35155783389581</v>
      </c>
      <c r="J298" s="20">
        <v>271.3561951800886</v>
      </c>
      <c r="K298" s="20">
        <v>88.203574323293736</v>
      </c>
      <c r="L298" s="20">
        <v>110.64406364132341</v>
      </c>
      <c r="M298" s="20">
        <v>402.06368937266097</v>
      </c>
    </row>
    <row r="299" spans="2:13" x14ac:dyDescent="0.2">
      <c r="B299" s="11" t="s">
        <v>311</v>
      </c>
      <c r="C299" s="17">
        <v>1</v>
      </c>
      <c r="D299" s="20">
        <v>350.55099080856598</v>
      </c>
      <c r="E299" s="20">
        <v>388.35108811039413</v>
      </c>
      <c r="F299" s="20">
        <v>-37.800097301828146</v>
      </c>
      <c r="G299" s="20">
        <v>-0.43084490202761477</v>
      </c>
      <c r="H299" s="20">
        <v>22.343400147140756</v>
      </c>
      <c r="I299" s="20">
        <v>351.44042231027987</v>
      </c>
      <c r="J299" s="20">
        <v>425.26175391050839</v>
      </c>
      <c r="K299" s="20">
        <v>90.535214702848933</v>
      </c>
      <c r="L299" s="20">
        <v>238.78947121091417</v>
      </c>
      <c r="M299" s="20">
        <v>537.91270500987412</v>
      </c>
    </row>
    <row r="300" spans="2:13" x14ac:dyDescent="0.2">
      <c r="B300" s="11" t="s">
        <v>312</v>
      </c>
      <c r="C300" s="17">
        <v>1</v>
      </c>
      <c r="D300" s="20">
        <v>351.30307609863956</v>
      </c>
      <c r="E300" s="20">
        <v>296.51623259779035</v>
      </c>
      <c r="F300" s="20">
        <v>54.786843500849216</v>
      </c>
      <c r="G300" s="20">
        <v>0.62445956241980471</v>
      </c>
      <c r="H300" s="20">
        <v>21.05126862311819</v>
      </c>
      <c r="I300" s="20">
        <v>261.74013157022222</v>
      </c>
      <c r="J300" s="20">
        <v>331.29233362535848</v>
      </c>
      <c r="K300" s="20">
        <v>90.225015831521944</v>
      </c>
      <c r="L300" s="20">
        <v>147.46705547004265</v>
      </c>
      <c r="M300" s="20">
        <v>445.56540972553807</v>
      </c>
    </row>
    <row r="301" spans="2:13" x14ac:dyDescent="0.2">
      <c r="B301" s="11" t="s">
        <v>313</v>
      </c>
      <c r="C301" s="17">
        <v>1</v>
      </c>
      <c r="D301" s="20">
        <v>313.2871856579099</v>
      </c>
      <c r="E301" s="20">
        <v>290.75472182874393</v>
      </c>
      <c r="F301" s="20">
        <v>22.532463829165977</v>
      </c>
      <c r="G301" s="20">
        <v>0.25682466088382994</v>
      </c>
      <c r="H301" s="20">
        <v>18.980339173368932</v>
      </c>
      <c r="I301" s="20">
        <v>259.39973774452028</v>
      </c>
      <c r="J301" s="20">
        <v>322.10970591296757</v>
      </c>
      <c r="K301" s="20">
        <v>89.764418598305582</v>
      </c>
      <c r="L301" s="20">
        <v>142.46643831753389</v>
      </c>
      <c r="M301" s="20">
        <v>439.04300533995399</v>
      </c>
    </row>
    <row r="302" spans="2:13" x14ac:dyDescent="0.2">
      <c r="B302" s="11" t="s">
        <v>314</v>
      </c>
      <c r="C302" s="17">
        <v>1</v>
      </c>
      <c r="D302" s="20">
        <v>206.85485160026474</v>
      </c>
      <c r="E302" s="20">
        <v>223.85150605203631</v>
      </c>
      <c r="F302" s="20">
        <v>-16.996654451771576</v>
      </c>
      <c r="G302" s="20">
        <v>-0.19372759449792698</v>
      </c>
      <c r="H302" s="20">
        <v>12.723774032146359</v>
      </c>
      <c r="I302" s="20">
        <v>202.8321908214121</v>
      </c>
      <c r="J302" s="20">
        <v>244.87082128266053</v>
      </c>
      <c r="K302" s="20">
        <v>88.652647996418168</v>
      </c>
      <c r="L302" s="20">
        <v>77.399836165539512</v>
      </c>
      <c r="M302" s="20">
        <v>370.30317593853312</v>
      </c>
    </row>
    <row r="303" spans="2:13" x14ac:dyDescent="0.2">
      <c r="B303" s="11" t="s">
        <v>315</v>
      </c>
      <c r="C303" s="17">
        <v>1</v>
      </c>
      <c r="D303" s="20">
        <v>142.74466259605006</v>
      </c>
      <c r="E303" s="20">
        <v>247.88283357991094</v>
      </c>
      <c r="F303" s="20">
        <v>-105.13817098386087</v>
      </c>
      <c r="G303" s="20">
        <v>-1.1983631844967066</v>
      </c>
      <c r="H303" s="20">
        <v>8.436087702720922</v>
      </c>
      <c r="I303" s="20">
        <v>233.94665503031661</v>
      </c>
      <c r="J303" s="20">
        <v>261.81901212950527</v>
      </c>
      <c r="K303" s="20">
        <v>88.139464185367629</v>
      </c>
      <c r="L303" s="20">
        <v>102.27892885086442</v>
      </c>
      <c r="M303" s="20">
        <v>393.48673830895746</v>
      </c>
    </row>
    <row r="304" spans="2:13" x14ac:dyDescent="0.2">
      <c r="B304" s="11" t="s">
        <v>316</v>
      </c>
      <c r="C304" s="17">
        <v>1</v>
      </c>
      <c r="D304" s="20">
        <v>227.90986270015858</v>
      </c>
      <c r="E304" s="20">
        <v>259.6581840567942</v>
      </c>
      <c r="F304" s="20">
        <v>-31.748321356635614</v>
      </c>
      <c r="G304" s="20">
        <v>-0.36186685698767646</v>
      </c>
      <c r="H304" s="20">
        <v>9.6436556588328912</v>
      </c>
      <c r="I304" s="20">
        <v>243.72713735976262</v>
      </c>
      <c r="J304" s="20">
        <v>275.5892307538258</v>
      </c>
      <c r="K304" s="20">
        <v>88.263229408524623</v>
      </c>
      <c r="L304" s="20">
        <v>113.84982267569202</v>
      </c>
      <c r="M304" s="20">
        <v>405.46654543789634</v>
      </c>
    </row>
    <row r="305" spans="2:13" x14ac:dyDescent="0.2">
      <c r="B305" s="11" t="s">
        <v>317</v>
      </c>
      <c r="C305" s="17">
        <v>1</v>
      </c>
      <c r="D305" s="20">
        <v>223.9126389906113</v>
      </c>
      <c r="E305" s="20">
        <v>248.57373422762296</v>
      </c>
      <c r="F305" s="20">
        <v>-24.661095237011665</v>
      </c>
      <c r="G305" s="20">
        <v>-0.28108676748750328</v>
      </c>
      <c r="H305" s="20">
        <v>8.4406488036122784</v>
      </c>
      <c r="I305" s="20">
        <v>234.63002086821578</v>
      </c>
      <c r="J305" s="20">
        <v>262.51744758703018</v>
      </c>
      <c r="K305" s="20">
        <v>88.139900858700912</v>
      </c>
      <c r="L305" s="20">
        <v>102.96910812656671</v>
      </c>
      <c r="M305" s="20">
        <v>394.17836032867922</v>
      </c>
    </row>
    <row r="306" spans="2:13" x14ac:dyDescent="0.2">
      <c r="B306" s="11" t="s">
        <v>318</v>
      </c>
      <c r="C306" s="17">
        <v>1</v>
      </c>
      <c r="D306" s="20">
        <v>220.86505026355866</v>
      </c>
      <c r="E306" s="20">
        <v>259.6581840567942</v>
      </c>
      <c r="F306" s="20">
        <v>-38.79313379323554</v>
      </c>
      <c r="G306" s="20">
        <v>-0.44216351600984843</v>
      </c>
      <c r="H306" s="20">
        <v>9.6436556588328912</v>
      </c>
      <c r="I306" s="20">
        <v>243.72713735976262</v>
      </c>
      <c r="J306" s="20">
        <v>275.5892307538258</v>
      </c>
      <c r="K306" s="20">
        <v>88.263229408524623</v>
      </c>
      <c r="L306" s="20">
        <v>113.84982267569202</v>
      </c>
      <c r="M306" s="20">
        <v>405.46654543789634</v>
      </c>
    </row>
    <row r="307" spans="2:13" x14ac:dyDescent="0.2">
      <c r="B307" s="11" t="s">
        <v>319</v>
      </c>
      <c r="C307" s="17">
        <v>1</v>
      </c>
      <c r="D307" s="20">
        <v>229.21950133471654</v>
      </c>
      <c r="E307" s="20">
        <v>246.68126718669527</v>
      </c>
      <c r="F307" s="20">
        <v>-17.461765851978726</v>
      </c>
      <c r="G307" s="20">
        <v>-0.19902892676842579</v>
      </c>
      <c r="H307" s="20">
        <v>8.449331618624786</v>
      </c>
      <c r="I307" s="20">
        <v>232.72321006219323</v>
      </c>
      <c r="J307" s="20">
        <v>260.6393243111973</v>
      </c>
      <c r="K307" s="20">
        <v>88.140732785456223</v>
      </c>
      <c r="L307" s="20">
        <v>101.0752667661427</v>
      </c>
      <c r="M307" s="20">
        <v>392.28726760724783</v>
      </c>
    </row>
    <row r="308" spans="2:13" x14ac:dyDescent="0.2">
      <c r="B308" s="11" t="s">
        <v>320</v>
      </c>
      <c r="C308" s="17">
        <v>1</v>
      </c>
      <c r="D308" s="20">
        <v>224.88853710671569</v>
      </c>
      <c r="E308" s="20">
        <v>247.88283357991094</v>
      </c>
      <c r="F308" s="20">
        <v>-22.994296473195249</v>
      </c>
      <c r="G308" s="20">
        <v>-0.26208862194406568</v>
      </c>
      <c r="H308" s="20">
        <v>8.436087702720922</v>
      </c>
      <c r="I308" s="20">
        <v>233.94665503031661</v>
      </c>
      <c r="J308" s="20">
        <v>261.81901212950527</v>
      </c>
      <c r="K308" s="20">
        <v>88.139464185367629</v>
      </c>
      <c r="L308" s="20">
        <v>102.27892885086442</v>
      </c>
      <c r="M308" s="20">
        <v>393.48673830895746</v>
      </c>
    </row>
    <row r="309" spans="2:13" x14ac:dyDescent="0.2">
      <c r="B309" s="11" t="s">
        <v>321</v>
      </c>
      <c r="C309" s="17">
        <v>1</v>
      </c>
      <c r="D309" s="20">
        <v>241.56974188162042</v>
      </c>
      <c r="E309" s="20">
        <v>247.88283357991094</v>
      </c>
      <c r="F309" s="20">
        <v>-6.3130916982905205</v>
      </c>
      <c r="G309" s="20">
        <v>-7.1956517797370334E-2</v>
      </c>
      <c r="H309" s="20">
        <v>8.436087702720922</v>
      </c>
      <c r="I309" s="20">
        <v>233.94665503031661</v>
      </c>
      <c r="J309" s="20">
        <v>261.81901212950527</v>
      </c>
      <c r="K309" s="20">
        <v>88.139464185367629</v>
      </c>
      <c r="L309" s="20">
        <v>102.27892885086442</v>
      </c>
      <c r="M309" s="20">
        <v>393.48673830895746</v>
      </c>
    </row>
    <row r="310" spans="2:13" x14ac:dyDescent="0.2">
      <c r="B310" s="11" t="s">
        <v>322</v>
      </c>
      <c r="C310" s="17">
        <v>1</v>
      </c>
      <c r="D310" s="20">
        <v>230.10048123327263</v>
      </c>
      <c r="E310" s="20">
        <v>247.88283357991094</v>
      </c>
      <c r="F310" s="20">
        <v>-17.782352346638305</v>
      </c>
      <c r="G310" s="20">
        <v>-0.2026829664863686</v>
      </c>
      <c r="H310" s="20">
        <v>8.436087702720922</v>
      </c>
      <c r="I310" s="20">
        <v>233.94665503031661</v>
      </c>
      <c r="J310" s="20">
        <v>261.81901212950527</v>
      </c>
      <c r="K310" s="20">
        <v>88.139464185367629</v>
      </c>
      <c r="L310" s="20">
        <v>102.27892885086442</v>
      </c>
      <c r="M310" s="20">
        <v>393.48673830895746</v>
      </c>
    </row>
    <row r="311" spans="2:13" x14ac:dyDescent="0.2">
      <c r="B311" s="11" t="s">
        <v>323</v>
      </c>
      <c r="C311" s="17">
        <v>1</v>
      </c>
      <c r="D311" s="20">
        <v>308.24658556892086</v>
      </c>
      <c r="E311" s="20">
        <v>265.39566348031326</v>
      </c>
      <c r="F311" s="20">
        <v>42.850922088607604</v>
      </c>
      <c r="G311" s="20">
        <v>0.48841412183788757</v>
      </c>
      <c r="H311" s="20">
        <v>10.928633715179995</v>
      </c>
      <c r="I311" s="20">
        <v>247.34186933723652</v>
      </c>
      <c r="J311" s="20">
        <v>283.44945762339</v>
      </c>
      <c r="K311" s="20">
        <v>88.412853172128052</v>
      </c>
      <c r="L311" s="20">
        <v>119.34012786889016</v>
      </c>
      <c r="M311" s="20">
        <v>411.45119909173638</v>
      </c>
    </row>
    <row r="312" spans="2:13" x14ac:dyDescent="0.2">
      <c r="B312" s="11" t="s">
        <v>324</v>
      </c>
      <c r="C312" s="17">
        <v>1</v>
      </c>
      <c r="D312" s="20">
        <v>326.65294605776489</v>
      </c>
      <c r="E312" s="20">
        <v>265.39566348031326</v>
      </c>
      <c r="F312" s="20">
        <v>61.257282577451633</v>
      </c>
      <c r="G312" s="20">
        <v>0.69820952310838713</v>
      </c>
      <c r="H312" s="20">
        <v>10.928633715179995</v>
      </c>
      <c r="I312" s="20">
        <v>247.34186933723652</v>
      </c>
      <c r="J312" s="20">
        <v>283.44945762339</v>
      </c>
      <c r="K312" s="20">
        <v>88.412853172128052</v>
      </c>
      <c r="L312" s="20">
        <v>119.34012786889016</v>
      </c>
      <c r="M312" s="20">
        <v>411.45119909173638</v>
      </c>
    </row>
    <row r="313" spans="2:13" x14ac:dyDescent="0.2">
      <c r="B313" s="11" t="s">
        <v>325</v>
      </c>
      <c r="C313" s="17">
        <v>1</v>
      </c>
      <c r="D313" s="20">
        <v>120.51899294525484</v>
      </c>
      <c r="E313" s="20">
        <v>247.88283357991094</v>
      </c>
      <c r="F313" s="20">
        <v>-127.3638406346561</v>
      </c>
      <c r="G313" s="20">
        <v>-1.4516910102621678</v>
      </c>
      <c r="H313" s="20">
        <v>8.436087702720922</v>
      </c>
      <c r="I313" s="20">
        <v>233.94665503031661</v>
      </c>
      <c r="J313" s="20">
        <v>261.81901212950527</v>
      </c>
      <c r="K313" s="20">
        <v>88.139464185367629</v>
      </c>
      <c r="L313" s="20">
        <v>102.27892885086442</v>
      </c>
      <c r="M313" s="20">
        <v>393.48673830895746</v>
      </c>
    </row>
    <row r="314" spans="2:13" x14ac:dyDescent="0.2">
      <c r="B314" s="11" t="s">
        <v>326</v>
      </c>
      <c r="C314" s="17">
        <v>1</v>
      </c>
      <c r="D314" s="20">
        <v>199.31599103370235</v>
      </c>
      <c r="E314" s="20">
        <v>249.26463487533496</v>
      </c>
      <c r="F314" s="20">
        <v>-49.948643841632617</v>
      </c>
      <c r="G314" s="20">
        <v>-0.56931384039902033</v>
      </c>
      <c r="H314" s="20">
        <v>8.4540890989055892</v>
      </c>
      <c r="I314" s="20">
        <v>235.29871852781676</v>
      </c>
      <c r="J314" s="20">
        <v>263.23055122285314</v>
      </c>
      <c r="K314" s="20">
        <v>88.141188973418892</v>
      </c>
      <c r="L314" s="20">
        <v>103.65788084515626</v>
      </c>
      <c r="M314" s="20">
        <v>394.87138890551364</v>
      </c>
    </row>
    <row r="315" spans="2:13" x14ac:dyDescent="0.2">
      <c r="B315" s="11" t="s">
        <v>327</v>
      </c>
      <c r="C315" s="17">
        <v>1</v>
      </c>
      <c r="D315" s="20">
        <v>265.2078074172141</v>
      </c>
      <c r="E315" s="20">
        <v>259.6581840567942</v>
      </c>
      <c r="F315" s="20">
        <v>5.5496233604199006</v>
      </c>
      <c r="G315" s="20">
        <v>6.3254517942593652E-2</v>
      </c>
      <c r="H315" s="20">
        <v>9.6436556588328912</v>
      </c>
      <c r="I315" s="20">
        <v>243.72713735976262</v>
      </c>
      <c r="J315" s="20">
        <v>275.5892307538258</v>
      </c>
      <c r="K315" s="20">
        <v>88.263229408524623</v>
      </c>
      <c r="L315" s="20">
        <v>113.84982267569202</v>
      </c>
      <c r="M315" s="20">
        <v>405.46654543789634</v>
      </c>
    </row>
    <row r="316" spans="2:13" x14ac:dyDescent="0.2">
      <c r="B316" s="11" t="s">
        <v>328</v>
      </c>
      <c r="C316" s="17">
        <v>1</v>
      </c>
      <c r="D316" s="20">
        <v>292.62008799438132</v>
      </c>
      <c r="E316" s="20">
        <v>259.6581840567942</v>
      </c>
      <c r="F316" s="20">
        <v>32.961903937587124</v>
      </c>
      <c r="G316" s="20">
        <v>0.37569925175686097</v>
      </c>
      <c r="H316" s="20">
        <v>9.6436556588328912</v>
      </c>
      <c r="I316" s="20">
        <v>243.72713735976262</v>
      </c>
      <c r="J316" s="20">
        <v>275.5892307538258</v>
      </c>
      <c r="K316" s="20">
        <v>88.263229408524623</v>
      </c>
      <c r="L316" s="20">
        <v>113.84982267569202</v>
      </c>
      <c r="M316" s="20">
        <v>405.46654543789634</v>
      </c>
    </row>
    <row r="317" spans="2:13" x14ac:dyDescent="0.2">
      <c r="B317" s="11" t="s">
        <v>329</v>
      </c>
      <c r="C317" s="17">
        <v>1</v>
      </c>
      <c r="D317" s="20">
        <v>296.42927521325447</v>
      </c>
      <c r="E317" s="20">
        <v>259.6581840567942</v>
      </c>
      <c r="F317" s="20">
        <v>36.771091156460272</v>
      </c>
      <c r="G317" s="20">
        <v>0.41911630650716375</v>
      </c>
      <c r="H317" s="20">
        <v>9.6436556588328912</v>
      </c>
      <c r="I317" s="20">
        <v>243.72713735976262</v>
      </c>
      <c r="J317" s="20">
        <v>275.5892307538258</v>
      </c>
      <c r="K317" s="20">
        <v>88.263229408524623</v>
      </c>
      <c r="L317" s="20">
        <v>113.84982267569202</v>
      </c>
      <c r="M317" s="20">
        <v>405.46654543789634</v>
      </c>
    </row>
    <row r="318" spans="2:13" x14ac:dyDescent="0.2">
      <c r="B318" s="11" t="s">
        <v>330</v>
      </c>
      <c r="C318" s="17">
        <v>1</v>
      </c>
      <c r="D318" s="20">
        <v>349.29649762786892</v>
      </c>
      <c r="E318" s="20">
        <v>367.46185666566265</v>
      </c>
      <c r="F318" s="20">
        <v>-18.165359037793735</v>
      </c>
      <c r="G318" s="20">
        <v>-0.20704847060158688</v>
      </c>
      <c r="H318" s="20">
        <v>20.685728342287266</v>
      </c>
      <c r="I318" s="20">
        <v>333.28961785482863</v>
      </c>
      <c r="J318" s="20">
        <v>401.63409547649667</v>
      </c>
      <c r="K318" s="20">
        <v>90.140428932896768</v>
      </c>
      <c r="L318" s="20">
        <v>218.5524147047052</v>
      </c>
      <c r="M318" s="20">
        <v>516.37129862662005</v>
      </c>
    </row>
    <row r="319" spans="2:13" x14ac:dyDescent="0.2">
      <c r="B319" s="11" t="s">
        <v>331</v>
      </c>
      <c r="C319" s="17">
        <v>1</v>
      </c>
      <c r="D319" s="20">
        <v>284.12361474754738</v>
      </c>
      <c r="E319" s="20">
        <v>247.88283357991094</v>
      </c>
      <c r="F319" s="20">
        <v>36.240781167636442</v>
      </c>
      <c r="G319" s="20">
        <v>0.41307184177061346</v>
      </c>
      <c r="H319" s="20">
        <v>8.436087702720922</v>
      </c>
      <c r="I319" s="20">
        <v>233.94665503031661</v>
      </c>
      <c r="J319" s="20">
        <v>261.81901212950527</v>
      </c>
      <c r="K319" s="20">
        <v>88.139464185367629</v>
      </c>
      <c r="L319" s="20">
        <v>102.27892885086442</v>
      </c>
      <c r="M319" s="20">
        <v>393.48673830895746</v>
      </c>
    </row>
    <row r="320" spans="2:13" x14ac:dyDescent="0.2">
      <c r="B320" s="11" t="s">
        <v>332</v>
      </c>
      <c r="C320" s="17">
        <v>1</v>
      </c>
      <c r="D320" s="20">
        <v>302.02682443031557</v>
      </c>
      <c r="E320" s="20">
        <v>247.88283357991094</v>
      </c>
      <c r="F320" s="20">
        <v>54.143990850404634</v>
      </c>
      <c r="G320" s="20">
        <v>0.61713233823338454</v>
      </c>
      <c r="H320" s="20">
        <v>8.436087702720922</v>
      </c>
      <c r="I320" s="20">
        <v>233.94665503031661</v>
      </c>
      <c r="J320" s="20">
        <v>261.81901212950527</v>
      </c>
      <c r="K320" s="20">
        <v>88.139464185367629</v>
      </c>
      <c r="L320" s="20">
        <v>102.27892885086442</v>
      </c>
      <c r="M320" s="20">
        <v>393.48673830895746</v>
      </c>
    </row>
    <row r="321" spans="2:13" x14ac:dyDescent="0.2">
      <c r="B321" s="11" t="s">
        <v>333</v>
      </c>
      <c r="C321" s="17">
        <v>1</v>
      </c>
      <c r="D321" s="20">
        <v>262.65703595214245</v>
      </c>
      <c r="E321" s="20">
        <v>247.88283357991094</v>
      </c>
      <c r="F321" s="20">
        <v>14.774202372231514</v>
      </c>
      <c r="G321" s="20">
        <v>0.16839612138491472</v>
      </c>
      <c r="H321" s="20">
        <v>8.436087702720922</v>
      </c>
      <c r="I321" s="20">
        <v>233.94665503031661</v>
      </c>
      <c r="J321" s="20">
        <v>261.81901212950527</v>
      </c>
      <c r="K321" s="20">
        <v>88.139464185367629</v>
      </c>
      <c r="L321" s="20">
        <v>102.27892885086442</v>
      </c>
      <c r="M321" s="20">
        <v>393.48673830895746</v>
      </c>
    </row>
    <row r="322" spans="2:13" x14ac:dyDescent="0.2">
      <c r="B322" s="11" t="s">
        <v>334</v>
      </c>
      <c r="C322" s="17">
        <v>1</v>
      </c>
      <c r="D322" s="20">
        <v>377.139476472588</v>
      </c>
      <c r="E322" s="20">
        <v>261.96118624387071</v>
      </c>
      <c r="F322" s="20">
        <v>115.17829022871729</v>
      </c>
      <c r="G322" s="20">
        <v>1.3128003024187953</v>
      </c>
      <c r="H322" s="20">
        <v>10.117679941051794</v>
      </c>
      <c r="I322" s="20">
        <v>245.24706482468858</v>
      </c>
      <c r="J322" s="20">
        <v>278.67530766305288</v>
      </c>
      <c r="K322" s="20">
        <v>88.316278332735848</v>
      </c>
      <c r="L322" s="20">
        <v>116.06518953870321</v>
      </c>
      <c r="M322" s="20">
        <v>407.85718294903825</v>
      </c>
    </row>
    <row r="323" spans="2:13" ht="16" thickBot="1" x14ac:dyDescent="0.25">
      <c r="B323" s="15" t="s">
        <v>335</v>
      </c>
      <c r="C323" s="18">
        <v>1</v>
      </c>
      <c r="D323" s="21">
        <v>327.86669151320319</v>
      </c>
      <c r="E323" s="21">
        <v>274.91807698568766</v>
      </c>
      <c r="F323" s="21">
        <v>52.948614527515531</v>
      </c>
      <c r="G323" s="21">
        <v>0.60350745810122741</v>
      </c>
      <c r="H323" s="21">
        <v>13.643833631647766</v>
      </c>
      <c r="I323" s="21">
        <v>252.37884929009653</v>
      </c>
      <c r="J323" s="21">
        <v>297.4573046812788</v>
      </c>
      <c r="K323" s="21">
        <v>88.789367422703194</v>
      </c>
      <c r="L323" s="21">
        <v>128.24055046954823</v>
      </c>
      <c r="M323" s="21">
        <v>421.5956035018271</v>
      </c>
    </row>
    <row r="342" spans="6:6" x14ac:dyDescent="0.2">
      <c r="F342" t="s">
        <v>83</v>
      </c>
    </row>
    <row r="361" spans="6:6" x14ac:dyDescent="0.2">
      <c r="F361" t="s">
        <v>83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25" r:id="rId3" name="DD318519">
              <controlPr defaultSize="0" autoFill="0" autoPict="0" macro="[0]!GoToResultsNew1117202216102616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3103-BC84-7949-9FB1-66858C5380A6}">
  <sheetPr codeName="Sheet8">
    <tabColor rgb="FF007800"/>
  </sheetPr>
  <dimension ref="A1:K304"/>
  <sheetViews>
    <sheetView tabSelected="1" workbookViewId="0">
      <selection activeCell="M9" sqref="M9"/>
    </sheetView>
  </sheetViews>
  <sheetFormatPr baseColWidth="10" defaultRowHeight="15" x14ac:dyDescent="0.2"/>
  <cols>
    <col min="3" max="3" width="23.1640625" customWidth="1"/>
    <col min="4" max="4" width="16.83203125" customWidth="1"/>
    <col min="5" max="5" width="12.33203125" customWidth="1"/>
    <col min="8" max="8" width="17.5" customWidth="1"/>
    <col min="9" max="9" width="17.33203125" customWidth="1"/>
    <col min="10" max="10" width="16.1640625" customWidth="1"/>
    <col min="11" max="11" width="13.1640625" customWidth="1"/>
  </cols>
  <sheetData>
    <row r="1" spans="1:11" x14ac:dyDescent="0.2">
      <c r="C1" s="95" t="s">
        <v>79</v>
      </c>
      <c r="D1" s="96" t="s">
        <v>4</v>
      </c>
      <c r="E1" s="96" t="s">
        <v>5</v>
      </c>
      <c r="F1" s="96" t="s">
        <v>222</v>
      </c>
      <c r="G1" s="97" t="s">
        <v>340</v>
      </c>
      <c r="I1" s="118" t="s">
        <v>356</v>
      </c>
      <c r="J1" s="120" t="s">
        <v>371</v>
      </c>
      <c r="K1" s="121" t="s">
        <v>372</v>
      </c>
    </row>
    <row r="2" spans="1:11" ht="16" thickBot="1" x14ac:dyDescent="0.25">
      <c r="C2" s="89">
        <v>422.89097610862632</v>
      </c>
      <c r="D2" s="98">
        <v>-42.054823131725783</v>
      </c>
      <c r="E2" s="98">
        <v>118.07706514680066</v>
      </c>
      <c r="F2" s="98">
        <v>225.20314523329083</v>
      </c>
      <c r="G2" s="99">
        <v>-40.348571868322679</v>
      </c>
      <c r="I2" s="119">
        <f>SUM(I16:I304)</f>
        <v>34624.731598444101</v>
      </c>
      <c r="J2" s="122">
        <f>I2-'4)'!J2</f>
        <v>-4551.0374984673253</v>
      </c>
      <c r="K2" s="123">
        <f>J2/'4)'!J2</f>
        <v>-0.11616970396188403</v>
      </c>
    </row>
    <row r="3" spans="1:11" x14ac:dyDescent="0.2">
      <c r="D3" s="106"/>
      <c r="E3" s="106"/>
      <c r="F3" s="106"/>
      <c r="G3" s="106"/>
      <c r="H3" s="106"/>
    </row>
    <row r="4" spans="1:11" x14ac:dyDescent="0.2">
      <c r="A4" s="1" t="s">
        <v>0</v>
      </c>
      <c r="B4" s="2" t="s">
        <v>2</v>
      </c>
      <c r="C4" s="69" t="s">
        <v>373</v>
      </c>
      <c r="D4" s="67" t="s">
        <v>4</v>
      </c>
      <c r="E4" s="67" t="s">
        <v>5</v>
      </c>
      <c r="F4" s="67" t="s">
        <v>222</v>
      </c>
      <c r="G4" s="67" t="s">
        <v>340</v>
      </c>
      <c r="H4" s="64" t="s">
        <v>354</v>
      </c>
      <c r="I4" s="64" t="s">
        <v>355</v>
      </c>
    </row>
    <row r="5" spans="1:11" x14ac:dyDescent="0.2">
      <c r="A5" s="3">
        <v>40302</v>
      </c>
      <c r="B5" s="4" t="s">
        <v>8</v>
      </c>
      <c r="C5" s="4">
        <v>270.7488999921228</v>
      </c>
      <c r="D5" s="4">
        <v>4.29</v>
      </c>
      <c r="E5" s="4">
        <v>0</v>
      </c>
      <c r="F5" s="4">
        <v>1</v>
      </c>
      <c r="G5" s="4">
        <f t="shared" ref="G5:G68" si="0">F5*D5</f>
        <v>4.29</v>
      </c>
      <c r="H5" s="4"/>
      <c r="I5" s="4"/>
    </row>
    <row r="6" spans="1:11" x14ac:dyDescent="0.2">
      <c r="A6" s="3">
        <v>40309</v>
      </c>
      <c r="B6" s="4" t="s">
        <v>8</v>
      </c>
      <c r="C6" s="4">
        <v>314.50582438280878</v>
      </c>
      <c r="D6" s="4">
        <v>4.29</v>
      </c>
      <c r="E6" s="4">
        <v>1</v>
      </c>
      <c r="F6" s="4">
        <v>1</v>
      </c>
      <c r="G6" s="4">
        <f t="shared" si="0"/>
        <v>4.29</v>
      </c>
      <c r="H6" s="4"/>
      <c r="I6" s="4"/>
    </row>
    <row r="7" spans="1:11" x14ac:dyDescent="0.2">
      <c r="A7" s="3">
        <v>40316</v>
      </c>
      <c r="B7" s="4" t="s">
        <v>8</v>
      </c>
      <c r="C7" s="4">
        <v>390.60697916261392</v>
      </c>
      <c r="D7" s="4">
        <v>4.0858333330000001</v>
      </c>
      <c r="E7" s="4">
        <v>0</v>
      </c>
      <c r="F7" s="4">
        <v>1</v>
      </c>
      <c r="G7" s="4">
        <f t="shared" si="0"/>
        <v>4.0858333330000001</v>
      </c>
      <c r="H7" s="4"/>
      <c r="I7" s="4"/>
    </row>
    <row r="8" spans="1:11" x14ac:dyDescent="0.2">
      <c r="A8" s="3">
        <v>40323</v>
      </c>
      <c r="B8" s="4" t="s">
        <v>8</v>
      </c>
      <c r="C8" s="4">
        <v>249.86237982712225</v>
      </c>
      <c r="D8" s="4">
        <v>4.0858333330000001</v>
      </c>
      <c r="E8" s="4">
        <v>0</v>
      </c>
      <c r="F8" s="4">
        <v>1</v>
      </c>
      <c r="G8" s="4">
        <f t="shared" si="0"/>
        <v>4.0858333330000001</v>
      </c>
      <c r="H8" s="4"/>
      <c r="I8" s="4"/>
    </row>
    <row r="9" spans="1:11" x14ac:dyDescent="0.2">
      <c r="A9" s="3">
        <v>40330</v>
      </c>
      <c r="B9" s="4" t="s">
        <v>8</v>
      </c>
      <c r="C9" s="4">
        <v>222.03389430781561</v>
      </c>
      <c r="D9" s="4">
        <v>4.7931249999999999</v>
      </c>
      <c r="E9" s="4">
        <v>0</v>
      </c>
      <c r="F9" s="4">
        <v>1</v>
      </c>
      <c r="G9" s="4">
        <f t="shared" si="0"/>
        <v>4.7931249999999999</v>
      </c>
      <c r="H9" s="4"/>
      <c r="I9" s="4"/>
    </row>
    <row r="10" spans="1:11" x14ac:dyDescent="0.2">
      <c r="A10" s="3">
        <v>40337</v>
      </c>
      <c r="B10" s="4" t="s">
        <v>8</v>
      </c>
      <c r="C10" s="4">
        <v>276.35819705736077</v>
      </c>
      <c r="D10" s="4">
        <v>4.1471428570000004</v>
      </c>
      <c r="E10" s="4">
        <v>0</v>
      </c>
      <c r="F10" s="4">
        <v>1</v>
      </c>
      <c r="G10" s="4">
        <f t="shared" si="0"/>
        <v>4.1471428570000004</v>
      </c>
      <c r="H10" s="4"/>
      <c r="I10" s="4"/>
    </row>
    <row r="11" spans="1:11" x14ac:dyDescent="0.2">
      <c r="A11" s="3">
        <v>40344</v>
      </c>
      <c r="B11" s="4" t="s">
        <v>8</v>
      </c>
      <c r="C11" s="4">
        <v>294.86318135451683</v>
      </c>
      <c r="D11" s="4">
        <v>4.1471428570000004</v>
      </c>
      <c r="E11" s="4">
        <v>0</v>
      </c>
      <c r="F11" s="4">
        <v>1</v>
      </c>
      <c r="G11" s="4">
        <f t="shared" si="0"/>
        <v>4.1471428570000004</v>
      </c>
      <c r="H11" s="4"/>
      <c r="I11" s="4"/>
    </row>
    <row r="12" spans="1:11" x14ac:dyDescent="0.2">
      <c r="A12" s="3">
        <v>40351</v>
      </c>
      <c r="B12" s="4" t="s">
        <v>8</v>
      </c>
      <c r="C12" s="4">
        <v>383.45580710381228</v>
      </c>
      <c r="D12" s="4">
        <v>4.05</v>
      </c>
      <c r="E12" s="4">
        <v>1</v>
      </c>
      <c r="F12" s="4">
        <v>1</v>
      </c>
      <c r="G12" s="4">
        <f t="shared" si="0"/>
        <v>4.05</v>
      </c>
      <c r="H12" s="4"/>
      <c r="I12" s="4"/>
    </row>
    <row r="13" spans="1:11" x14ac:dyDescent="0.2">
      <c r="A13" s="3">
        <v>40358</v>
      </c>
      <c r="B13" s="4" t="s">
        <v>8</v>
      </c>
      <c r="C13" s="4">
        <v>300.2942445751741</v>
      </c>
      <c r="D13" s="4">
        <v>4.05</v>
      </c>
      <c r="E13" s="4">
        <v>0</v>
      </c>
      <c r="F13" s="4">
        <v>1</v>
      </c>
      <c r="G13" s="4">
        <f t="shared" si="0"/>
        <v>4.05</v>
      </c>
      <c r="H13" s="4"/>
      <c r="I13" s="4"/>
    </row>
    <row r="14" spans="1:11" x14ac:dyDescent="0.2">
      <c r="A14" s="3">
        <v>40365</v>
      </c>
      <c r="B14" s="4" t="s">
        <v>8</v>
      </c>
      <c r="C14" s="4">
        <v>296.74312209515341</v>
      </c>
      <c r="D14" s="4">
        <v>4.5813333329999999</v>
      </c>
      <c r="E14" s="4">
        <v>0</v>
      </c>
      <c r="F14" s="4">
        <v>1</v>
      </c>
      <c r="G14" s="4">
        <f t="shared" si="0"/>
        <v>4.5813333329999999</v>
      </c>
      <c r="H14" s="4"/>
      <c r="I14" s="4"/>
    </row>
    <row r="15" spans="1:11" x14ac:dyDescent="0.2">
      <c r="A15" s="3">
        <v>40372</v>
      </c>
      <c r="B15" s="4" t="s">
        <v>8</v>
      </c>
      <c r="C15" s="4">
        <v>429.79776568141511</v>
      </c>
      <c r="D15" s="4">
        <v>3.556923077</v>
      </c>
      <c r="E15" s="4">
        <v>0</v>
      </c>
      <c r="F15" s="4">
        <v>1</v>
      </c>
      <c r="G15" s="4">
        <f t="shared" si="0"/>
        <v>3.556923077</v>
      </c>
      <c r="H15" s="4"/>
      <c r="I15" s="4"/>
    </row>
    <row r="16" spans="1:11" x14ac:dyDescent="0.2">
      <c r="A16" s="90">
        <v>40379</v>
      </c>
      <c r="B16" s="91" t="s">
        <v>8</v>
      </c>
      <c r="C16" s="100">
        <f>$C$2+SUMPRODUCT($D$2:$G$2,D16:G16)</f>
        <v>473.06864918989902</v>
      </c>
      <c r="D16" s="91">
        <v>3.556923077</v>
      </c>
      <c r="E16" s="91">
        <v>1</v>
      </c>
      <c r="F16" s="91">
        <v>1</v>
      </c>
      <c r="G16" s="91">
        <f t="shared" si="0"/>
        <v>3.556923077</v>
      </c>
      <c r="H16" s="91">
        <f>C16*D16</f>
        <v>1682.6687953087692</v>
      </c>
      <c r="I16" s="91">
        <f>H16*0.7*0.5</f>
        <v>588.9340783580692</v>
      </c>
    </row>
    <row r="17" spans="1:9" x14ac:dyDescent="0.2">
      <c r="A17" s="90">
        <v>40386</v>
      </c>
      <c r="B17" s="91" t="s">
        <v>8</v>
      </c>
      <c r="C17" s="100">
        <f t="shared" ref="C17:C19" si="1">$C$2+SUMPRODUCT($D$2:$G$2,D17:G17)</f>
        <v>354.99158404309833</v>
      </c>
      <c r="D17" s="91">
        <v>3.556923077</v>
      </c>
      <c r="E17" s="91">
        <v>0</v>
      </c>
      <c r="F17" s="91">
        <v>1</v>
      </c>
      <c r="G17" s="91">
        <f t="shared" si="0"/>
        <v>3.556923077</v>
      </c>
      <c r="H17" s="91">
        <f>C17*D17</f>
        <v>1262.6777574236814</v>
      </c>
      <c r="I17" s="91">
        <f t="shared" ref="I17:I19" si="2">H17*0.7*0.5</f>
        <v>441.9372150982885</v>
      </c>
    </row>
    <row r="18" spans="1:9" x14ac:dyDescent="0.2">
      <c r="A18" s="90">
        <v>40394</v>
      </c>
      <c r="B18" s="91" t="s">
        <v>8</v>
      </c>
      <c r="C18" s="100">
        <f t="shared" si="1"/>
        <v>354.99158404309833</v>
      </c>
      <c r="D18" s="91">
        <v>3.556923077</v>
      </c>
      <c r="E18" s="91">
        <v>0</v>
      </c>
      <c r="F18" s="91">
        <v>1</v>
      </c>
      <c r="G18" s="91">
        <f t="shared" si="0"/>
        <v>3.556923077</v>
      </c>
      <c r="H18" s="91">
        <f>C18*D18</f>
        <v>1262.6777574236814</v>
      </c>
      <c r="I18" s="91">
        <f t="shared" si="2"/>
        <v>441.9372150982885</v>
      </c>
    </row>
    <row r="19" spans="1:9" x14ac:dyDescent="0.2">
      <c r="A19" s="90">
        <v>40401</v>
      </c>
      <c r="B19" s="91" t="s">
        <v>8</v>
      </c>
      <c r="C19" s="100">
        <f t="shared" si="1"/>
        <v>354.99158404309833</v>
      </c>
      <c r="D19" s="91">
        <v>3.556923077</v>
      </c>
      <c r="E19" s="91">
        <v>0</v>
      </c>
      <c r="F19" s="91">
        <v>1</v>
      </c>
      <c r="G19" s="91">
        <f t="shared" si="0"/>
        <v>3.556923077</v>
      </c>
      <c r="H19" s="91">
        <f>C19*D19</f>
        <v>1262.6777574236814</v>
      </c>
      <c r="I19" s="91">
        <f t="shared" si="2"/>
        <v>441.9372150982885</v>
      </c>
    </row>
    <row r="20" spans="1:9" x14ac:dyDescent="0.2">
      <c r="A20" s="3">
        <v>40302</v>
      </c>
      <c r="B20" s="4" t="s">
        <v>9</v>
      </c>
      <c r="C20" s="4">
        <v>297.21708504560701</v>
      </c>
      <c r="D20" s="4">
        <v>4.29</v>
      </c>
      <c r="E20" s="4">
        <v>0</v>
      </c>
      <c r="F20" s="4">
        <v>1</v>
      </c>
      <c r="G20" s="4">
        <f t="shared" si="0"/>
        <v>4.29</v>
      </c>
      <c r="H20" s="4"/>
      <c r="I20" s="4"/>
    </row>
    <row r="21" spans="1:9" x14ac:dyDescent="0.2">
      <c r="A21" s="3">
        <v>40309</v>
      </c>
      <c r="B21" s="4" t="s">
        <v>9</v>
      </c>
      <c r="C21" s="4">
        <v>268.40556671680145</v>
      </c>
      <c r="D21" s="4">
        <v>4.29</v>
      </c>
      <c r="E21" s="4">
        <v>0</v>
      </c>
      <c r="F21" s="4">
        <v>1</v>
      </c>
      <c r="G21" s="4">
        <f t="shared" si="0"/>
        <v>4.29</v>
      </c>
      <c r="H21" s="4"/>
      <c r="I21" s="4"/>
    </row>
    <row r="22" spans="1:9" x14ac:dyDescent="0.2">
      <c r="A22" s="3">
        <v>40316</v>
      </c>
      <c r="B22" s="4" t="s">
        <v>9</v>
      </c>
      <c r="C22" s="4">
        <v>206.02798850125583</v>
      </c>
      <c r="D22" s="4">
        <v>4.0858333330000001</v>
      </c>
      <c r="E22" s="4">
        <v>0</v>
      </c>
      <c r="F22" s="4">
        <v>1</v>
      </c>
      <c r="G22" s="4">
        <f t="shared" si="0"/>
        <v>4.0858333330000001</v>
      </c>
      <c r="H22" s="4"/>
      <c r="I22" s="4"/>
    </row>
    <row r="23" spans="1:9" x14ac:dyDescent="0.2">
      <c r="A23" s="3">
        <v>40323</v>
      </c>
      <c r="B23" s="4" t="s">
        <v>9</v>
      </c>
      <c r="C23" s="4">
        <v>201.96734153603134</v>
      </c>
      <c r="D23" s="4">
        <v>4.0858333330000001</v>
      </c>
      <c r="E23" s="4">
        <v>0</v>
      </c>
      <c r="F23" s="4">
        <v>1</v>
      </c>
      <c r="G23" s="4">
        <f t="shared" si="0"/>
        <v>4.0858333330000001</v>
      </c>
      <c r="H23" s="4"/>
      <c r="I23" s="4"/>
    </row>
    <row r="24" spans="1:9" x14ac:dyDescent="0.2">
      <c r="A24" s="3">
        <v>40330</v>
      </c>
      <c r="B24" s="4" t="s">
        <v>9</v>
      </c>
      <c r="C24" s="4">
        <v>239.72697458725526</v>
      </c>
      <c r="D24" s="4">
        <v>3.84</v>
      </c>
      <c r="E24" s="4">
        <v>0</v>
      </c>
      <c r="F24" s="4">
        <v>1</v>
      </c>
      <c r="G24" s="4">
        <f t="shared" si="0"/>
        <v>3.84</v>
      </c>
      <c r="H24" s="4"/>
      <c r="I24" s="4"/>
    </row>
    <row r="25" spans="1:9" x14ac:dyDescent="0.2">
      <c r="A25" s="3">
        <v>40337</v>
      </c>
      <c r="B25" s="4" t="s">
        <v>9</v>
      </c>
      <c r="C25" s="4">
        <v>171.39281859155261</v>
      </c>
      <c r="D25" s="4">
        <v>4.2592307690000002</v>
      </c>
      <c r="E25" s="4">
        <v>0</v>
      </c>
      <c r="F25" s="4">
        <v>1</v>
      </c>
      <c r="G25" s="4">
        <f t="shared" si="0"/>
        <v>4.2592307690000002</v>
      </c>
      <c r="H25" s="4"/>
      <c r="I25" s="4"/>
    </row>
    <row r="26" spans="1:9" x14ac:dyDescent="0.2">
      <c r="A26" s="3">
        <v>40344</v>
      </c>
      <c r="B26" s="4" t="s">
        <v>9</v>
      </c>
      <c r="C26" s="4">
        <v>172.74559451311936</v>
      </c>
      <c r="D26" s="4">
        <v>4.99</v>
      </c>
      <c r="E26" s="4">
        <v>0</v>
      </c>
      <c r="F26" s="4">
        <v>1</v>
      </c>
      <c r="G26" s="4">
        <f t="shared" si="0"/>
        <v>4.99</v>
      </c>
      <c r="H26" s="4"/>
      <c r="I26" s="4"/>
    </row>
    <row r="27" spans="1:9" x14ac:dyDescent="0.2">
      <c r="A27" s="3">
        <v>40351</v>
      </c>
      <c r="B27" s="4" t="s">
        <v>9</v>
      </c>
      <c r="C27" s="4">
        <v>379.20412736310453</v>
      </c>
      <c r="D27" s="4">
        <v>3.7685714290000001</v>
      </c>
      <c r="E27" s="4">
        <v>1</v>
      </c>
      <c r="F27" s="4">
        <v>1</v>
      </c>
      <c r="G27" s="4">
        <f t="shared" si="0"/>
        <v>3.7685714290000001</v>
      </c>
      <c r="H27" s="4"/>
      <c r="I27" s="4"/>
    </row>
    <row r="28" spans="1:9" x14ac:dyDescent="0.2">
      <c r="A28" s="3">
        <v>40358</v>
      </c>
      <c r="B28" s="4" t="s">
        <v>9</v>
      </c>
      <c r="C28" s="4">
        <v>346.14938028154523</v>
      </c>
      <c r="D28" s="4">
        <v>4.7024999999999997</v>
      </c>
      <c r="E28" s="4">
        <v>0</v>
      </c>
      <c r="F28" s="4">
        <v>1</v>
      </c>
      <c r="G28" s="4">
        <f t="shared" si="0"/>
        <v>4.7024999999999997</v>
      </c>
      <c r="H28" s="4"/>
      <c r="I28" s="4"/>
    </row>
    <row r="29" spans="1:9" x14ac:dyDescent="0.2">
      <c r="A29" s="3">
        <v>40365</v>
      </c>
      <c r="B29" s="4" t="s">
        <v>9</v>
      </c>
      <c r="C29" s="4">
        <v>371.4853015379951</v>
      </c>
      <c r="D29" s="4">
        <v>3.5878571429999999</v>
      </c>
      <c r="E29" s="4">
        <v>0</v>
      </c>
      <c r="F29" s="4">
        <v>1</v>
      </c>
      <c r="G29" s="4">
        <f t="shared" si="0"/>
        <v>3.5878571429999999</v>
      </c>
      <c r="H29" s="4"/>
      <c r="I29" s="4"/>
    </row>
    <row r="30" spans="1:9" x14ac:dyDescent="0.2">
      <c r="A30" s="3">
        <v>40372</v>
      </c>
      <c r="B30" s="4" t="s">
        <v>9</v>
      </c>
      <c r="C30" s="4">
        <v>302.60708516818738</v>
      </c>
      <c r="D30" s="4">
        <v>3.8450000000000002</v>
      </c>
      <c r="E30" s="4">
        <v>0</v>
      </c>
      <c r="F30" s="4">
        <v>1</v>
      </c>
      <c r="G30" s="4">
        <f t="shared" si="0"/>
        <v>3.8450000000000002</v>
      </c>
      <c r="H30" s="4"/>
      <c r="I30" s="4"/>
    </row>
    <row r="31" spans="1:9" x14ac:dyDescent="0.2">
      <c r="A31" s="90">
        <v>40379</v>
      </c>
      <c r="B31" s="91" t="s">
        <v>9</v>
      </c>
      <c r="C31" s="100">
        <f>$C$2+SUMPRODUCT($D$2:$G$2,D31:G31)</f>
        <v>449.3301327135315</v>
      </c>
      <c r="D31" s="91">
        <v>3.8450000000000002</v>
      </c>
      <c r="E31" s="91">
        <v>1</v>
      </c>
      <c r="F31" s="91">
        <v>1</v>
      </c>
      <c r="G31" s="91">
        <f t="shared" si="0"/>
        <v>3.8450000000000002</v>
      </c>
      <c r="H31" s="91">
        <f>C31*D31</f>
        <v>1727.6743602835286</v>
      </c>
      <c r="I31" s="91">
        <f t="shared" ref="I31:I34" si="3">H31*0.7*0.5</f>
        <v>604.68602609923494</v>
      </c>
    </row>
    <row r="32" spans="1:9" x14ac:dyDescent="0.2">
      <c r="A32" s="90">
        <v>40386</v>
      </c>
      <c r="B32" s="91" t="s">
        <v>9</v>
      </c>
      <c r="C32" s="100">
        <f t="shared" ref="C32:C34" si="4">$C$2+SUMPRODUCT($D$2:$G$2,D32:G32)</f>
        <v>331.25306756673081</v>
      </c>
      <c r="D32" s="91">
        <v>3.8450000000000002</v>
      </c>
      <c r="E32" s="91">
        <v>0</v>
      </c>
      <c r="F32" s="91">
        <v>1</v>
      </c>
      <c r="G32" s="91">
        <f t="shared" si="0"/>
        <v>3.8450000000000002</v>
      </c>
      <c r="H32" s="91">
        <f>C32*D32</f>
        <v>1273.6680447940801</v>
      </c>
      <c r="I32" s="91">
        <f t="shared" si="3"/>
        <v>445.78381567792798</v>
      </c>
    </row>
    <row r="33" spans="1:9" x14ac:dyDescent="0.2">
      <c r="A33" s="90">
        <v>40394</v>
      </c>
      <c r="B33" s="91" t="s">
        <v>9</v>
      </c>
      <c r="C33" s="100">
        <f t="shared" si="4"/>
        <v>331.25306756673081</v>
      </c>
      <c r="D33" s="91">
        <v>3.8450000000000002</v>
      </c>
      <c r="E33" s="91">
        <v>0</v>
      </c>
      <c r="F33" s="91">
        <v>1</v>
      </c>
      <c r="G33" s="91">
        <f t="shared" si="0"/>
        <v>3.8450000000000002</v>
      </c>
      <c r="H33" s="91">
        <f>C33*D33</f>
        <v>1273.6680447940801</v>
      </c>
      <c r="I33" s="91">
        <f t="shared" si="3"/>
        <v>445.78381567792798</v>
      </c>
    </row>
    <row r="34" spans="1:9" x14ac:dyDescent="0.2">
      <c r="A34" s="90">
        <v>40401</v>
      </c>
      <c r="B34" s="91" t="s">
        <v>9</v>
      </c>
      <c r="C34" s="100">
        <f t="shared" si="4"/>
        <v>331.25306756673081</v>
      </c>
      <c r="D34" s="91">
        <v>3.8450000000000002</v>
      </c>
      <c r="E34" s="91">
        <v>0</v>
      </c>
      <c r="F34" s="91">
        <v>1</v>
      </c>
      <c r="G34" s="91">
        <f t="shared" si="0"/>
        <v>3.8450000000000002</v>
      </c>
      <c r="H34" s="91">
        <f>C34*D34</f>
        <v>1273.6680447940801</v>
      </c>
      <c r="I34" s="91">
        <f t="shared" si="3"/>
        <v>445.78381567792798</v>
      </c>
    </row>
    <row r="35" spans="1:9" x14ac:dyDescent="0.2">
      <c r="A35" s="3">
        <v>40302</v>
      </c>
      <c r="B35" s="4" t="s">
        <v>10</v>
      </c>
      <c r="C35" s="4">
        <v>145.78336079215677</v>
      </c>
      <c r="D35" s="4">
        <v>5.39</v>
      </c>
      <c r="E35" s="4">
        <v>0</v>
      </c>
      <c r="F35" s="4">
        <v>1</v>
      </c>
      <c r="G35" s="4">
        <f t="shared" si="0"/>
        <v>5.39</v>
      </c>
      <c r="H35" s="4"/>
      <c r="I35" s="4"/>
    </row>
    <row r="36" spans="1:9" x14ac:dyDescent="0.2">
      <c r="A36" s="3">
        <v>40309</v>
      </c>
      <c r="B36" s="4" t="s">
        <v>10</v>
      </c>
      <c r="C36" s="4">
        <v>309.05276246954139</v>
      </c>
      <c r="D36" s="4">
        <v>5.0185714289999996</v>
      </c>
      <c r="E36" s="4">
        <v>0</v>
      </c>
      <c r="F36" s="4">
        <v>1</v>
      </c>
      <c r="G36" s="4">
        <f t="shared" si="0"/>
        <v>5.0185714289999996</v>
      </c>
      <c r="H36" s="4"/>
      <c r="I36" s="4"/>
    </row>
    <row r="37" spans="1:9" x14ac:dyDescent="0.2">
      <c r="A37" s="3">
        <v>40316</v>
      </c>
      <c r="B37" s="4" t="s">
        <v>10</v>
      </c>
      <c r="C37" s="4">
        <v>154.59788084785293</v>
      </c>
      <c r="D37" s="4">
        <v>5.2149999999999999</v>
      </c>
      <c r="E37" s="4">
        <v>0</v>
      </c>
      <c r="F37" s="4">
        <v>1</v>
      </c>
      <c r="G37" s="4">
        <f t="shared" si="0"/>
        <v>5.2149999999999999</v>
      </c>
      <c r="H37" s="4"/>
      <c r="I37" s="4"/>
    </row>
    <row r="38" spans="1:9" x14ac:dyDescent="0.2">
      <c r="A38" s="3">
        <v>40323</v>
      </c>
      <c r="B38" s="4" t="s">
        <v>10</v>
      </c>
      <c r="C38" s="4">
        <v>247.72564561350089</v>
      </c>
      <c r="D38" s="4">
        <v>4.8816666670000002</v>
      </c>
      <c r="E38" s="4">
        <v>0</v>
      </c>
      <c r="F38" s="4">
        <v>1</v>
      </c>
      <c r="G38" s="4">
        <f t="shared" si="0"/>
        <v>4.8816666670000002</v>
      </c>
      <c r="H38" s="4"/>
      <c r="I38" s="4"/>
    </row>
    <row r="39" spans="1:9" x14ac:dyDescent="0.2">
      <c r="A39" s="3">
        <v>40330</v>
      </c>
      <c r="B39" s="4" t="s">
        <v>10</v>
      </c>
      <c r="C39" s="4">
        <v>227.99236329472669</v>
      </c>
      <c r="D39" s="4">
        <v>3.9666666670000001</v>
      </c>
      <c r="E39" s="4">
        <v>0</v>
      </c>
      <c r="F39" s="4">
        <v>1</v>
      </c>
      <c r="G39" s="4">
        <f t="shared" si="0"/>
        <v>3.9666666670000001</v>
      </c>
      <c r="H39" s="4"/>
      <c r="I39" s="4"/>
    </row>
    <row r="40" spans="1:9" x14ac:dyDescent="0.2">
      <c r="A40" s="3">
        <v>40337</v>
      </c>
      <c r="B40" s="4" t="s">
        <v>10</v>
      </c>
      <c r="C40" s="4">
        <v>226.5964968466343</v>
      </c>
      <c r="D40" s="4">
        <v>3.997692308</v>
      </c>
      <c r="E40" s="4">
        <v>0</v>
      </c>
      <c r="F40" s="4">
        <v>1</v>
      </c>
      <c r="G40" s="4">
        <f t="shared" si="0"/>
        <v>3.997692308</v>
      </c>
      <c r="H40" s="4"/>
      <c r="I40" s="4"/>
    </row>
    <row r="41" spans="1:9" x14ac:dyDescent="0.2">
      <c r="A41" s="3">
        <v>40344</v>
      </c>
      <c r="B41" s="4" t="s">
        <v>10</v>
      </c>
      <c r="C41" s="4">
        <v>233.31521082097063</v>
      </c>
      <c r="D41" s="4">
        <v>4.8958823530000002</v>
      </c>
      <c r="E41" s="4">
        <v>0</v>
      </c>
      <c r="F41" s="4">
        <v>1</v>
      </c>
      <c r="G41" s="4">
        <f t="shared" si="0"/>
        <v>4.8958823530000002</v>
      </c>
      <c r="H41" s="4"/>
      <c r="I41" s="4"/>
    </row>
    <row r="42" spans="1:9" x14ac:dyDescent="0.2">
      <c r="A42" s="3">
        <v>40351</v>
      </c>
      <c r="B42" s="4" t="s">
        <v>10</v>
      </c>
      <c r="C42" s="4">
        <v>215.20722620508221</v>
      </c>
      <c r="D42" s="4">
        <v>4.9275000000000002</v>
      </c>
      <c r="E42" s="4">
        <v>0</v>
      </c>
      <c r="F42" s="4">
        <v>1</v>
      </c>
      <c r="G42" s="4">
        <f t="shared" si="0"/>
        <v>4.9275000000000002</v>
      </c>
      <c r="H42" s="4"/>
      <c r="I42" s="4"/>
    </row>
    <row r="43" spans="1:9" x14ac:dyDescent="0.2">
      <c r="A43" s="3">
        <v>40358</v>
      </c>
      <c r="B43" s="4" t="s">
        <v>10</v>
      </c>
      <c r="C43" s="4">
        <v>233.41454117517861</v>
      </c>
      <c r="D43" s="4">
        <v>4.3166666669999998</v>
      </c>
      <c r="E43" s="4">
        <v>0</v>
      </c>
      <c r="F43" s="4">
        <v>1</v>
      </c>
      <c r="G43" s="4">
        <f t="shared" si="0"/>
        <v>4.3166666669999998</v>
      </c>
      <c r="H43" s="4"/>
      <c r="I43" s="4"/>
    </row>
    <row r="44" spans="1:9" x14ac:dyDescent="0.2">
      <c r="A44" s="3">
        <v>40365</v>
      </c>
      <c r="B44" s="4" t="s">
        <v>10</v>
      </c>
      <c r="C44" s="4">
        <v>297.11769231578774</v>
      </c>
      <c r="D44" s="4">
        <v>4.1213333329999999</v>
      </c>
      <c r="E44" s="4">
        <v>0</v>
      </c>
      <c r="F44" s="4">
        <v>1</v>
      </c>
      <c r="G44" s="4">
        <f t="shared" si="0"/>
        <v>4.1213333329999999</v>
      </c>
      <c r="H44" s="4"/>
      <c r="I44" s="4"/>
    </row>
    <row r="45" spans="1:9" x14ac:dyDescent="0.2">
      <c r="A45" s="3">
        <v>40372</v>
      </c>
      <c r="B45" s="4" t="s">
        <v>10</v>
      </c>
      <c r="C45" s="4">
        <v>258.46230884332823</v>
      </c>
      <c r="D45" s="4">
        <v>4.6806666669999997</v>
      </c>
      <c r="E45" s="4">
        <v>0</v>
      </c>
      <c r="F45" s="4">
        <v>1</v>
      </c>
      <c r="G45" s="4">
        <f t="shared" si="0"/>
        <v>4.6806666669999997</v>
      </c>
      <c r="H45" s="4"/>
      <c r="I45" s="4"/>
    </row>
    <row r="46" spans="1:9" x14ac:dyDescent="0.2">
      <c r="A46" s="90">
        <v>40379</v>
      </c>
      <c r="B46" s="91" t="s">
        <v>10</v>
      </c>
      <c r="C46" s="100">
        <f>$C$2+SUMPRODUCT($D$2:$G$2,D46:G46)</f>
        <v>380.46836226435653</v>
      </c>
      <c r="D46" s="91">
        <v>4.6806666669999997</v>
      </c>
      <c r="E46" s="91">
        <v>1</v>
      </c>
      <c r="F46" s="91">
        <v>1</v>
      </c>
      <c r="G46" s="91">
        <f t="shared" si="0"/>
        <v>4.6806666669999997</v>
      </c>
      <c r="H46" s="91">
        <f>C46*D46</f>
        <v>1780.8455810988542</v>
      </c>
      <c r="I46" s="91">
        <f t="shared" ref="I46:I49" si="5">H46*0.7*0.5</f>
        <v>623.29595338459887</v>
      </c>
    </row>
    <row r="47" spans="1:9" x14ac:dyDescent="0.2">
      <c r="A47" s="90">
        <v>40386</v>
      </c>
      <c r="B47" s="91" t="s">
        <v>10</v>
      </c>
      <c r="C47" s="100">
        <f t="shared" ref="C47:C49" si="6">$C$2+SUMPRODUCT($D$2:$G$2,D47:G47)</f>
        <v>262.39129711755584</v>
      </c>
      <c r="D47" s="91">
        <v>4.6806666669999997</v>
      </c>
      <c r="E47" s="91">
        <v>0</v>
      </c>
      <c r="F47" s="91">
        <v>1</v>
      </c>
      <c r="G47" s="91">
        <f t="shared" si="0"/>
        <v>4.6806666669999997</v>
      </c>
      <c r="H47" s="91">
        <f>C47*D47</f>
        <v>1228.1661981290367</v>
      </c>
      <c r="I47" s="91">
        <f t="shared" si="5"/>
        <v>429.85816934516282</v>
      </c>
    </row>
    <row r="48" spans="1:9" x14ac:dyDescent="0.2">
      <c r="A48" s="90">
        <v>40394</v>
      </c>
      <c r="B48" s="91" t="s">
        <v>10</v>
      </c>
      <c r="C48" s="100">
        <f t="shared" si="6"/>
        <v>262.39129711755584</v>
      </c>
      <c r="D48" s="91">
        <v>4.6806666669999997</v>
      </c>
      <c r="E48" s="91">
        <v>0</v>
      </c>
      <c r="F48" s="91">
        <v>1</v>
      </c>
      <c r="G48" s="91">
        <f t="shared" si="0"/>
        <v>4.6806666669999997</v>
      </c>
      <c r="H48" s="91">
        <f>C48*D48</f>
        <v>1228.1661981290367</v>
      </c>
      <c r="I48" s="91">
        <f t="shared" si="5"/>
        <v>429.85816934516282</v>
      </c>
    </row>
    <row r="49" spans="1:9" x14ac:dyDescent="0.2">
      <c r="A49" s="90">
        <v>40401</v>
      </c>
      <c r="B49" s="91" t="s">
        <v>10</v>
      </c>
      <c r="C49" s="100">
        <f t="shared" si="6"/>
        <v>262.39129711755584</v>
      </c>
      <c r="D49" s="91">
        <v>4.6806666669999997</v>
      </c>
      <c r="E49" s="91">
        <v>0</v>
      </c>
      <c r="F49" s="91">
        <v>1</v>
      </c>
      <c r="G49" s="91">
        <f t="shared" si="0"/>
        <v>4.6806666669999997</v>
      </c>
      <c r="H49" s="91">
        <f>C49*D49</f>
        <v>1228.1661981290367</v>
      </c>
      <c r="I49" s="91">
        <f t="shared" si="5"/>
        <v>429.85816934516282</v>
      </c>
    </row>
    <row r="50" spans="1:9" x14ac:dyDescent="0.2">
      <c r="A50" s="3">
        <v>40302</v>
      </c>
      <c r="B50" s="4" t="s">
        <v>11</v>
      </c>
      <c r="C50" s="4">
        <v>336.22133222738205</v>
      </c>
      <c r="D50" s="4">
        <v>4.3172727269999998</v>
      </c>
      <c r="E50" s="4">
        <v>0</v>
      </c>
      <c r="F50" s="4">
        <v>1</v>
      </c>
      <c r="G50" s="4">
        <f t="shared" si="0"/>
        <v>4.3172727269999998</v>
      </c>
      <c r="H50" s="4"/>
      <c r="I50" s="4"/>
    </row>
    <row r="51" spans="1:9" x14ac:dyDescent="0.2">
      <c r="A51" s="3">
        <v>40309</v>
      </c>
      <c r="B51" s="4" t="s">
        <v>11</v>
      </c>
      <c r="C51" s="4">
        <v>364.17453904151307</v>
      </c>
      <c r="D51" s="4">
        <v>4.5233333330000001</v>
      </c>
      <c r="E51" s="4">
        <v>0</v>
      </c>
      <c r="F51" s="4">
        <v>1</v>
      </c>
      <c r="G51" s="4">
        <f t="shared" si="0"/>
        <v>4.5233333330000001</v>
      </c>
      <c r="H51" s="4"/>
      <c r="I51" s="4"/>
    </row>
    <row r="52" spans="1:9" x14ac:dyDescent="0.2">
      <c r="A52" s="3">
        <v>40316</v>
      </c>
      <c r="B52" s="4" t="s">
        <v>11</v>
      </c>
      <c r="C52" s="4">
        <v>291.1947988284852</v>
      </c>
      <c r="D52" s="4">
        <v>4.9469230770000001</v>
      </c>
      <c r="E52" s="4">
        <v>1</v>
      </c>
      <c r="F52" s="4">
        <v>1</v>
      </c>
      <c r="G52" s="4">
        <f t="shared" si="0"/>
        <v>4.9469230770000001</v>
      </c>
      <c r="H52" s="4"/>
      <c r="I52" s="4"/>
    </row>
    <row r="53" spans="1:9" x14ac:dyDescent="0.2">
      <c r="A53" s="3">
        <v>40323</v>
      </c>
      <c r="B53" s="4" t="s">
        <v>11</v>
      </c>
      <c r="C53" s="4">
        <v>279.62964251219836</v>
      </c>
      <c r="D53" s="4">
        <v>4.693846154</v>
      </c>
      <c r="E53" s="4">
        <v>0</v>
      </c>
      <c r="F53" s="4">
        <v>1</v>
      </c>
      <c r="G53" s="4">
        <f t="shared" si="0"/>
        <v>4.693846154</v>
      </c>
      <c r="H53" s="4"/>
      <c r="I53" s="4"/>
    </row>
    <row r="54" spans="1:9" x14ac:dyDescent="0.2">
      <c r="A54" s="3">
        <v>40330</v>
      </c>
      <c r="B54" s="4" t="s">
        <v>11</v>
      </c>
      <c r="C54" s="4">
        <v>328.56464507221398</v>
      </c>
      <c r="D54" s="4">
        <v>4.8435714289999998</v>
      </c>
      <c r="E54" s="4">
        <v>0</v>
      </c>
      <c r="F54" s="4">
        <v>1</v>
      </c>
      <c r="G54" s="4">
        <f t="shared" si="0"/>
        <v>4.8435714289999998</v>
      </c>
      <c r="H54" s="4"/>
      <c r="I54" s="4"/>
    </row>
    <row r="55" spans="1:9" x14ac:dyDescent="0.2">
      <c r="A55" s="3">
        <v>40337</v>
      </c>
      <c r="B55" s="4" t="s">
        <v>11</v>
      </c>
      <c r="C55" s="4">
        <v>329.40232818821283</v>
      </c>
      <c r="D55" s="4">
        <v>4.7024999999999997</v>
      </c>
      <c r="E55" s="4">
        <v>0</v>
      </c>
      <c r="F55" s="4">
        <v>1</v>
      </c>
      <c r="G55" s="4">
        <f t="shared" si="0"/>
        <v>4.7024999999999997</v>
      </c>
      <c r="H55" s="4"/>
      <c r="I55" s="4"/>
    </row>
    <row r="56" spans="1:9" x14ac:dyDescent="0.2">
      <c r="A56" s="3">
        <v>40344</v>
      </c>
      <c r="B56" s="4" t="s">
        <v>11</v>
      </c>
      <c r="C56" s="4">
        <v>211.37293465463586</v>
      </c>
      <c r="D56" s="4">
        <v>4.8958823530000002</v>
      </c>
      <c r="E56" s="4">
        <v>0</v>
      </c>
      <c r="F56" s="4">
        <v>1</v>
      </c>
      <c r="G56" s="4">
        <f t="shared" si="0"/>
        <v>4.8958823530000002</v>
      </c>
      <c r="H56" s="4"/>
      <c r="I56" s="4"/>
    </row>
    <row r="57" spans="1:9" x14ac:dyDescent="0.2">
      <c r="A57" s="3">
        <v>40351</v>
      </c>
      <c r="B57" s="4" t="s">
        <v>11</v>
      </c>
      <c r="C57" s="4">
        <v>428.35016052755583</v>
      </c>
      <c r="D57" s="4">
        <v>4.0257142860000004</v>
      </c>
      <c r="E57" s="4">
        <v>1</v>
      </c>
      <c r="F57" s="4">
        <v>1</v>
      </c>
      <c r="G57" s="4">
        <f t="shared" si="0"/>
        <v>4.0257142860000004</v>
      </c>
      <c r="H57" s="4"/>
      <c r="I57" s="4"/>
    </row>
    <row r="58" spans="1:9" x14ac:dyDescent="0.2">
      <c r="A58" s="3">
        <v>40358</v>
      </c>
      <c r="B58" s="4" t="s">
        <v>11</v>
      </c>
      <c r="C58" s="4">
        <v>412.79178442906306</v>
      </c>
      <c r="D58" s="4">
        <v>4.8366666670000003</v>
      </c>
      <c r="E58" s="4">
        <v>1</v>
      </c>
      <c r="F58" s="4">
        <v>1</v>
      </c>
      <c r="G58" s="4">
        <f t="shared" si="0"/>
        <v>4.8366666670000003</v>
      </c>
      <c r="H58" s="4"/>
      <c r="I58" s="4"/>
    </row>
    <row r="59" spans="1:9" x14ac:dyDescent="0.2">
      <c r="A59" s="3">
        <v>40365</v>
      </c>
      <c r="B59" s="4" t="s">
        <v>11</v>
      </c>
      <c r="C59" s="4">
        <v>328.22108302748148</v>
      </c>
      <c r="D59" s="4">
        <v>4.2473333330000003</v>
      </c>
      <c r="E59" s="4">
        <v>0</v>
      </c>
      <c r="F59" s="4">
        <v>1</v>
      </c>
      <c r="G59" s="4">
        <f t="shared" si="0"/>
        <v>4.2473333330000003</v>
      </c>
      <c r="H59" s="4"/>
      <c r="I59" s="4"/>
    </row>
    <row r="60" spans="1:9" x14ac:dyDescent="0.2">
      <c r="A60" s="3">
        <v>40372</v>
      </c>
      <c r="B60" s="4" t="s">
        <v>11</v>
      </c>
      <c r="C60" s="4">
        <v>269.83398933575558</v>
      </c>
      <c r="D60" s="4">
        <v>4.5443749999999996</v>
      </c>
      <c r="E60" s="4">
        <v>0</v>
      </c>
      <c r="F60" s="4">
        <v>1</v>
      </c>
      <c r="G60" s="4">
        <f t="shared" si="0"/>
        <v>4.5443749999999996</v>
      </c>
      <c r="H60" s="4"/>
      <c r="I60" s="4"/>
    </row>
    <row r="61" spans="1:9" x14ac:dyDescent="0.2">
      <c r="A61" s="90">
        <v>40379</v>
      </c>
      <c r="B61" s="91" t="s">
        <v>11</v>
      </c>
      <c r="C61" s="100">
        <f>$C$2+SUMPRODUCT($D$2:$G$2,D61:G61)</f>
        <v>391.69925833537263</v>
      </c>
      <c r="D61" s="91">
        <v>4.5443749999999996</v>
      </c>
      <c r="E61" s="91">
        <v>1</v>
      </c>
      <c r="F61" s="91">
        <v>1</v>
      </c>
      <c r="G61" s="91">
        <f t="shared" si="0"/>
        <v>4.5443749999999996</v>
      </c>
      <c r="H61" s="91">
        <f>C61*D61</f>
        <v>1780.0283170978089</v>
      </c>
      <c r="I61" s="91">
        <f t="shared" ref="I61:I64" si="7">H61*0.7*0.5</f>
        <v>623.0099109842331</v>
      </c>
    </row>
    <row r="62" spans="1:9" x14ac:dyDescent="0.2">
      <c r="A62" s="90">
        <v>40386</v>
      </c>
      <c r="B62" s="91" t="s">
        <v>11</v>
      </c>
      <c r="C62" s="100">
        <f t="shared" ref="C62:C64" si="8">$C$2+SUMPRODUCT($D$2:$G$2,D62:G62)</f>
        <v>273.62219318857194</v>
      </c>
      <c r="D62" s="91">
        <v>4.5443749999999996</v>
      </c>
      <c r="E62" s="91">
        <v>0</v>
      </c>
      <c r="F62" s="91">
        <v>1</v>
      </c>
      <c r="G62" s="91">
        <f t="shared" si="0"/>
        <v>4.5443749999999996</v>
      </c>
      <c r="H62" s="91">
        <f>C62*D62</f>
        <v>1243.4418541713164</v>
      </c>
      <c r="I62" s="91">
        <f t="shared" si="7"/>
        <v>435.20464895996071</v>
      </c>
    </row>
    <row r="63" spans="1:9" x14ac:dyDescent="0.2">
      <c r="A63" s="90">
        <v>40394</v>
      </c>
      <c r="B63" s="91" t="s">
        <v>11</v>
      </c>
      <c r="C63" s="100">
        <f t="shared" si="8"/>
        <v>273.62219318857194</v>
      </c>
      <c r="D63" s="91">
        <v>4.5443749999999996</v>
      </c>
      <c r="E63" s="91">
        <v>0</v>
      </c>
      <c r="F63" s="91">
        <v>1</v>
      </c>
      <c r="G63" s="91">
        <f t="shared" si="0"/>
        <v>4.5443749999999996</v>
      </c>
      <c r="H63" s="91">
        <f>C63*D63</f>
        <v>1243.4418541713164</v>
      </c>
      <c r="I63" s="91">
        <f t="shared" si="7"/>
        <v>435.20464895996071</v>
      </c>
    </row>
    <row r="64" spans="1:9" x14ac:dyDescent="0.2">
      <c r="A64" s="90">
        <v>40401</v>
      </c>
      <c r="B64" s="91" t="s">
        <v>11</v>
      </c>
      <c r="C64" s="100">
        <f t="shared" si="8"/>
        <v>273.62219318857194</v>
      </c>
      <c r="D64" s="91">
        <v>4.5443749999999996</v>
      </c>
      <c r="E64" s="91">
        <v>0</v>
      </c>
      <c r="F64" s="91">
        <v>1</v>
      </c>
      <c r="G64" s="91">
        <f t="shared" si="0"/>
        <v>4.5443749999999996</v>
      </c>
      <c r="H64" s="91">
        <f>C64*D64</f>
        <v>1243.4418541713164</v>
      </c>
      <c r="I64" s="91">
        <f t="shared" si="7"/>
        <v>435.20464895996071</v>
      </c>
    </row>
    <row r="65" spans="1:9" x14ac:dyDescent="0.2">
      <c r="A65" s="3">
        <v>40302</v>
      </c>
      <c r="B65" s="4" t="s">
        <v>12</v>
      </c>
      <c r="C65" s="4">
        <v>286.13829190952799</v>
      </c>
      <c r="D65" s="4">
        <v>4.0627272730000001</v>
      </c>
      <c r="E65" s="4">
        <v>0</v>
      </c>
      <c r="F65" s="4">
        <v>1</v>
      </c>
      <c r="G65" s="4">
        <f t="shared" si="0"/>
        <v>4.0627272730000001</v>
      </c>
      <c r="H65" s="4"/>
      <c r="I65" s="4"/>
    </row>
    <row r="66" spans="1:9" x14ac:dyDescent="0.2">
      <c r="A66" s="3">
        <v>40309</v>
      </c>
      <c r="B66" s="4" t="s">
        <v>12</v>
      </c>
      <c r="C66" s="4">
        <v>100.09976082913568</v>
      </c>
      <c r="D66" s="4">
        <v>4.7233333330000002</v>
      </c>
      <c r="E66" s="4">
        <v>0</v>
      </c>
      <c r="F66" s="4">
        <v>1</v>
      </c>
      <c r="G66" s="4">
        <f t="shared" si="0"/>
        <v>4.7233333330000002</v>
      </c>
      <c r="H66" s="4"/>
      <c r="I66" s="4"/>
    </row>
    <row r="67" spans="1:9" x14ac:dyDescent="0.2">
      <c r="A67" s="3">
        <v>40316</v>
      </c>
      <c r="B67" s="4" t="s">
        <v>12</v>
      </c>
      <c r="C67" s="4">
        <v>202.21177781488618</v>
      </c>
      <c r="D67" s="4">
        <v>4.0945454549999996</v>
      </c>
      <c r="E67" s="4">
        <v>0</v>
      </c>
      <c r="F67" s="4">
        <v>1</v>
      </c>
      <c r="G67" s="4">
        <f t="shared" si="0"/>
        <v>4.0945454549999996</v>
      </c>
      <c r="H67" s="4"/>
      <c r="I67" s="4"/>
    </row>
    <row r="68" spans="1:9" x14ac:dyDescent="0.2">
      <c r="A68" s="3">
        <v>40323</v>
      </c>
      <c r="B68" s="4" t="s">
        <v>12</v>
      </c>
      <c r="C68" s="4">
        <v>277.05184352904394</v>
      </c>
      <c r="D68" s="4">
        <v>4.0581818180000004</v>
      </c>
      <c r="E68" s="4">
        <v>1</v>
      </c>
      <c r="F68" s="4">
        <v>1</v>
      </c>
      <c r="G68" s="4">
        <f t="shared" si="0"/>
        <v>4.0581818180000004</v>
      </c>
      <c r="H68" s="4"/>
      <c r="I68" s="4"/>
    </row>
    <row r="69" spans="1:9" x14ac:dyDescent="0.2">
      <c r="A69" s="3">
        <v>40330</v>
      </c>
      <c r="B69" s="4" t="s">
        <v>12</v>
      </c>
      <c r="C69" s="4">
        <v>432.8902525837712</v>
      </c>
      <c r="D69" s="4">
        <v>3.84</v>
      </c>
      <c r="E69" s="4">
        <v>1</v>
      </c>
      <c r="F69" s="4">
        <v>1</v>
      </c>
      <c r="G69" s="4">
        <f t="shared" ref="G69:G132" si="9">F69*D69</f>
        <v>3.84</v>
      </c>
      <c r="H69" s="4"/>
      <c r="I69" s="4"/>
    </row>
    <row r="70" spans="1:9" x14ac:dyDescent="0.2">
      <c r="A70" s="3">
        <v>40337</v>
      </c>
      <c r="B70" s="4" t="s">
        <v>12</v>
      </c>
      <c r="C70" s="4">
        <v>427.7926261350546</v>
      </c>
      <c r="D70" s="4">
        <v>5.1669230769999999</v>
      </c>
      <c r="E70" s="4">
        <v>1</v>
      </c>
      <c r="F70" s="4">
        <v>1</v>
      </c>
      <c r="G70" s="4">
        <f t="shared" si="9"/>
        <v>5.1669230769999999</v>
      </c>
      <c r="H70" s="4"/>
      <c r="I70" s="4"/>
    </row>
    <row r="71" spans="1:9" x14ac:dyDescent="0.2">
      <c r="A71" s="3">
        <v>40344</v>
      </c>
      <c r="B71" s="4" t="s">
        <v>12</v>
      </c>
      <c r="C71" s="4">
        <v>241.04674393023117</v>
      </c>
      <c r="D71" s="4">
        <v>4.05</v>
      </c>
      <c r="E71" s="4">
        <v>0</v>
      </c>
      <c r="F71" s="4">
        <v>1</v>
      </c>
      <c r="G71" s="4">
        <f t="shared" si="9"/>
        <v>4.05</v>
      </c>
      <c r="H71" s="4"/>
      <c r="I71" s="4"/>
    </row>
    <row r="72" spans="1:9" x14ac:dyDescent="0.2">
      <c r="A72" s="3">
        <v>40351</v>
      </c>
      <c r="B72" s="4" t="s">
        <v>12</v>
      </c>
      <c r="C72" s="4">
        <v>556.55004166698996</v>
      </c>
      <c r="D72" s="4">
        <v>3.8515384620000002</v>
      </c>
      <c r="E72" s="4">
        <v>1</v>
      </c>
      <c r="F72" s="4">
        <v>1</v>
      </c>
      <c r="G72" s="4">
        <f t="shared" si="9"/>
        <v>3.8515384620000002</v>
      </c>
      <c r="H72" s="4"/>
      <c r="I72" s="4"/>
    </row>
    <row r="73" spans="1:9" x14ac:dyDescent="0.2">
      <c r="A73" s="3">
        <v>40358</v>
      </c>
      <c r="B73" s="4" t="s">
        <v>12</v>
      </c>
      <c r="C73" s="4">
        <v>309.99966629109912</v>
      </c>
      <c r="D73" s="4">
        <v>3.8515384620000002</v>
      </c>
      <c r="E73" s="4">
        <v>0</v>
      </c>
      <c r="F73" s="4">
        <v>1</v>
      </c>
      <c r="G73" s="4">
        <f t="shared" si="9"/>
        <v>3.8515384620000002</v>
      </c>
      <c r="H73" s="4"/>
      <c r="I73" s="4"/>
    </row>
    <row r="74" spans="1:9" x14ac:dyDescent="0.2">
      <c r="A74" s="3">
        <v>40365</v>
      </c>
      <c r="B74" s="4" t="s">
        <v>12</v>
      </c>
      <c r="C74" s="4">
        <v>409.73567792980032</v>
      </c>
      <c r="D74" s="4">
        <v>4.4442857140000003</v>
      </c>
      <c r="E74" s="4">
        <v>0</v>
      </c>
      <c r="F74" s="4">
        <v>1</v>
      </c>
      <c r="G74" s="4">
        <f t="shared" si="9"/>
        <v>4.4442857140000003</v>
      </c>
      <c r="H74" s="4"/>
      <c r="I74" s="4"/>
    </row>
    <row r="75" spans="1:9" x14ac:dyDescent="0.2">
      <c r="A75" s="3">
        <v>40372</v>
      </c>
      <c r="B75" s="4" t="s">
        <v>12</v>
      </c>
      <c r="C75" s="4">
        <v>347.35825789398893</v>
      </c>
      <c r="D75" s="4">
        <v>4.314666667</v>
      </c>
      <c r="E75" s="4">
        <v>0</v>
      </c>
      <c r="F75" s="4">
        <v>1</v>
      </c>
      <c r="G75" s="4">
        <f t="shared" si="9"/>
        <v>4.314666667</v>
      </c>
      <c r="H75" s="4"/>
      <c r="I75" s="4"/>
    </row>
    <row r="76" spans="1:9" x14ac:dyDescent="0.2">
      <c r="A76" s="90">
        <v>40379</v>
      </c>
      <c r="B76" s="91" t="s">
        <v>12</v>
      </c>
      <c r="C76" s="100">
        <f>$C$2+SUMPRODUCT($D$2:$G$2,D76:G76)</f>
        <v>410.62800483437422</v>
      </c>
      <c r="D76" s="91">
        <v>4.314666667</v>
      </c>
      <c r="E76" s="91">
        <v>1</v>
      </c>
      <c r="F76" s="91">
        <v>1</v>
      </c>
      <c r="G76" s="91">
        <f t="shared" si="9"/>
        <v>4.314666667</v>
      </c>
      <c r="H76" s="91">
        <f>C76*D76</f>
        <v>1771.7229649955893</v>
      </c>
      <c r="I76" s="91">
        <f t="shared" ref="I76:I79" si="10">H76*0.7*0.5</f>
        <v>620.10303774845625</v>
      </c>
    </row>
    <row r="77" spans="1:9" x14ac:dyDescent="0.2">
      <c r="A77" s="90">
        <v>40386</v>
      </c>
      <c r="B77" s="91" t="s">
        <v>12</v>
      </c>
      <c r="C77" s="100">
        <f t="shared" ref="C77:C79" si="11">$C$2+SUMPRODUCT($D$2:$G$2,D77:G77)</f>
        <v>292.55093968757353</v>
      </c>
      <c r="D77" s="91">
        <v>4.314666667</v>
      </c>
      <c r="E77" s="91">
        <v>0</v>
      </c>
      <c r="F77" s="91">
        <v>1</v>
      </c>
      <c r="G77" s="91">
        <f t="shared" si="9"/>
        <v>4.314666667</v>
      </c>
      <c r="H77" s="91">
        <f>C77*D77</f>
        <v>1262.259787869501</v>
      </c>
      <c r="I77" s="91">
        <f t="shared" si="10"/>
        <v>441.79092575432531</v>
      </c>
    </row>
    <row r="78" spans="1:9" x14ac:dyDescent="0.2">
      <c r="A78" s="90">
        <v>40394</v>
      </c>
      <c r="B78" s="91" t="s">
        <v>12</v>
      </c>
      <c r="C78" s="100">
        <f t="shared" si="11"/>
        <v>292.55093968757353</v>
      </c>
      <c r="D78" s="91">
        <v>4.314666667</v>
      </c>
      <c r="E78" s="91">
        <v>0</v>
      </c>
      <c r="F78" s="91">
        <v>1</v>
      </c>
      <c r="G78" s="91">
        <f t="shared" si="9"/>
        <v>4.314666667</v>
      </c>
      <c r="H78" s="91">
        <f>C78*D78</f>
        <v>1262.259787869501</v>
      </c>
      <c r="I78" s="91">
        <f t="shared" si="10"/>
        <v>441.79092575432531</v>
      </c>
    </row>
    <row r="79" spans="1:9" x14ac:dyDescent="0.2">
      <c r="A79" s="90">
        <v>40401</v>
      </c>
      <c r="B79" s="91" t="s">
        <v>12</v>
      </c>
      <c r="C79" s="100">
        <f t="shared" si="11"/>
        <v>292.55093968757353</v>
      </c>
      <c r="D79" s="91">
        <v>4.314666667</v>
      </c>
      <c r="E79" s="91">
        <v>0</v>
      </c>
      <c r="F79" s="91">
        <v>1</v>
      </c>
      <c r="G79" s="91">
        <f t="shared" si="9"/>
        <v>4.314666667</v>
      </c>
      <c r="H79" s="91">
        <f>C79*D79</f>
        <v>1262.259787869501</v>
      </c>
      <c r="I79" s="91">
        <f t="shared" si="10"/>
        <v>441.79092575432531</v>
      </c>
    </row>
    <row r="80" spans="1:9" x14ac:dyDescent="0.2">
      <c r="A80" s="3">
        <v>40302</v>
      </c>
      <c r="B80" s="4" t="s">
        <v>13</v>
      </c>
      <c r="C80" s="4">
        <v>305.04944445264965</v>
      </c>
      <c r="D80" s="4">
        <v>4.3899999999999997</v>
      </c>
      <c r="E80" s="4">
        <v>0</v>
      </c>
      <c r="F80" s="4">
        <v>1</v>
      </c>
      <c r="G80" s="4">
        <f t="shared" si="9"/>
        <v>4.3899999999999997</v>
      </c>
      <c r="H80" s="4"/>
      <c r="I80" s="4"/>
    </row>
    <row r="81" spans="1:9" x14ac:dyDescent="0.2">
      <c r="A81" s="3">
        <v>40309</v>
      </c>
      <c r="B81" s="4" t="s">
        <v>13</v>
      </c>
      <c r="C81" s="4">
        <v>219.65535217099114</v>
      </c>
      <c r="D81" s="4">
        <v>4.34</v>
      </c>
      <c r="E81" s="4">
        <v>0</v>
      </c>
      <c r="F81" s="4">
        <v>1</v>
      </c>
      <c r="G81" s="4">
        <f t="shared" si="9"/>
        <v>4.34</v>
      </c>
      <c r="H81" s="4"/>
      <c r="I81" s="4"/>
    </row>
    <row r="82" spans="1:9" x14ac:dyDescent="0.2">
      <c r="A82" s="3">
        <v>40316</v>
      </c>
      <c r="B82" s="4" t="s">
        <v>13</v>
      </c>
      <c r="C82" s="4">
        <v>239.05316731393944</v>
      </c>
      <c r="D82" s="4">
        <v>4.0949999999999998</v>
      </c>
      <c r="E82" s="4">
        <v>0</v>
      </c>
      <c r="F82" s="4">
        <v>1</v>
      </c>
      <c r="G82" s="4">
        <f t="shared" si="9"/>
        <v>4.0949999999999998</v>
      </c>
      <c r="H82" s="4"/>
      <c r="I82" s="4"/>
    </row>
    <row r="83" spans="1:9" x14ac:dyDescent="0.2">
      <c r="A83" s="3">
        <v>40323</v>
      </c>
      <c r="B83" s="4" t="s">
        <v>13</v>
      </c>
      <c r="C83" s="4">
        <v>249.14047552741056</v>
      </c>
      <c r="D83" s="4">
        <v>3.8140000000000001</v>
      </c>
      <c r="E83" s="4">
        <v>0</v>
      </c>
      <c r="F83" s="4">
        <v>1</v>
      </c>
      <c r="G83" s="4">
        <f t="shared" si="9"/>
        <v>3.8140000000000001</v>
      </c>
      <c r="H83" s="4"/>
      <c r="I83" s="4"/>
    </row>
    <row r="84" spans="1:9" x14ac:dyDescent="0.2">
      <c r="A84" s="3">
        <v>40330</v>
      </c>
      <c r="B84" s="4" t="s">
        <v>13</v>
      </c>
      <c r="C84" s="4">
        <v>263.47531165786268</v>
      </c>
      <c r="D84" s="4">
        <v>3.8140000000000001</v>
      </c>
      <c r="E84" s="4">
        <v>0</v>
      </c>
      <c r="F84" s="4">
        <v>1</v>
      </c>
      <c r="G84" s="4">
        <f t="shared" si="9"/>
        <v>3.8140000000000001</v>
      </c>
      <c r="H84" s="4"/>
      <c r="I84" s="4"/>
    </row>
    <row r="85" spans="1:9" x14ac:dyDescent="0.2">
      <c r="A85" s="3">
        <v>40337</v>
      </c>
      <c r="B85" s="4" t="s">
        <v>13</v>
      </c>
      <c r="C85" s="4">
        <v>666.72935151489276</v>
      </c>
      <c r="D85" s="4">
        <v>3.3260000000000001</v>
      </c>
      <c r="E85" s="4">
        <v>0</v>
      </c>
      <c r="F85" s="4">
        <v>1</v>
      </c>
      <c r="G85" s="4">
        <f t="shared" si="9"/>
        <v>3.3260000000000001</v>
      </c>
      <c r="H85" s="4"/>
      <c r="I85" s="4"/>
    </row>
    <row r="86" spans="1:9" x14ac:dyDescent="0.2">
      <c r="A86" s="3">
        <v>40344</v>
      </c>
      <c r="B86" s="4" t="s">
        <v>13</v>
      </c>
      <c r="C86" s="4">
        <v>711.8649399072799</v>
      </c>
      <c r="D86" s="4">
        <v>3.1986666669999999</v>
      </c>
      <c r="E86" s="4">
        <v>0</v>
      </c>
      <c r="F86" s="4">
        <v>1</v>
      </c>
      <c r="G86" s="4">
        <f t="shared" si="9"/>
        <v>3.1986666669999999</v>
      </c>
      <c r="H86" s="4"/>
      <c r="I86" s="4"/>
    </row>
    <row r="87" spans="1:9" x14ac:dyDescent="0.2">
      <c r="A87" s="3">
        <v>40351</v>
      </c>
      <c r="B87" s="4" t="s">
        <v>13</v>
      </c>
      <c r="C87" s="4">
        <v>328.15780403353938</v>
      </c>
      <c r="D87" s="4">
        <v>4.3666666669999996</v>
      </c>
      <c r="E87" s="4">
        <v>0</v>
      </c>
      <c r="F87" s="4">
        <v>1</v>
      </c>
      <c r="G87" s="4">
        <f t="shared" si="9"/>
        <v>4.3666666669999996</v>
      </c>
      <c r="H87" s="4"/>
      <c r="I87" s="4"/>
    </row>
    <row r="88" spans="1:9" x14ac:dyDescent="0.2">
      <c r="A88" s="3">
        <v>40358</v>
      </c>
      <c r="B88" s="4" t="s">
        <v>13</v>
      </c>
      <c r="C88" s="4">
        <v>144.59522043429578</v>
      </c>
      <c r="D88" s="4">
        <v>3.979090909</v>
      </c>
      <c r="E88" s="4">
        <v>0</v>
      </c>
      <c r="F88" s="4">
        <v>1</v>
      </c>
      <c r="G88" s="4">
        <f t="shared" si="9"/>
        <v>3.979090909</v>
      </c>
      <c r="H88" s="4"/>
      <c r="I88" s="4"/>
    </row>
    <row r="89" spans="1:9" x14ac:dyDescent="0.2">
      <c r="A89" s="3">
        <v>40365</v>
      </c>
      <c r="B89" s="4" t="s">
        <v>13</v>
      </c>
      <c r="C89" s="4">
        <v>266.12956722271895</v>
      </c>
      <c r="D89" s="4">
        <v>4.9561538460000003</v>
      </c>
      <c r="E89" s="4">
        <v>0</v>
      </c>
      <c r="F89" s="4">
        <v>1</v>
      </c>
      <c r="G89" s="4">
        <f t="shared" si="9"/>
        <v>4.9561538460000003</v>
      </c>
      <c r="H89" s="4"/>
      <c r="I89" s="4"/>
    </row>
    <row r="90" spans="1:9" x14ac:dyDescent="0.2">
      <c r="A90" s="3">
        <v>40372</v>
      </c>
      <c r="B90" s="4" t="s">
        <v>13</v>
      </c>
      <c r="C90" s="4">
        <v>277.18746772270498</v>
      </c>
      <c r="D90" s="4">
        <v>3.8136363640000002</v>
      </c>
      <c r="E90" s="4">
        <v>0</v>
      </c>
      <c r="F90" s="4">
        <v>1</v>
      </c>
      <c r="G90" s="4">
        <f t="shared" si="9"/>
        <v>3.8136363640000002</v>
      </c>
      <c r="H90" s="4"/>
      <c r="I90" s="4"/>
    </row>
    <row r="91" spans="1:9" x14ac:dyDescent="0.2">
      <c r="A91" s="90">
        <v>40379</v>
      </c>
      <c r="B91" s="91" t="s">
        <v>13</v>
      </c>
      <c r="C91" s="100">
        <f>$C$2+SUMPRODUCT($D$2:$G$2,D91:G91)</f>
        <v>451.91460279947717</v>
      </c>
      <c r="D91" s="91">
        <v>3.8136363640000002</v>
      </c>
      <c r="E91" s="91">
        <v>1</v>
      </c>
      <c r="F91" s="91">
        <v>1</v>
      </c>
      <c r="G91" s="91">
        <f t="shared" si="9"/>
        <v>3.8136363640000002</v>
      </c>
      <c r="H91" s="91">
        <f>C91*D91</f>
        <v>1723.4379626587024</v>
      </c>
      <c r="I91" s="91">
        <f t="shared" ref="I91:I94" si="12">H91*0.7*0.5</f>
        <v>603.2032869305458</v>
      </c>
    </row>
    <row r="92" spans="1:9" x14ac:dyDescent="0.2">
      <c r="A92" s="90">
        <v>40386</v>
      </c>
      <c r="B92" s="91" t="s">
        <v>13</v>
      </c>
      <c r="C92" s="100">
        <f t="shared" ref="C92:C94" si="13">$C$2+SUMPRODUCT($D$2:$G$2,D92:G92)</f>
        <v>333.83753765267653</v>
      </c>
      <c r="D92" s="91">
        <v>3.8136363640000002</v>
      </c>
      <c r="E92" s="91">
        <v>0</v>
      </c>
      <c r="F92" s="91">
        <v>1</v>
      </c>
      <c r="G92" s="91">
        <f t="shared" si="9"/>
        <v>3.8136363640000002</v>
      </c>
      <c r="H92" s="91">
        <f>C92*D92</f>
        <v>1273.1349732604665</v>
      </c>
      <c r="I92" s="91">
        <f t="shared" si="12"/>
        <v>445.59724064116324</v>
      </c>
    </row>
    <row r="93" spans="1:9" x14ac:dyDescent="0.2">
      <c r="A93" s="90">
        <v>40394</v>
      </c>
      <c r="B93" s="91" t="s">
        <v>13</v>
      </c>
      <c r="C93" s="100">
        <f t="shared" si="13"/>
        <v>333.83753765267653</v>
      </c>
      <c r="D93" s="91">
        <v>3.8136363640000002</v>
      </c>
      <c r="E93" s="91">
        <v>0</v>
      </c>
      <c r="F93" s="91">
        <v>1</v>
      </c>
      <c r="G93" s="91">
        <f t="shared" si="9"/>
        <v>3.8136363640000002</v>
      </c>
      <c r="H93" s="91">
        <f>C93*D93</f>
        <v>1273.1349732604665</v>
      </c>
      <c r="I93" s="91">
        <f t="shared" si="12"/>
        <v>445.59724064116324</v>
      </c>
    </row>
    <row r="94" spans="1:9" x14ac:dyDescent="0.2">
      <c r="A94" s="90">
        <v>40401</v>
      </c>
      <c r="B94" s="91" t="s">
        <v>13</v>
      </c>
      <c r="C94" s="100">
        <f t="shared" si="13"/>
        <v>333.83753765267653</v>
      </c>
      <c r="D94" s="91">
        <v>3.8136363640000002</v>
      </c>
      <c r="E94" s="91">
        <v>0</v>
      </c>
      <c r="F94" s="91">
        <v>1</v>
      </c>
      <c r="G94" s="91">
        <f t="shared" si="9"/>
        <v>3.8136363640000002</v>
      </c>
      <c r="H94" s="91">
        <f>C94*D94</f>
        <v>1273.1349732604665</v>
      </c>
      <c r="I94" s="91">
        <f t="shared" si="12"/>
        <v>445.59724064116324</v>
      </c>
    </row>
    <row r="95" spans="1:9" x14ac:dyDescent="0.2">
      <c r="A95" s="3">
        <v>40302</v>
      </c>
      <c r="B95" s="4" t="s">
        <v>14</v>
      </c>
      <c r="C95" s="4">
        <v>153.97779967160201</v>
      </c>
      <c r="D95" s="4">
        <v>5.0185714289999996</v>
      </c>
      <c r="E95" s="4">
        <v>0</v>
      </c>
      <c r="F95" s="4">
        <v>1</v>
      </c>
      <c r="G95" s="4">
        <f t="shared" si="9"/>
        <v>5.0185714289999996</v>
      </c>
      <c r="H95" s="4"/>
      <c r="I95" s="4"/>
    </row>
    <row r="96" spans="1:9" x14ac:dyDescent="0.2">
      <c r="A96" s="3">
        <v>40309</v>
      </c>
      <c r="B96" s="4" t="s">
        <v>14</v>
      </c>
      <c r="C96" s="4">
        <v>232.91486209197791</v>
      </c>
      <c r="D96" s="4">
        <v>5.0185714289999996</v>
      </c>
      <c r="E96" s="4">
        <v>0</v>
      </c>
      <c r="F96" s="4">
        <v>1</v>
      </c>
      <c r="G96" s="4">
        <f t="shared" si="9"/>
        <v>5.0185714289999996</v>
      </c>
      <c r="H96" s="4"/>
      <c r="I96" s="4"/>
    </row>
    <row r="97" spans="1:9" x14ac:dyDescent="0.2">
      <c r="A97" s="3">
        <v>40316</v>
      </c>
      <c r="B97" s="4" t="s">
        <v>14</v>
      </c>
      <c r="C97" s="4">
        <v>308.27675199977176</v>
      </c>
      <c r="D97" s="4">
        <v>4.4635294119999998</v>
      </c>
      <c r="E97" s="4">
        <v>1</v>
      </c>
      <c r="F97" s="4">
        <v>1</v>
      </c>
      <c r="G97" s="4">
        <f t="shared" si="9"/>
        <v>4.4635294119999998</v>
      </c>
      <c r="H97" s="4"/>
      <c r="I97" s="4"/>
    </row>
    <row r="98" spans="1:9" x14ac:dyDescent="0.2">
      <c r="A98" s="3">
        <v>40323</v>
      </c>
      <c r="B98" s="4" t="s">
        <v>14</v>
      </c>
      <c r="C98" s="4">
        <v>272.20570082094849</v>
      </c>
      <c r="D98" s="4">
        <v>5.0105882350000002</v>
      </c>
      <c r="E98" s="4">
        <v>0</v>
      </c>
      <c r="F98" s="4">
        <v>1</v>
      </c>
      <c r="G98" s="4">
        <f t="shared" si="9"/>
        <v>5.0105882350000002</v>
      </c>
      <c r="H98" s="4"/>
      <c r="I98" s="4"/>
    </row>
    <row r="99" spans="1:9" x14ac:dyDescent="0.2">
      <c r="A99" s="3">
        <v>40330</v>
      </c>
      <c r="B99" s="4" t="s">
        <v>14</v>
      </c>
      <c r="C99" s="4">
        <v>355.87124573559618</v>
      </c>
      <c r="D99" s="4">
        <v>4.8816666670000002</v>
      </c>
      <c r="E99" s="4">
        <v>0</v>
      </c>
      <c r="F99" s="4">
        <v>1</v>
      </c>
      <c r="G99" s="4">
        <f t="shared" si="9"/>
        <v>4.8816666670000002</v>
      </c>
      <c r="H99" s="4"/>
      <c r="I99" s="4"/>
    </row>
    <row r="100" spans="1:9" x14ac:dyDescent="0.2">
      <c r="A100" s="3">
        <v>40337</v>
      </c>
      <c r="B100" s="4" t="s">
        <v>14</v>
      </c>
      <c r="C100" s="4">
        <v>337.17576313998126</v>
      </c>
      <c r="D100" s="4">
        <v>4.8329411760000003</v>
      </c>
      <c r="E100" s="4">
        <v>0</v>
      </c>
      <c r="F100" s="4">
        <v>1</v>
      </c>
      <c r="G100" s="4">
        <f t="shared" si="9"/>
        <v>4.8329411760000003</v>
      </c>
      <c r="H100" s="4"/>
      <c r="I100" s="4"/>
    </row>
    <row r="101" spans="1:9" x14ac:dyDescent="0.2">
      <c r="A101" s="3">
        <v>40344</v>
      </c>
      <c r="B101" s="4" t="s">
        <v>14</v>
      </c>
      <c r="C101" s="4">
        <v>361.36155202758158</v>
      </c>
      <c r="D101" s="4">
        <v>5.2305555559999997</v>
      </c>
      <c r="E101" s="4">
        <v>1</v>
      </c>
      <c r="F101" s="4">
        <v>1</v>
      </c>
      <c r="G101" s="4">
        <f t="shared" si="9"/>
        <v>5.2305555559999997</v>
      </c>
      <c r="H101" s="4"/>
      <c r="I101" s="4"/>
    </row>
    <row r="102" spans="1:9" x14ac:dyDescent="0.2">
      <c r="A102" s="3">
        <v>40351</v>
      </c>
      <c r="B102" s="4" t="s">
        <v>14</v>
      </c>
      <c r="C102" s="4">
        <v>1041.2002563709802</v>
      </c>
      <c r="D102" s="4">
        <v>4.0835294119999999</v>
      </c>
      <c r="E102" s="4">
        <v>1</v>
      </c>
      <c r="F102" s="4">
        <v>1</v>
      </c>
      <c r="G102" s="4">
        <f t="shared" si="9"/>
        <v>4.0835294119999999</v>
      </c>
      <c r="H102" s="4"/>
      <c r="I102" s="4"/>
    </row>
    <row r="103" spans="1:9" x14ac:dyDescent="0.2">
      <c r="A103" s="3">
        <v>40358</v>
      </c>
      <c r="B103" s="4" t="s">
        <v>14</v>
      </c>
      <c r="C103" s="4">
        <v>753.38798724890694</v>
      </c>
      <c r="D103" s="4">
        <v>4.0835294119999999</v>
      </c>
      <c r="E103" s="4">
        <v>0</v>
      </c>
      <c r="F103" s="4">
        <v>1</v>
      </c>
      <c r="G103" s="4">
        <f t="shared" si="9"/>
        <v>4.0835294119999999</v>
      </c>
      <c r="H103" s="4"/>
      <c r="I103" s="4"/>
    </row>
    <row r="104" spans="1:9" x14ac:dyDescent="0.2">
      <c r="A104" s="3">
        <v>40365</v>
      </c>
      <c r="B104" s="4" t="s">
        <v>14</v>
      </c>
      <c r="C104" s="4">
        <v>192.07759771029299</v>
      </c>
      <c r="D104" s="4">
        <v>4.7470588239999998</v>
      </c>
      <c r="E104" s="4">
        <v>0</v>
      </c>
      <c r="F104" s="4">
        <v>1</v>
      </c>
      <c r="G104" s="4">
        <f t="shared" si="9"/>
        <v>4.7470588239999998</v>
      </c>
      <c r="H104" s="4"/>
      <c r="I104" s="4"/>
    </row>
    <row r="105" spans="1:9" x14ac:dyDescent="0.2">
      <c r="A105" s="3">
        <v>40372</v>
      </c>
      <c r="B105" s="4" t="s">
        <v>14</v>
      </c>
      <c r="C105" s="4">
        <v>390.64287641209955</v>
      </c>
      <c r="D105" s="4">
        <v>4.1479999999999997</v>
      </c>
      <c r="E105" s="4">
        <v>0</v>
      </c>
      <c r="F105" s="4">
        <v>1</v>
      </c>
      <c r="G105" s="4">
        <f t="shared" si="9"/>
        <v>4.1479999999999997</v>
      </c>
      <c r="H105" s="4"/>
      <c r="I105" s="4"/>
    </row>
    <row r="106" spans="1:9" x14ac:dyDescent="0.2">
      <c r="A106" s="90">
        <v>40379</v>
      </c>
      <c r="B106" s="91" t="s">
        <v>14</v>
      </c>
      <c r="C106" s="100">
        <f>$C$2+SUMPRODUCT($D$2:$G$2,D106:G106)</f>
        <v>424.36190402851685</v>
      </c>
      <c r="D106" s="91">
        <v>4.1479999999999997</v>
      </c>
      <c r="E106" s="91">
        <v>1</v>
      </c>
      <c r="F106" s="91">
        <v>1</v>
      </c>
      <c r="G106" s="91">
        <f t="shared" si="9"/>
        <v>4.1479999999999997</v>
      </c>
      <c r="H106" s="91">
        <f>C106*D106</f>
        <v>1760.2531779102878</v>
      </c>
      <c r="I106" s="91">
        <f t="shared" ref="I106:I109" si="14">H106*0.7*0.5</f>
        <v>616.08861226860074</v>
      </c>
    </row>
    <row r="107" spans="1:9" x14ac:dyDescent="0.2">
      <c r="A107" s="90">
        <v>40386</v>
      </c>
      <c r="B107" s="91" t="s">
        <v>14</v>
      </c>
      <c r="C107" s="100">
        <f t="shared" ref="C107:C109" si="15">$C$2+SUMPRODUCT($D$2:$G$2,D107:G107)</f>
        <v>306.28483888171615</v>
      </c>
      <c r="D107" s="91">
        <v>4.1479999999999997</v>
      </c>
      <c r="E107" s="91">
        <v>0</v>
      </c>
      <c r="F107" s="91">
        <v>1</v>
      </c>
      <c r="G107" s="91">
        <f t="shared" si="9"/>
        <v>4.1479999999999997</v>
      </c>
      <c r="H107" s="91">
        <f>C107*D107</f>
        <v>1270.4695116813584</v>
      </c>
      <c r="I107" s="91">
        <f t="shared" si="14"/>
        <v>444.66432908847543</v>
      </c>
    </row>
    <row r="108" spans="1:9" x14ac:dyDescent="0.2">
      <c r="A108" s="90">
        <v>40394</v>
      </c>
      <c r="B108" s="91" t="s">
        <v>14</v>
      </c>
      <c r="C108" s="100">
        <f t="shared" si="15"/>
        <v>306.28483888171615</v>
      </c>
      <c r="D108" s="91">
        <v>4.1479999999999997</v>
      </c>
      <c r="E108" s="91">
        <v>0</v>
      </c>
      <c r="F108" s="91">
        <v>1</v>
      </c>
      <c r="G108" s="91">
        <f t="shared" si="9"/>
        <v>4.1479999999999997</v>
      </c>
      <c r="H108" s="91">
        <f>C108*D108</f>
        <v>1270.4695116813584</v>
      </c>
      <c r="I108" s="91">
        <f t="shared" si="14"/>
        <v>444.66432908847543</v>
      </c>
    </row>
    <row r="109" spans="1:9" x14ac:dyDescent="0.2">
      <c r="A109" s="90">
        <v>40401</v>
      </c>
      <c r="B109" s="91" t="s">
        <v>14</v>
      </c>
      <c r="C109" s="100">
        <f t="shared" si="15"/>
        <v>306.28483888171615</v>
      </c>
      <c r="D109" s="91">
        <v>4.1479999999999997</v>
      </c>
      <c r="E109" s="91">
        <v>0</v>
      </c>
      <c r="F109" s="91">
        <v>1</v>
      </c>
      <c r="G109" s="91">
        <f t="shared" si="9"/>
        <v>4.1479999999999997</v>
      </c>
      <c r="H109" s="91">
        <f>C109*D109</f>
        <v>1270.4695116813584</v>
      </c>
      <c r="I109" s="91">
        <f t="shared" si="14"/>
        <v>444.66432908847543</v>
      </c>
    </row>
    <row r="110" spans="1:9" x14ac:dyDescent="0.2">
      <c r="A110" s="3">
        <v>40302</v>
      </c>
      <c r="B110" s="4" t="s">
        <v>15</v>
      </c>
      <c r="C110" s="4">
        <v>256.29154906337163</v>
      </c>
      <c r="D110" s="4">
        <v>4.4990909090000004</v>
      </c>
      <c r="E110" s="4">
        <v>0</v>
      </c>
      <c r="F110" s="4">
        <v>1</v>
      </c>
      <c r="G110" s="4">
        <f t="shared" si="9"/>
        <v>4.4990909090000004</v>
      </c>
      <c r="H110" s="4"/>
      <c r="I110" s="4"/>
    </row>
    <row r="111" spans="1:9" x14ac:dyDescent="0.2">
      <c r="A111" s="3">
        <v>40309</v>
      </c>
      <c r="B111" s="4" t="s">
        <v>15</v>
      </c>
      <c r="C111" s="4">
        <v>184.67931669463792</v>
      </c>
      <c r="D111" s="4">
        <v>5.483333333</v>
      </c>
      <c r="E111" s="4">
        <v>0</v>
      </c>
      <c r="F111" s="4">
        <v>1</v>
      </c>
      <c r="G111" s="4">
        <f t="shared" si="9"/>
        <v>5.483333333</v>
      </c>
      <c r="H111" s="4"/>
      <c r="I111" s="4"/>
    </row>
    <row r="112" spans="1:9" x14ac:dyDescent="0.2">
      <c r="A112" s="3">
        <v>40316</v>
      </c>
      <c r="B112" s="4" t="s">
        <v>15</v>
      </c>
      <c r="C112" s="4">
        <v>259.95286757158794</v>
      </c>
      <c r="D112" s="4">
        <v>4.2938461539999997</v>
      </c>
      <c r="E112" s="4">
        <v>0</v>
      </c>
      <c r="F112" s="4">
        <v>1</v>
      </c>
      <c r="G112" s="4">
        <f t="shared" si="9"/>
        <v>4.2938461539999997</v>
      </c>
      <c r="H112" s="4"/>
      <c r="I112" s="4"/>
    </row>
    <row r="113" spans="1:9" x14ac:dyDescent="0.2">
      <c r="A113" s="3">
        <v>40323</v>
      </c>
      <c r="B113" s="4" t="s">
        <v>15</v>
      </c>
      <c r="C113" s="4">
        <v>325.84191908072341</v>
      </c>
      <c r="D113" s="4">
        <v>4.0581818180000004</v>
      </c>
      <c r="E113" s="4">
        <v>0</v>
      </c>
      <c r="F113" s="4">
        <v>1</v>
      </c>
      <c r="G113" s="4">
        <f t="shared" si="9"/>
        <v>4.0581818180000004</v>
      </c>
      <c r="H113" s="4"/>
      <c r="I113" s="4"/>
    </row>
    <row r="114" spans="1:9" x14ac:dyDescent="0.2">
      <c r="A114" s="3">
        <v>40330</v>
      </c>
      <c r="B114" s="4" t="s">
        <v>15</v>
      </c>
      <c r="C114" s="4">
        <v>291.77268941607758</v>
      </c>
      <c r="D114" s="4">
        <v>4.0250000000000004</v>
      </c>
      <c r="E114" s="4">
        <v>0</v>
      </c>
      <c r="F114" s="4">
        <v>1</v>
      </c>
      <c r="G114" s="4">
        <f t="shared" si="9"/>
        <v>4.0250000000000004</v>
      </c>
      <c r="H114" s="4"/>
      <c r="I114" s="4"/>
    </row>
    <row r="115" spans="1:9" x14ac:dyDescent="0.2">
      <c r="A115" s="3">
        <v>40337</v>
      </c>
      <c r="B115" s="4" t="s">
        <v>15</v>
      </c>
      <c r="C115" s="4">
        <v>126.71894491627157</v>
      </c>
      <c r="D115" s="4">
        <v>6.2515384620000001</v>
      </c>
      <c r="E115" s="4">
        <v>0</v>
      </c>
      <c r="F115" s="4">
        <v>1</v>
      </c>
      <c r="G115" s="4">
        <f t="shared" si="9"/>
        <v>6.2515384620000001</v>
      </c>
      <c r="H115" s="4"/>
      <c r="I115" s="4"/>
    </row>
    <row r="116" spans="1:9" x14ac:dyDescent="0.2">
      <c r="A116" s="3">
        <v>40344</v>
      </c>
      <c r="B116" s="4" t="s">
        <v>15</v>
      </c>
      <c r="C116" s="4">
        <v>206.70153351002702</v>
      </c>
      <c r="D116" s="4">
        <v>5.671818182</v>
      </c>
      <c r="E116" s="4">
        <v>0</v>
      </c>
      <c r="F116" s="4">
        <v>1</v>
      </c>
      <c r="G116" s="4">
        <f t="shared" si="9"/>
        <v>5.671818182</v>
      </c>
      <c r="H116" s="4"/>
      <c r="I116" s="4"/>
    </row>
    <row r="117" spans="1:9" x14ac:dyDescent="0.2">
      <c r="A117" s="3">
        <v>40351</v>
      </c>
      <c r="B117" s="4" t="s">
        <v>15</v>
      </c>
      <c r="C117" s="4">
        <v>201.98489226665259</v>
      </c>
      <c r="D117" s="4">
        <v>5.6669230769999999</v>
      </c>
      <c r="E117" s="4">
        <v>0</v>
      </c>
      <c r="F117" s="4">
        <v>1</v>
      </c>
      <c r="G117" s="4">
        <f t="shared" si="9"/>
        <v>5.6669230769999999</v>
      </c>
      <c r="H117" s="4"/>
      <c r="I117" s="4"/>
    </row>
    <row r="118" spans="1:9" x14ac:dyDescent="0.2">
      <c r="A118" s="3">
        <v>40358</v>
      </c>
      <c r="B118" s="4" t="s">
        <v>15</v>
      </c>
      <c r="C118" s="4">
        <v>303.19777569926305</v>
      </c>
      <c r="D118" s="4">
        <v>3.8515384620000002</v>
      </c>
      <c r="E118" s="4">
        <v>0</v>
      </c>
      <c r="F118" s="4">
        <v>1</v>
      </c>
      <c r="G118" s="4">
        <f t="shared" si="9"/>
        <v>3.8515384620000002</v>
      </c>
      <c r="H118" s="4"/>
      <c r="I118" s="4"/>
    </row>
    <row r="119" spans="1:9" x14ac:dyDescent="0.2">
      <c r="A119" s="3">
        <v>40365</v>
      </c>
      <c r="B119" s="4" t="s">
        <v>15</v>
      </c>
      <c r="C119" s="4">
        <v>342.45802828352049</v>
      </c>
      <c r="D119" s="4">
        <v>4.1381249999999996</v>
      </c>
      <c r="E119" s="4">
        <v>0</v>
      </c>
      <c r="F119" s="4">
        <v>1</v>
      </c>
      <c r="G119" s="4">
        <f t="shared" si="9"/>
        <v>4.1381249999999996</v>
      </c>
      <c r="H119" s="4"/>
      <c r="I119" s="4"/>
    </row>
    <row r="120" spans="1:9" x14ac:dyDescent="0.2">
      <c r="A120" s="3">
        <v>40372</v>
      </c>
      <c r="B120" s="4" t="s">
        <v>15</v>
      </c>
      <c r="C120" s="4">
        <v>189.92428664396911</v>
      </c>
      <c r="D120" s="4">
        <v>4.1381249999999996</v>
      </c>
      <c r="E120" s="4">
        <v>0</v>
      </c>
      <c r="F120" s="4">
        <v>1</v>
      </c>
      <c r="G120" s="4">
        <f t="shared" si="9"/>
        <v>4.1381249999999996</v>
      </c>
      <c r="H120" s="4"/>
      <c r="I120" s="4"/>
    </row>
    <row r="121" spans="1:9" x14ac:dyDescent="0.2">
      <c r="A121" s="90">
        <v>40379</v>
      </c>
      <c r="B121" s="91" t="s">
        <v>15</v>
      </c>
      <c r="C121" s="100">
        <f>$C$2+SUMPRODUCT($D$2:$G$2,D121:G121)</f>
        <v>425.17563755414233</v>
      </c>
      <c r="D121" s="91">
        <v>4.1381249999999996</v>
      </c>
      <c r="E121" s="91">
        <v>1</v>
      </c>
      <c r="F121" s="91">
        <v>1</v>
      </c>
      <c r="G121" s="91">
        <f t="shared" si="9"/>
        <v>4.1381249999999996</v>
      </c>
      <c r="H121" s="91">
        <f>C121*D121</f>
        <v>1759.429935153735</v>
      </c>
      <c r="I121" s="91">
        <f t="shared" ref="I121:I124" si="16">H121*0.7*0.5</f>
        <v>615.80047730380716</v>
      </c>
    </row>
    <row r="122" spans="1:9" x14ac:dyDescent="0.2">
      <c r="A122" s="90">
        <v>40386</v>
      </c>
      <c r="B122" s="91" t="s">
        <v>15</v>
      </c>
      <c r="C122" s="100">
        <f t="shared" ref="C122:C124" si="17">$C$2+SUMPRODUCT($D$2:$G$2,D122:G122)</f>
        <v>307.09857240734163</v>
      </c>
      <c r="D122" s="91">
        <v>4.1381249999999996</v>
      </c>
      <c r="E122" s="91">
        <v>0</v>
      </c>
      <c r="F122" s="91">
        <v>1</v>
      </c>
      <c r="G122" s="91">
        <f t="shared" si="9"/>
        <v>4.1381249999999996</v>
      </c>
      <c r="H122" s="91">
        <f>C122*D122</f>
        <v>1270.8122799431305</v>
      </c>
      <c r="I122" s="91">
        <f t="shared" si="16"/>
        <v>444.78429798009569</v>
      </c>
    </row>
    <row r="123" spans="1:9" x14ac:dyDescent="0.2">
      <c r="A123" s="90">
        <v>40394</v>
      </c>
      <c r="B123" s="91" t="s">
        <v>15</v>
      </c>
      <c r="C123" s="100">
        <f t="shared" si="17"/>
        <v>307.09857240734163</v>
      </c>
      <c r="D123" s="91">
        <v>4.1381249999999996</v>
      </c>
      <c r="E123" s="91">
        <v>0</v>
      </c>
      <c r="F123" s="91">
        <v>1</v>
      </c>
      <c r="G123" s="91">
        <f t="shared" si="9"/>
        <v>4.1381249999999996</v>
      </c>
      <c r="H123" s="91">
        <f>C123*D123</f>
        <v>1270.8122799431305</v>
      </c>
      <c r="I123" s="91">
        <f t="shared" si="16"/>
        <v>444.78429798009569</v>
      </c>
    </row>
    <row r="124" spans="1:9" x14ac:dyDescent="0.2">
      <c r="A124" s="90">
        <v>40401</v>
      </c>
      <c r="B124" s="91" t="s">
        <v>15</v>
      </c>
      <c r="C124" s="100">
        <f t="shared" si="17"/>
        <v>307.09857240734163</v>
      </c>
      <c r="D124" s="91">
        <v>4.1381249999999996</v>
      </c>
      <c r="E124" s="91">
        <v>0</v>
      </c>
      <c r="F124" s="91">
        <v>1</v>
      </c>
      <c r="G124" s="91">
        <f t="shared" si="9"/>
        <v>4.1381249999999996</v>
      </c>
      <c r="H124" s="91">
        <f>C124*D124</f>
        <v>1270.8122799431305</v>
      </c>
      <c r="I124" s="91">
        <f t="shared" si="16"/>
        <v>444.78429798009569</v>
      </c>
    </row>
    <row r="125" spans="1:9" x14ac:dyDescent="0.2">
      <c r="A125" s="3">
        <v>40302</v>
      </c>
      <c r="B125" s="4" t="s">
        <v>16</v>
      </c>
      <c r="C125" s="4">
        <v>192.14693620199762</v>
      </c>
      <c r="D125" s="4">
        <v>4.49</v>
      </c>
      <c r="E125" s="4">
        <v>0</v>
      </c>
      <c r="F125" s="4">
        <v>1</v>
      </c>
      <c r="G125" s="4">
        <f t="shared" si="9"/>
        <v>4.49</v>
      </c>
      <c r="H125" s="4"/>
      <c r="I125" s="4"/>
    </row>
    <row r="126" spans="1:9" x14ac:dyDescent="0.2">
      <c r="A126" s="3">
        <v>40309</v>
      </c>
      <c r="B126" s="4" t="s">
        <v>16</v>
      </c>
      <c r="C126" s="4">
        <v>166.4431242436884</v>
      </c>
      <c r="D126" s="4">
        <v>4.49</v>
      </c>
      <c r="E126" s="4">
        <v>0</v>
      </c>
      <c r="F126" s="4">
        <v>1</v>
      </c>
      <c r="G126" s="4">
        <f t="shared" si="9"/>
        <v>4.49</v>
      </c>
      <c r="H126" s="4"/>
      <c r="I126" s="4"/>
    </row>
    <row r="127" spans="1:9" x14ac:dyDescent="0.2">
      <c r="A127" s="3">
        <v>40316</v>
      </c>
      <c r="B127" s="4" t="s">
        <v>16</v>
      </c>
      <c r="C127" s="4">
        <v>235.78191117171292</v>
      </c>
      <c r="D127" s="4">
        <v>4.1630769230000002</v>
      </c>
      <c r="E127" s="4">
        <v>0</v>
      </c>
      <c r="F127" s="4">
        <v>1</v>
      </c>
      <c r="G127" s="4">
        <f t="shared" si="9"/>
        <v>4.1630769230000002</v>
      </c>
      <c r="H127" s="4"/>
      <c r="I127" s="4"/>
    </row>
    <row r="128" spans="1:9" x14ac:dyDescent="0.2">
      <c r="A128" s="3">
        <v>40323</v>
      </c>
      <c r="B128" s="4" t="s">
        <v>16</v>
      </c>
      <c r="C128" s="4">
        <v>284.67501459199542</v>
      </c>
      <c r="D128" s="4">
        <v>4.0578571429999997</v>
      </c>
      <c r="E128" s="4">
        <v>0</v>
      </c>
      <c r="F128" s="4">
        <v>1</v>
      </c>
      <c r="G128" s="4">
        <f t="shared" si="9"/>
        <v>4.0578571429999997</v>
      </c>
      <c r="H128" s="4"/>
      <c r="I128" s="4"/>
    </row>
    <row r="129" spans="1:9" x14ac:dyDescent="0.2">
      <c r="A129" s="3">
        <v>40330</v>
      </c>
      <c r="B129" s="4" t="s">
        <v>16</v>
      </c>
      <c r="C129" s="4">
        <v>214.07504868302217</v>
      </c>
      <c r="D129" s="4">
        <v>3.9666666670000001</v>
      </c>
      <c r="E129" s="4">
        <v>0</v>
      </c>
      <c r="F129" s="4">
        <v>1</v>
      </c>
      <c r="G129" s="4">
        <f t="shared" si="9"/>
        <v>3.9666666670000001</v>
      </c>
      <c r="H129" s="4"/>
      <c r="I129" s="4"/>
    </row>
    <row r="130" spans="1:9" x14ac:dyDescent="0.2">
      <c r="A130" s="3">
        <v>40337</v>
      </c>
      <c r="B130" s="4" t="s">
        <v>16</v>
      </c>
      <c r="C130" s="4">
        <v>183.77263114909792</v>
      </c>
      <c r="D130" s="4">
        <v>5.443846154</v>
      </c>
      <c r="E130" s="4">
        <v>0</v>
      </c>
      <c r="F130" s="4">
        <v>1</v>
      </c>
      <c r="G130" s="4">
        <f t="shared" si="9"/>
        <v>5.443846154</v>
      </c>
      <c r="H130" s="4"/>
      <c r="I130" s="4"/>
    </row>
    <row r="131" spans="1:9" x14ac:dyDescent="0.2">
      <c r="A131" s="3">
        <v>40344</v>
      </c>
      <c r="B131" s="4" t="s">
        <v>16</v>
      </c>
      <c r="C131" s="4">
        <v>289.28642125223553</v>
      </c>
      <c r="D131" s="4">
        <v>4.29</v>
      </c>
      <c r="E131" s="4">
        <v>0</v>
      </c>
      <c r="F131" s="4">
        <v>1</v>
      </c>
      <c r="G131" s="4">
        <f t="shared" si="9"/>
        <v>4.29</v>
      </c>
      <c r="H131" s="4"/>
      <c r="I131" s="4"/>
    </row>
    <row r="132" spans="1:9" x14ac:dyDescent="0.2">
      <c r="A132" s="3">
        <v>40351</v>
      </c>
      <c r="B132" s="4" t="s">
        <v>16</v>
      </c>
      <c r="C132" s="4">
        <v>397.14858141361776</v>
      </c>
      <c r="D132" s="4">
        <v>4.2962499999999997</v>
      </c>
      <c r="E132" s="4">
        <v>1</v>
      </c>
      <c r="F132" s="4">
        <v>1</v>
      </c>
      <c r="G132" s="4">
        <f t="shared" si="9"/>
        <v>4.2962499999999997</v>
      </c>
      <c r="H132" s="4"/>
      <c r="I132" s="4"/>
    </row>
    <row r="133" spans="1:9" x14ac:dyDescent="0.2">
      <c r="A133" s="3">
        <v>40358</v>
      </c>
      <c r="B133" s="4" t="s">
        <v>16</v>
      </c>
      <c r="C133" s="4">
        <v>300.04673067328798</v>
      </c>
      <c r="D133" s="4">
        <v>4.403333333</v>
      </c>
      <c r="E133" s="4">
        <v>0</v>
      </c>
      <c r="F133" s="4">
        <v>1</v>
      </c>
      <c r="G133" s="4">
        <f t="shared" ref="G133:G196" si="18">F133*D133</f>
        <v>4.403333333</v>
      </c>
      <c r="H133" s="4"/>
      <c r="I133" s="4"/>
    </row>
    <row r="134" spans="1:9" x14ac:dyDescent="0.2">
      <c r="A134" s="3">
        <v>40365</v>
      </c>
      <c r="B134" s="4" t="s">
        <v>16</v>
      </c>
      <c r="C134" s="4">
        <v>256.18438620920188</v>
      </c>
      <c r="D134" s="4">
        <v>3.8813333330000002</v>
      </c>
      <c r="E134" s="4">
        <v>0</v>
      </c>
      <c r="F134" s="4">
        <v>1</v>
      </c>
      <c r="G134" s="4">
        <f t="shared" si="18"/>
        <v>3.8813333330000002</v>
      </c>
      <c r="H134" s="4"/>
      <c r="I134" s="4"/>
    </row>
    <row r="135" spans="1:9" x14ac:dyDescent="0.2">
      <c r="A135" s="3">
        <v>40372</v>
      </c>
      <c r="B135" s="4" t="s">
        <v>16</v>
      </c>
      <c r="C135" s="4">
        <v>318.5782889727414</v>
      </c>
      <c r="D135" s="4">
        <v>4.1381249999999996</v>
      </c>
      <c r="E135" s="4">
        <v>0</v>
      </c>
      <c r="F135" s="4">
        <v>1</v>
      </c>
      <c r="G135" s="4">
        <f t="shared" si="18"/>
        <v>4.1381249999999996</v>
      </c>
      <c r="H135" s="4"/>
      <c r="I135" s="4"/>
    </row>
    <row r="136" spans="1:9" x14ac:dyDescent="0.2">
      <c r="A136" s="90">
        <v>40379</v>
      </c>
      <c r="B136" s="91" t="s">
        <v>16</v>
      </c>
      <c r="C136" s="100">
        <f>$C$2+SUMPRODUCT($D$2:$G$2,D136:G136)</f>
        <v>425.17563755414233</v>
      </c>
      <c r="D136" s="91">
        <v>4.1381249999999996</v>
      </c>
      <c r="E136" s="91">
        <v>1</v>
      </c>
      <c r="F136" s="91">
        <v>1</v>
      </c>
      <c r="G136" s="91">
        <f t="shared" si="18"/>
        <v>4.1381249999999996</v>
      </c>
      <c r="H136" s="91">
        <f>C136*D136</f>
        <v>1759.429935153735</v>
      </c>
      <c r="I136" s="91">
        <f t="shared" ref="I136:I139" si="19">H136*0.7*0.5</f>
        <v>615.80047730380716</v>
      </c>
    </row>
    <row r="137" spans="1:9" x14ac:dyDescent="0.2">
      <c r="A137" s="90">
        <v>40386</v>
      </c>
      <c r="B137" s="91" t="s">
        <v>16</v>
      </c>
      <c r="C137" s="100">
        <f t="shared" ref="C137:C139" si="20">$C$2+SUMPRODUCT($D$2:$G$2,D137:G137)</f>
        <v>307.09857240734163</v>
      </c>
      <c r="D137" s="91">
        <v>4.1381249999999996</v>
      </c>
      <c r="E137" s="91">
        <v>0</v>
      </c>
      <c r="F137" s="91">
        <v>1</v>
      </c>
      <c r="G137" s="91">
        <f t="shared" si="18"/>
        <v>4.1381249999999996</v>
      </c>
      <c r="H137" s="91">
        <f>C137*D137</f>
        <v>1270.8122799431305</v>
      </c>
      <c r="I137" s="91">
        <f t="shared" si="19"/>
        <v>444.78429798009569</v>
      </c>
    </row>
    <row r="138" spans="1:9" x14ac:dyDescent="0.2">
      <c r="A138" s="90">
        <v>40394</v>
      </c>
      <c r="B138" s="91" t="s">
        <v>16</v>
      </c>
      <c r="C138" s="100">
        <f t="shared" si="20"/>
        <v>307.09857240734163</v>
      </c>
      <c r="D138" s="91">
        <v>4.1381249999999996</v>
      </c>
      <c r="E138" s="91">
        <v>0</v>
      </c>
      <c r="F138" s="91">
        <v>1</v>
      </c>
      <c r="G138" s="91">
        <f t="shared" si="18"/>
        <v>4.1381249999999996</v>
      </c>
      <c r="H138" s="91">
        <f>C138*D138</f>
        <v>1270.8122799431305</v>
      </c>
      <c r="I138" s="91">
        <f t="shared" si="19"/>
        <v>444.78429798009569</v>
      </c>
    </row>
    <row r="139" spans="1:9" x14ac:dyDescent="0.2">
      <c r="A139" s="90">
        <v>40401</v>
      </c>
      <c r="B139" s="91" t="s">
        <v>16</v>
      </c>
      <c r="C139" s="100">
        <f t="shared" si="20"/>
        <v>307.09857240734163</v>
      </c>
      <c r="D139" s="91">
        <v>4.1381249999999996</v>
      </c>
      <c r="E139" s="91">
        <v>0</v>
      </c>
      <c r="F139" s="91">
        <v>1</v>
      </c>
      <c r="G139" s="91">
        <f t="shared" si="18"/>
        <v>4.1381249999999996</v>
      </c>
      <c r="H139" s="91">
        <f>C139*D139</f>
        <v>1270.8122799431305</v>
      </c>
      <c r="I139" s="91">
        <f t="shared" si="19"/>
        <v>444.78429798009569</v>
      </c>
    </row>
    <row r="140" spans="1:9" x14ac:dyDescent="0.2">
      <c r="A140" s="3">
        <v>40302</v>
      </c>
      <c r="B140" s="4" t="s">
        <v>17</v>
      </c>
      <c r="C140" s="4">
        <v>281.76515409737482</v>
      </c>
      <c r="D140" s="4">
        <v>4.0627272730000001</v>
      </c>
      <c r="E140" s="4">
        <v>0</v>
      </c>
      <c r="F140" s="4">
        <v>1</v>
      </c>
      <c r="G140" s="4">
        <f t="shared" si="18"/>
        <v>4.0627272730000001</v>
      </c>
      <c r="H140" s="4"/>
      <c r="I140" s="4"/>
    </row>
    <row r="141" spans="1:9" x14ac:dyDescent="0.2">
      <c r="A141" s="3">
        <v>40309</v>
      </c>
      <c r="B141" s="4" t="s">
        <v>17</v>
      </c>
      <c r="C141" s="4">
        <v>348.46674668822629</v>
      </c>
      <c r="D141" s="4">
        <v>3.8515384620000002</v>
      </c>
      <c r="E141" s="4">
        <v>1</v>
      </c>
      <c r="F141" s="4">
        <v>1</v>
      </c>
      <c r="G141" s="4">
        <f t="shared" si="18"/>
        <v>3.8515384620000002</v>
      </c>
      <c r="H141" s="4"/>
      <c r="I141" s="4"/>
    </row>
    <row r="142" spans="1:9" x14ac:dyDescent="0.2">
      <c r="A142" s="3">
        <v>40316</v>
      </c>
      <c r="B142" s="4" t="s">
        <v>17</v>
      </c>
      <c r="C142" s="4">
        <v>378.71914793843308</v>
      </c>
      <c r="D142" s="4">
        <v>3.5935714289999998</v>
      </c>
      <c r="E142" s="4">
        <v>0</v>
      </c>
      <c r="F142" s="4">
        <v>1</v>
      </c>
      <c r="G142" s="4">
        <f t="shared" si="18"/>
        <v>3.5935714289999998</v>
      </c>
      <c r="H142" s="4"/>
      <c r="I142" s="4"/>
    </row>
    <row r="143" spans="1:9" x14ac:dyDescent="0.2">
      <c r="A143" s="3">
        <v>40323</v>
      </c>
      <c r="B143" s="4" t="s">
        <v>17</v>
      </c>
      <c r="C143" s="4">
        <v>360.30415645289946</v>
      </c>
      <c r="D143" s="4">
        <v>4.6431250000000004</v>
      </c>
      <c r="E143" s="4">
        <v>0</v>
      </c>
      <c r="F143" s="4">
        <v>1</v>
      </c>
      <c r="G143" s="4">
        <f t="shared" si="18"/>
        <v>4.6431250000000004</v>
      </c>
      <c r="H143" s="4"/>
      <c r="I143" s="4"/>
    </row>
    <row r="144" spans="1:9" x14ac:dyDescent="0.2">
      <c r="A144" s="3">
        <v>40330</v>
      </c>
      <c r="B144" s="4" t="s">
        <v>17</v>
      </c>
      <c r="C144" s="4">
        <v>342.76335527262108</v>
      </c>
      <c r="D144" s="4">
        <v>4.7733333330000001</v>
      </c>
      <c r="E144" s="4">
        <v>0</v>
      </c>
      <c r="F144" s="4">
        <v>1</v>
      </c>
      <c r="G144" s="4">
        <f t="shared" si="18"/>
        <v>4.7733333330000001</v>
      </c>
      <c r="H144" s="4"/>
      <c r="I144" s="4"/>
    </row>
    <row r="145" spans="1:9" x14ac:dyDescent="0.2">
      <c r="A145" s="3">
        <v>40337</v>
      </c>
      <c r="B145" s="4" t="s">
        <v>17</v>
      </c>
      <c r="C145" s="4">
        <v>360.59464988979607</v>
      </c>
      <c r="D145" s="4">
        <v>5.4542857140000001</v>
      </c>
      <c r="E145" s="4">
        <v>0</v>
      </c>
      <c r="F145" s="4">
        <v>1</v>
      </c>
      <c r="G145" s="4">
        <f t="shared" si="18"/>
        <v>5.4542857140000001</v>
      </c>
      <c r="H145" s="4"/>
      <c r="I145" s="4"/>
    </row>
    <row r="146" spans="1:9" x14ac:dyDescent="0.2">
      <c r="A146" s="3">
        <v>40344</v>
      </c>
      <c r="B146" s="4" t="s">
        <v>17</v>
      </c>
      <c r="C146" s="4">
        <v>283.6937634993709</v>
      </c>
      <c r="D146" s="4">
        <v>4.483333333</v>
      </c>
      <c r="E146" s="4">
        <v>0</v>
      </c>
      <c r="F146" s="4">
        <v>1</v>
      </c>
      <c r="G146" s="4">
        <f t="shared" si="18"/>
        <v>4.483333333</v>
      </c>
      <c r="H146" s="4"/>
      <c r="I146" s="4"/>
    </row>
    <row r="147" spans="1:9" x14ac:dyDescent="0.2">
      <c r="A147" s="3">
        <v>40351</v>
      </c>
      <c r="B147" s="4" t="s">
        <v>17</v>
      </c>
      <c r="C147" s="4">
        <v>248.0364410567509</v>
      </c>
      <c r="D147" s="4">
        <v>4.7592307690000002</v>
      </c>
      <c r="E147" s="4">
        <v>0</v>
      </c>
      <c r="F147" s="4">
        <v>1</v>
      </c>
      <c r="G147" s="4">
        <f t="shared" si="18"/>
        <v>4.7592307690000002</v>
      </c>
      <c r="H147" s="4"/>
      <c r="I147" s="4"/>
    </row>
    <row r="148" spans="1:9" x14ac:dyDescent="0.2">
      <c r="A148" s="3">
        <v>40358</v>
      </c>
      <c r="B148" s="4" t="s">
        <v>17</v>
      </c>
      <c r="C148" s="4">
        <v>378.96757551248282</v>
      </c>
      <c r="D148" s="4">
        <v>3.7685714290000001</v>
      </c>
      <c r="E148" s="4">
        <v>1</v>
      </c>
      <c r="F148" s="4">
        <v>1</v>
      </c>
      <c r="G148" s="4">
        <f t="shared" si="18"/>
        <v>3.7685714290000001</v>
      </c>
      <c r="H148" s="4"/>
      <c r="I148" s="4"/>
    </row>
    <row r="149" spans="1:9" x14ac:dyDescent="0.2">
      <c r="A149" s="3">
        <v>40365</v>
      </c>
      <c r="B149" s="4" t="s">
        <v>17</v>
      </c>
      <c r="C149" s="4">
        <v>270.20687266746779</v>
      </c>
      <c r="D149" s="4">
        <v>4.9506249999999996</v>
      </c>
      <c r="E149" s="4">
        <v>0</v>
      </c>
      <c r="F149" s="4">
        <v>1</v>
      </c>
      <c r="G149" s="4">
        <f t="shared" si="18"/>
        <v>4.9506249999999996</v>
      </c>
      <c r="H149" s="4"/>
      <c r="I149" s="4"/>
    </row>
    <row r="150" spans="1:9" x14ac:dyDescent="0.2">
      <c r="A150" s="3">
        <v>40372</v>
      </c>
      <c r="B150" s="4" t="s">
        <v>17</v>
      </c>
      <c r="C150" s="4">
        <v>305.50056886598702</v>
      </c>
      <c r="D150" s="4">
        <v>4.4866666669999997</v>
      </c>
      <c r="E150" s="4">
        <v>0</v>
      </c>
      <c r="F150" s="4">
        <v>1</v>
      </c>
      <c r="G150" s="4">
        <f t="shared" si="18"/>
        <v>4.4866666669999997</v>
      </c>
      <c r="H150" s="4"/>
      <c r="I150" s="4"/>
    </row>
    <row r="151" spans="1:9" x14ac:dyDescent="0.2">
      <c r="A151" s="90">
        <v>40379</v>
      </c>
      <c r="B151" s="91" t="s">
        <v>17</v>
      </c>
      <c r="C151" s="100">
        <f>$C$2+SUMPRODUCT($D$2:$G$2,D151:G151)</f>
        <v>396.45462089436592</v>
      </c>
      <c r="D151" s="91">
        <v>4.4866666669999997</v>
      </c>
      <c r="E151" s="91">
        <v>1</v>
      </c>
      <c r="F151" s="91">
        <v>1</v>
      </c>
      <c r="G151" s="91">
        <f t="shared" si="18"/>
        <v>4.4866666669999997</v>
      </c>
      <c r="H151" s="91">
        <f>C151*D151</f>
        <v>1778.7597325448733</v>
      </c>
      <c r="I151" s="91">
        <f t="shared" ref="I151:I154" si="21">H151*0.7*0.5</f>
        <v>622.56590639070555</v>
      </c>
    </row>
    <row r="152" spans="1:9" x14ac:dyDescent="0.2">
      <c r="A152" s="90">
        <v>40386</v>
      </c>
      <c r="B152" s="91" t="s">
        <v>17</v>
      </c>
      <c r="C152" s="100">
        <f t="shared" ref="C152:C154" si="22">$C$2+SUMPRODUCT($D$2:$G$2,D152:G152)</f>
        <v>278.37755574756528</v>
      </c>
      <c r="D152" s="91">
        <v>4.4866666669999997</v>
      </c>
      <c r="E152" s="91">
        <v>0</v>
      </c>
      <c r="F152" s="91">
        <v>1</v>
      </c>
      <c r="G152" s="91">
        <f t="shared" si="18"/>
        <v>4.4866666669999997</v>
      </c>
      <c r="H152" s="91">
        <f>C152*D152</f>
        <v>1248.9873002135353</v>
      </c>
      <c r="I152" s="91">
        <f t="shared" si="21"/>
        <v>437.14555507473733</v>
      </c>
    </row>
    <row r="153" spans="1:9" x14ac:dyDescent="0.2">
      <c r="A153" s="90">
        <v>40394</v>
      </c>
      <c r="B153" s="91" t="s">
        <v>17</v>
      </c>
      <c r="C153" s="100">
        <f t="shared" si="22"/>
        <v>278.37755574756528</v>
      </c>
      <c r="D153" s="91">
        <v>4.4866666669999997</v>
      </c>
      <c r="E153" s="91">
        <v>0</v>
      </c>
      <c r="F153" s="91">
        <v>1</v>
      </c>
      <c r="G153" s="91">
        <f t="shared" si="18"/>
        <v>4.4866666669999997</v>
      </c>
      <c r="H153" s="91">
        <f>C153*D153</f>
        <v>1248.9873002135353</v>
      </c>
      <c r="I153" s="91">
        <f t="shared" si="21"/>
        <v>437.14555507473733</v>
      </c>
    </row>
    <row r="154" spans="1:9" x14ac:dyDescent="0.2">
      <c r="A154" s="90">
        <v>40401</v>
      </c>
      <c r="B154" s="91" t="s">
        <v>17</v>
      </c>
      <c r="C154" s="100">
        <f t="shared" si="22"/>
        <v>278.37755574756528</v>
      </c>
      <c r="D154" s="91">
        <v>4.4866666669999997</v>
      </c>
      <c r="E154" s="91">
        <v>0</v>
      </c>
      <c r="F154" s="91">
        <v>1</v>
      </c>
      <c r="G154" s="91">
        <f t="shared" si="18"/>
        <v>4.4866666669999997</v>
      </c>
      <c r="H154" s="91">
        <f>C154*D154</f>
        <v>1248.9873002135353</v>
      </c>
      <c r="I154" s="91">
        <f t="shared" si="21"/>
        <v>437.14555507473733</v>
      </c>
    </row>
    <row r="155" spans="1:9" x14ac:dyDescent="0.2">
      <c r="A155" s="3">
        <v>40302</v>
      </c>
      <c r="B155" s="4" t="s">
        <v>19</v>
      </c>
      <c r="C155" s="4">
        <v>127.97854653078643</v>
      </c>
      <c r="D155" s="4">
        <v>4.6328571429999998</v>
      </c>
      <c r="E155" s="4">
        <v>0</v>
      </c>
      <c r="F155" s="4">
        <v>0</v>
      </c>
      <c r="G155" s="4">
        <f t="shared" si="18"/>
        <v>0</v>
      </c>
      <c r="H155" s="4"/>
      <c r="I155" s="4"/>
    </row>
    <row r="156" spans="1:9" x14ac:dyDescent="0.2">
      <c r="A156" s="3">
        <v>40309</v>
      </c>
      <c r="B156" s="4" t="s">
        <v>19</v>
      </c>
      <c r="C156" s="4">
        <v>152.5346601739578</v>
      </c>
      <c r="D156" s="4">
        <v>4.9275000000000002</v>
      </c>
      <c r="E156" s="4">
        <v>0</v>
      </c>
      <c r="F156" s="4">
        <v>0</v>
      </c>
      <c r="G156" s="4">
        <f t="shared" si="18"/>
        <v>0</v>
      </c>
      <c r="H156" s="4"/>
      <c r="I156" s="4"/>
    </row>
    <row r="157" spans="1:9" x14ac:dyDescent="0.2">
      <c r="A157" s="3">
        <v>40316</v>
      </c>
      <c r="B157" s="4" t="s">
        <v>19</v>
      </c>
      <c r="C157" s="4">
        <v>250.59645711523632</v>
      </c>
      <c r="D157" s="4">
        <v>4.3687500000000004</v>
      </c>
      <c r="E157" s="4">
        <v>0</v>
      </c>
      <c r="F157" s="4">
        <v>0</v>
      </c>
      <c r="G157" s="4">
        <f t="shared" si="18"/>
        <v>0</v>
      </c>
      <c r="H157" s="4"/>
      <c r="I157" s="4"/>
    </row>
    <row r="158" spans="1:9" x14ac:dyDescent="0.2">
      <c r="A158" s="3">
        <v>40323</v>
      </c>
      <c r="B158" s="4" t="s">
        <v>19</v>
      </c>
      <c r="C158" s="4">
        <v>230.18775321635798</v>
      </c>
      <c r="D158" s="4">
        <v>4.208571429</v>
      </c>
      <c r="E158" s="4">
        <v>0</v>
      </c>
      <c r="F158" s="4">
        <v>0</v>
      </c>
      <c r="G158" s="4">
        <f t="shared" si="18"/>
        <v>0</v>
      </c>
      <c r="H158" s="4"/>
      <c r="I158" s="4"/>
    </row>
    <row r="159" spans="1:9" x14ac:dyDescent="0.2">
      <c r="A159" s="3">
        <v>40330</v>
      </c>
      <c r="B159" s="4" t="s">
        <v>19</v>
      </c>
      <c r="C159" s="4">
        <v>258.26648249879088</v>
      </c>
      <c r="D159" s="4">
        <v>4.208571429</v>
      </c>
      <c r="E159" s="4">
        <v>0</v>
      </c>
      <c r="F159" s="4">
        <v>0</v>
      </c>
      <c r="G159" s="4">
        <f t="shared" si="18"/>
        <v>0</v>
      </c>
      <c r="H159" s="4"/>
      <c r="I159" s="4"/>
    </row>
    <row r="160" spans="1:9" x14ac:dyDescent="0.2">
      <c r="A160" s="3">
        <v>40337</v>
      </c>
      <c r="B160" s="4" t="s">
        <v>19</v>
      </c>
      <c r="C160" s="4">
        <v>120.9717472247146</v>
      </c>
      <c r="D160" s="4">
        <v>4.6328571429999998</v>
      </c>
      <c r="E160" s="4">
        <v>0</v>
      </c>
      <c r="F160" s="4">
        <v>0</v>
      </c>
      <c r="G160" s="4">
        <f t="shared" si="18"/>
        <v>0</v>
      </c>
      <c r="H160" s="4"/>
      <c r="I160" s="4"/>
    </row>
    <row r="161" spans="1:9" x14ac:dyDescent="0.2">
      <c r="A161" s="3">
        <v>40344</v>
      </c>
      <c r="B161" s="4" t="s">
        <v>19</v>
      </c>
      <c r="C161" s="4">
        <v>323.95524257777464</v>
      </c>
      <c r="D161" s="4">
        <v>4.6455555559999997</v>
      </c>
      <c r="E161" s="4">
        <v>1</v>
      </c>
      <c r="F161" s="4">
        <v>0</v>
      </c>
      <c r="G161" s="4">
        <f t="shared" si="18"/>
        <v>0</v>
      </c>
      <c r="H161" s="4"/>
      <c r="I161" s="4"/>
    </row>
    <row r="162" spans="1:9" x14ac:dyDescent="0.2">
      <c r="A162" s="3">
        <v>40351</v>
      </c>
      <c r="B162" s="4" t="s">
        <v>19</v>
      </c>
      <c r="C162" s="4">
        <v>332.53958284465392</v>
      </c>
      <c r="D162" s="4">
        <v>4.12</v>
      </c>
      <c r="E162" s="4">
        <v>0</v>
      </c>
      <c r="F162" s="4">
        <v>0</v>
      </c>
      <c r="G162" s="4">
        <f t="shared" si="18"/>
        <v>0</v>
      </c>
      <c r="H162" s="4"/>
      <c r="I162" s="4"/>
    </row>
    <row r="163" spans="1:9" x14ac:dyDescent="0.2">
      <c r="A163" s="3">
        <v>40358</v>
      </c>
      <c r="B163" s="4" t="s">
        <v>19</v>
      </c>
      <c r="C163" s="4">
        <v>318.75480206331304</v>
      </c>
      <c r="D163" s="4">
        <v>4.12</v>
      </c>
      <c r="E163" s="4">
        <v>0</v>
      </c>
      <c r="F163" s="4">
        <v>0</v>
      </c>
      <c r="G163" s="4">
        <f t="shared" si="18"/>
        <v>0</v>
      </c>
      <c r="H163" s="4"/>
      <c r="I163" s="4"/>
    </row>
    <row r="164" spans="1:9" x14ac:dyDescent="0.2">
      <c r="A164" s="3">
        <v>40365</v>
      </c>
      <c r="B164" s="4" t="s">
        <v>19</v>
      </c>
      <c r="C164" s="4">
        <v>333.84805201146571</v>
      </c>
      <c r="D164" s="4">
        <v>3.3111111110000002</v>
      </c>
      <c r="E164" s="4">
        <v>0</v>
      </c>
      <c r="F164" s="4">
        <v>0</v>
      </c>
      <c r="G164" s="4">
        <f t="shared" si="18"/>
        <v>0</v>
      </c>
      <c r="H164" s="4"/>
      <c r="I164" s="4"/>
    </row>
    <row r="165" spans="1:9" x14ac:dyDescent="0.2">
      <c r="A165" s="3">
        <v>40372</v>
      </c>
      <c r="B165" s="4" t="s">
        <v>19</v>
      </c>
      <c r="C165" s="4">
        <v>335.28131464737612</v>
      </c>
      <c r="D165" s="4">
        <v>3.1469999999999998</v>
      </c>
      <c r="E165" s="4">
        <v>0</v>
      </c>
      <c r="F165" s="4">
        <v>0</v>
      </c>
      <c r="G165" s="4">
        <f t="shared" si="18"/>
        <v>0</v>
      </c>
      <c r="H165" s="4"/>
      <c r="I165" s="4"/>
    </row>
    <row r="166" spans="1:9" x14ac:dyDescent="0.2">
      <c r="A166" s="101">
        <v>40379</v>
      </c>
      <c r="B166" s="92" t="s">
        <v>19</v>
      </c>
      <c r="C166" s="102">
        <f>$C$2+SUMPRODUCT($D$2:$G$2,D166:G166)</f>
        <v>408.62151285988591</v>
      </c>
      <c r="D166" s="92">
        <v>3.1469999999999998</v>
      </c>
      <c r="E166" s="92">
        <v>1</v>
      </c>
      <c r="F166" s="92">
        <v>0</v>
      </c>
      <c r="G166" s="92">
        <f t="shared" si="18"/>
        <v>0</v>
      </c>
      <c r="H166" s="92">
        <f>C166*D166</f>
        <v>1285.931900970061</v>
      </c>
      <c r="I166" s="92">
        <f>H166*0.7*0.5</f>
        <v>450.07616533952131</v>
      </c>
    </row>
    <row r="167" spans="1:9" x14ac:dyDescent="0.2">
      <c r="A167" s="101">
        <v>40386</v>
      </c>
      <c r="B167" s="92" t="s">
        <v>19</v>
      </c>
      <c r="C167" s="102">
        <f t="shared" ref="C167:C169" si="23">$C$2+SUMPRODUCT($D$2:$G$2,D167:G167)</f>
        <v>290.54444771308528</v>
      </c>
      <c r="D167" s="92">
        <v>3.1469999999999998</v>
      </c>
      <c r="E167" s="92">
        <v>0</v>
      </c>
      <c r="F167" s="92">
        <v>0</v>
      </c>
      <c r="G167" s="92">
        <f t="shared" si="18"/>
        <v>0</v>
      </c>
      <c r="H167" s="92">
        <f>C167*D167</f>
        <v>914.34337695307931</v>
      </c>
      <c r="I167" s="92">
        <f t="shared" ref="I167:I169" si="24">H167*0.7*0.5</f>
        <v>320.02018193357776</v>
      </c>
    </row>
    <row r="168" spans="1:9" x14ac:dyDescent="0.2">
      <c r="A168" s="101">
        <v>40394</v>
      </c>
      <c r="B168" s="92" t="s">
        <v>19</v>
      </c>
      <c r="C168" s="102">
        <f t="shared" si="23"/>
        <v>290.54444771308528</v>
      </c>
      <c r="D168" s="92">
        <v>3.1469999999999998</v>
      </c>
      <c r="E168" s="92">
        <v>0</v>
      </c>
      <c r="F168" s="92">
        <v>0</v>
      </c>
      <c r="G168" s="92">
        <f t="shared" si="18"/>
        <v>0</v>
      </c>
      <c r="H168" s="92">
        <f>C168*D168</f>
        <v>914.34337695307931</v>
      </c>
      <c r="I168" s="92">
        <f t="shared" si="24"/>
        <v>320.02018193357776</v>
      </c>
    </row>
    <row r="169" spans="1:9" x14ac:dyDescent="0.2">
      <c r="A169" s="101">
        <v>40401</v>
      </c>
      <c r="B169" s="92" t="s">
        <v>19</v>
      </c>
      <c r="C169" s="102">
        <f t="shared" si="23"/>
        <v>290.54444771308528</v>
      </c>
      <c r="D169" s="92">
        <v>3.1469999999999998</v>
      </c>
      <c r="E169" s="92">
        <v>0</v>
      </c>
      <c r="F169" s="92">
        <v>0</v>
      </c>
      <c r="G169" s="92">
        <f t="shared" si="18"/>
        <v>0</v>
      </c>
      <c r="H169" s="92">
        <f>C169*D169</f>
        <v>914.34337695307931</v>
      </c>
      <c r="I169" s="92">
        <f t="shared" si="24"/>
        <v>320.02018193357776</v>
      </c>
    </row>
    <row r="170" spans="1:9" x14ac:dyDescent="0.2">
      <c r="A170" s="3">
        <v>40302</v>
      </c>
      <c r="B170" s="4" t="s">
        <v>20</v>
      </c>
      <c r="C170" s="4">
        <v>169.60160845688188</v>
      </c>
      <c r="D170" s="4">
        <v>4.24</v>
      </c>
      <c r="E170" s="4">
        <v>0</v>
      </c>
      <c r="F170" s="4">
        <v>0</v>
      </c>
      <c r="G170" s="4">
        <f t="shared" si="18"/>
        <v>0</v>
      </c>
      <c r="H170" s="4"/>
      <c r="I170" s="4"/>
    </row>
    <row r="171" spans="1:9" x14ac:dyDescent="0.2">
      <c r="A171" s="3">
        <v>40309</v>
      </c>
      <c r="B171" s="4" t="s">
        <v>20</v>
      </c>
      <c r="C171" s="4">
        <v>209.3971488106277</v>
      </c>
      <c r="D171" s="4">
        <v>4.2283333330000001</v>
      </c>
      <c r="E171" s="4">
        <v>0</v>
      </c>
      <c r="F171" s="4">
        <v>0</v>
      </c>
      <c r="G171" s="4">
        <f t="shared" si="18"/>
        <v>0</v>
      </c>
      <c r="H171" s="4"/>
      <c r="I171" s="4"/>
    </row>
    <row r="172" spans="1:9" x14ac:dyDescent="0.2">
      <c r="A172" s="3">
        <v>40316</v>
      </c>
      <c r="B172" s="4" t="s">
        <v>20</v>
      </c>
      <c r="C172" s="4">
        <v>196.34960394675636</v>
      </c>
      <c r="D172" s="4">
        <v>3.9950000000000001</v>
      </c>
      <c r="E172" s="4">
        <v>0</v>
      </c>
      <c r="F172" s="4">
        <v>0</v>
      </c>
      <c r="G172" s="4">
        <f t="shared" si="18"/>
        <v>0</v>
      </c>
      <c r="H172" s="4"/>
      <c r="I172" s="4"/>
    </row>
    <row r="173" spans="1:9" x14ac:dyDescent="0.2">
      <c r="A173" s="3">
        <v>40323</v>
      </c>
      <c r="B173" s="4" t="s">
        <v>20</v>
      </c>
      <c r="C173" s="4">
        <v>358.38055216776797</v>
      </c>
      <c r="D173" s="4">
        <v>3.9950000000000001</v>
      </c>
      <c r="E173" s="4">
        <v>0</v>
      </c>
      <c r="F173" s="4">
        <v>0</v>
      </c>
      <c r="G173" s="4">
        <f t="shared" si="18"/>
        <v>0</v>
      </c>
      <c r="H173" s="4"/>
      <c r="I173" s="4"/>
    </row>
    <row r="174" spans="1:9" x14ac:dyDescent="0.2">
      <c r="A174" s="3">
        <v>40330</v>
      </c>
      <c r="B174" s="4" t="s">
        <v>20</v>
      </c>
      <c r="C174" s="4">
        <v>198.00953936017774</v>
      </c>
      <c r="D174" s="4">
        <v>3.9950000000000001</v>
      </c>
      <c r="E174" s="4">
        <v>0</v>
      </c>
      <c r="F174" s="4">
        <v>0</v>
      </c>
      <c r="G174" s="4">
        <f t="shared" si="18"/>
        <v>0</v>
      </c>
      <c r="H174" s="4"/>
      <c r="I174" s="4"/>
    </row>
    <row r="175" spans="1:9" x14ac:dyDescent="0.2">
      <c r="A175" s="3">
        <v>40337</v>
      </c>
      <c r="B175" s="4" t="s">
        <v>20</v>
      </c>
      <c r="C175" s="4">
        <v>166.40779961215463</v>
      </c>
      <c r="D175" s="4">
        <v>4.24</v>
      </c>
      <c r="E175" s="4">
        <v>0</v>
      </c>
      <c r="F175" s="4">
        <v>0</v>
      </c>
      <c r="G175" s="4">
        <f t="shared" si="18"/>
        <v>0</v>
      </c>
      <c r="H175" s="4"/>
      <c r="I175" s="4"/>
    </row>
    <row r="176" spans="1:9" x14ac:dyDescent="0.2">
      <c r="A176" s="3">
        <v>40344</v>
      </c>
      <c r="B176" s="4" t="s">
        <v>20</v>
      </c>
      <c r="C176" s="4">
        <v>299.87320850245294</v>
      </c>
      <c r="D176" s="4">
        <v>4.24</v>
      </c>
      <c r="E176" s="4">
        <v>1</v>
      </c>
      <c r="F176" s="4">
        <v>0</v>
      </c>
      <c r="G176" s="4">
        <f t="shared" si="18"/>
        <v>0</v>
      </c>
      <c r="H176" s="4"/>
      <c r="I176" s="4"/>
    </row>
    <row r="177" spans="1:9" x14ac:dyDescent="0.2">
      <c r="A177" s="3">
        <v>40351</v>
      </c>
      <c r="B177" s="4" t="s">
        <v>20</v>
      </c>
      <c r="C177" s="4">
        <v>344.85569958245247</v>
      </c>
      <c r="D177" s="4">
        <v>4.24</v>
      </c>
      <c r="E177" s="4">
        <v>0</v>
      </c>
      <c r="F177" s="4">
        <v>0</v>
      </c>
      <c r="G177" s="4">
        <f t="shared" si="18"/>
        <v>0</v>
      </c>
      <c r="H177" s="4"/>
      <c r="I177" s="4"/>
    </row>
    <row r="178" spans="1:9" x14ac:dyDescent="0.2">
      <c r="A178" s="3">
        <v>40358</v>
      </c>
      <c r="B178" s="4" t="s">
        <v>20</v>
      </c>
      <c r="C178" s="4">
        <v>340.26696321400709</v>
      </c>
      <c r="D178" s="4">
        <v>4.24</v>
      </c>
      <c r="E178" s="4">
        <v>0</v>
      </c>
      <c r="F178" s="4">
        <v>0</v>
      </c>
      <c r="G178" s="4">
        <f t="shared" si="18"/>
        <v>0</v>
      </c>
      <c r="H178" s="4"/>
      <c r="I178" s="4"/>
    </row>
    <row r="179" spans="1:9" x14ac:dyDescent="0.2">
      <c r="A179" s="3">
        <v>40365</v>
      </c>
      <c r="B179" s="4" t="s">
        <v>20</v>
      </c>
      <c r="C179" s="4">
        <v>262.28117718093938</v>
      </c>
      <c r="D179" s="4">
        <v>3.7450000000000001</v>
      </c>
      <c r="E179" s="4">
        <v>0</v>
      </c>
      <c r="F179" s="4">
        <v>0</v>
      </c>
      <c r="G179" s="4">
        <f t="shared" si="18"/>
        <v>0</v>
      </c>
      <c r="H179" s="4"/>
      <c r="I179" s="4"/>
    </row>
    <row r="180" spans="1:9" x14ac:dyDescent="0.2">
      <c r="A180" s="3">
        <v>40372</v>
      </c>
      <c r="B180" s="4" t="s">
        <v>20</v>
      </c>
      <c r="C180" s="4">
        <v>235.86848608428613</v>
      </c>
      <c r="D180" s="4">
        <v>3.7450000000000001</v>
      </c>
      <c r="E180" s="4">
        <v>0</v>
      </c>
      <c r="F180" s="4">
        <v>0</v>
      </c>
      <c r="G180" s="4">
        <f t="shared" si="18"/>
        <v>0</v>
      </c>
      <c r="H180" s="4"/>
      <c r="I180" s="4"/>
    </row>
    <row r="181" spans="1:9" x14ac:dyDescent="0.2">
      <c r="A181" s="101">
        <v>40379</v>
      </c>
      <c r="B181" s="92" t="s">
        <v>20</v>
      </c>
      <c r="C181" s="102">
        <f t="shared" ref="C181:C184" si="25">$C$2+SUMPRODUCT($D$2:$G$2,D181:G181)</f>
        <v>383.47272862711395</v>
      </c>
      <c r="D181" s="92">
        <v>3.7450000000000001</v>
      </c>
      <c r="E181" s="92">
        <v>1</v>
      </c>
      <c r="F181" s="92">
        <v>0</v>
      </c>
      <c r="G181" s="92">
        <f t="shared" si="18"/>
        <v>0</v>
      </c>
      <c r="H181" s="92">
        <f>C181*D181</f>
        <v>1436.1053687085418</v>
      </c>
      <c r="I181" s="92">
        <f t="shared" ref="I181:I184" si="26">H181*0.7*0.5</f>
        <v>502.63687904798962</v>
      </c>
    </row>
    <row r="182" spans="1:9" x14ac:dyDescent="0.2">
      <c r="A182" s="101">
        <v>40386</v>
      </c>
      <c r="B182" s="92" t="s">
        <v>20</v>
      </c>
      <c r="C182" s="102">
        <f t="shared" si="25"/>
        <v>265.39566348031326</v>
      </c>
      <c r="D182" s="92">
        <v>3.7450000000000001</v>
      </c>
      <c r="E182" s="92">
        <v>0</v>
      </c>
      <c r="F182" s="92">
        <v>0</v>
      </c>
      <c r="G182" s="92">
        <f t="shared" si="18"/>
        <v>0</v>
      </c>
      <c r="H182" s="92">
        <f>C182*D182</f>
        <v>993.90675973377324</v>
      </c>
      <c r="I182" s="92">
        <f t="shared" si="26"/>
        <v>347.86736590682062</v>
      </c>
    </row>
    <row r="183" spans="1:9" x14ac:dyDescent="0.2">
      <c r="A183" s="101">
        <v>40394</v>
      </c>
      <c r="B183" s="92" t="s">
        <v>20</v>
      </c>
      <c r="C183" s="102">
        <f t="shared" si="25"/>
        <v>265.39566348031326</v>
      </c>
      <c r="D183" s="92">
        <v>3.7450000000000001</v>
      </c>
      <c r="E183" s="92">
        <v>0</v>
      </c>
      <c r="F183" s="92">
        <v>0</v>
      </c>
      <c r="G183" s="92">
        <f t="shared" si="18"/>
        <v>0</v>
      </c>
      <c r="H183" s="92">
        <f>C183*D183</f>
        <v>993.90675973377324</v>
      </c>
      <c r="I183" s="92">
        <f t="shared" si="26"/>
        <v>347.86736590682062</v>
      </c>
    </row>
    <row r="184" spans="1:9" x14ac:dyDescent="0.2">
      <c r="A184" s="101">
        <v>40401</v>
      </c>
      <c r="B184" s="92" t="s">
        <v>20</v>
      </c>
      <c r="C184" s="102">
        <f t="shared" si="25"/>
        <v>265.39566348031326</v>
      </c>
      <c r="D184" s="92">
        <v>3.7450000000000001</v>
      </c>
      <c r="E184" s="92">
        <v>0</v>
      </c>
      <c r="F184" s="92">
        <v>0</v>
      </c>
      <c r="G184" s="92">
        <f t="shared" si="18"/>
        <v>0</v>
      </c>
      <c r="H184" s="92">
        <f>C184*D184</f>
        <v>993.90675973377324</v>
      </c>
      <c r="I184" s="92">
        <f t="shared" si="26"/>
        <v>347.86736590682062</v>
      </c>
    </row>
    <row r="185" spans="1:9" x14ac:dyDescent="0.2">
      <c r="A185" s="3">
        <v>40302</v>
      </c>
      <c r="B185" s="4" t="s">
        <v>21</v>
      </c>
      <c r="C185" s="4">
        <v>203.79754865341786</v>
      </c>
      <c r="D185" s="4">
        <v>4.2042857140000001</v>
      </c>
      <c r="E185" s="4">
        <v>0</v>
      </c>
      <c r="F185" s="4">
        <v>0</v>
      </c>
      <c r="G185" s="4">
        <f t="shared" si="18"/>
        <v>0</v>
      </c>
      <c r="H185" s="4"/>
      <c r="I185" s="4"/>
    </row>
    <row r="186" spans="1:9" x14ac:dyDescent="0.2">
      <c r="A186" s="3">
        <v>40309</v>
      </c>
      <c r="B186" s="4" t="s">
        <v>21</v>
      </c>
      <c r="C186" s="4">
        <v>219.29149989342258</v>
      </c>
      <c r="D186" s="4">
        <v>4.8233333329999999</v>
      </c>
      <c r="E186" s="4">
        <v>0</v>
      </c>
      <c r="F186" s="4">
        <v>0</v>
      </c>
      <c r="G186" s="4">
        <f t="shared" si="18"/>
        <v>0</v>
      </c>
      <c r="H186" s="4"/>
      <c r="I186" s="4"/>
    </row>
    <row r="187" spans="1:9" x14ac:dyDescent="0.2">
      <c r="A187" s="3">
        <v>40316</v>
      </c>
      <c r="B187" s="4" t="s">
        <v>21</v>
      </c>
      <c r="C187" s="4">
        <v>294.08243374242301</v>
      </c>
      <c r="D187" s="4">
        <v>4.12</v>
      </c>
      <c r="E187" s="4">
        <v>0</v>
      </c>
      <c r="F187" s="4">
        <v>0</v>
      </c>
      <c r="G187" s="4">
        <f t="shared" si="18"/>
        <v>0</v>
      </c>
      <c r="H187" s="4"/>
      <c r="I187" s="4"/>
    </row>
    <row r="188" spans="1:9" x14ac:dyDescent="0.2">
      <c r="A188" s="3">
        <v>40323</v>
      </c>
      <c r="B188" s="4" t="s">
        <v>21</v>
      </c>
      <c r="C188" s="4">
        <v>337.72974904051551</v>
      </c>
      <c r="D188" s="4">
        <v>3.9242857139999998</v>
      </c>
      <c r="E188" s="4">
        <v>0</v>
      </c>
      <c r="F188" s="4">
        <v>0</v>
      </c>
      <c r="G188" s="4">
        <f t="shared" si="18"/>
        <v>0</v>
      </c>
      <c r="H188" s="4"/>
      <c r="I188" s="4"/>
    </row>
    <row r="189" spans="1:9" x14ac:dyDescent="0.2">
      <c r="A189" s="3">
        <v>40330</v>
      </c>
      <c r="B189" s="4" t="s">
        <v>21</v>
      </c>
      <c r="C189" s="4">
        <v>198.84945852895032</v>
      </c>
      <c r="D189" s="4">
        <v>3.9242857139999998</v>
      </c>
      <c r="E189" s="4">
        <v>0</v>
      </c>
      <c r="F189" s="4">
        <v>0</v>
      </c>
      <c r="G189" s="4">
        <f t="shared" si="18"/>
        <v>0</v>
      </c>
      <c r="H189" s="4"/>
      <c r="I189" s="4"/>
    </row>
    <row r="190" spans="1:9" x14ac:dyDescent="0.2">
      <c r="A190" s="3">
        <v>40337</v>
      </c>
      <c r="B190" s="4" t="s">
        <v>21</v>
      </c>
      <c r="C190" s="4">
        <v>224.22524285785963</v>
      </c>
      <c r="D190" s="4">
        <v>4.2042857140000001</v>
      </c>
      <c r="E190" s="4">
        <v>0</v>
      </c>
      <c r="F190" s="4">
        <v>0</v>
      </c>
      <c r="G190" s="4">
        <f t="shared" si="18"/>
        <v>0</v>
      </c>
      <c r="H190" s="4"/>
      <c r="I190" s="4"/>
    </row>
    <row r="191" spans="1:9" x14ac:dyDescent="0.2">
      <c r="A191" s="3">
        <v>40344</v>
      </c>
      <c r="B191" s="4" t="s">
        <v>21</v>
      </c>
      <c r="C191" s="4">
        <v>258.85789097402039</v>
      </c>
      <c r="D191" s="4">
        <v>4.2042857140000001</v>
      </c>
      <c r="E191" s="4">
        <v>0</v>
      </c>
      <c r="F191" s="4">
        <v>0</v>
      </c>
      <c r="G191" s="4">
        <f t="shared" si="18"/>
        <v>0</v>
      </c>
      <c r="H191" s="4"/>
      <c r="I191" s="4"/>
    </row>
    <row r="192" spans="1:9" x14ac:dyDescent="0.2">
      <c r="A192" s="3">
        <v>40351</v>
      </c>
      <c r="B192" s="4" t="s">
        <v>21</v>
      </c>
      <c r="C192" s="4">
        <v>259.40173476767922</v>
      </c>
      <c r="D192" s="4">
        <v>3.801111111</v>
      </c>
      <c r="E192" s="4">
        <v>0</v>
      </c>
      <c r="F192" s="4">
        <v>0</v>
      </c>
      <c r="G192" s="4">
        <f t="shared" si="18"/>
        <v>0</v>
      </c>
      <c r="H192" s="4"/>
      <c r="I192" s="4"/>
    </row>
    <row r="193" spans="1:9" x14ac:dyDescent="0.2">
      <c r="A193" s="3">
        <v>40358</v>
      </c>
      <c r="B193" s="4" t="s">
        <v>21</v>
      </c>
      <c r="C193" s="4">
        <v>206.1745931678478</v>
      </c>
      <c r="D193" s="4">
        <v>3.9337499999999999</v>
      </c>
      <c r="E193" s="4">
        <v>0</v>
      </c>
      <c r="F193" s="4">
        <v>0</v>
      </c>
      <c r="G193" s="4">
        <f t="shared" si="18"/>
        <v>0</v>
      </c>
      <c r="H193" s="4"/>
      <c r="I193" s="4"/>
    </row>
    <row r="194" spans="1:9" x14ac:dyDescent="0.2">
      <c r="A194" s="3">
        <v>40365</v>
      </c>
      <c r="B194" s="4" t="s">
        <v>21</v>
      </c>
      <c r="C194" s="4">
        <v>304.46835954757643</v>
      </c>
      <c r="D194" s="4">
        <v>3.3111111110000002</v>
      </c>
      <c r="E194" s="4">
        <v>0</v>
      </c>
      <c r="F194" s="4">
        <v>0</v>
      </c>
      <c r="G194" s="4">
        <f t="shared" si="18"/>
        <v>0</v>
      </c>
      <c r="H194" s="4"/>
      <c r="I194" s="4"/>
    </row>
    <row r="195" spans="1:9" x14ac:dyDescent="0.2">
      <c r="A195" s="3">
        <v>40372</v>
      </c>
      <c r="B195" s="4" t="s">
        <v>21</v>
      </c>
      <c r="C195" s="4">
        <v>331.18181179812558</v>
      </c>
      <c r="D195" s="4">
        <v>3.1469999999999998</v>
      </c>
      <c r="E195" s="4">
        <v>0</v>
      </c>
      <c r="F195" s="4">
        <v>0</v>
      </c>
      <c r="G195" s="4">
        <f t="shared" si="18"/>
        <v>0</v>
      </c>
      <c r="H195" s="4"/>
      <c r="I195" s="4"/>
    </row>
    <row r="196" spans="1:9" x14ac:dyDescent="0.2">
      <c r="A196" s="101">
        <v>40379</v>
      </c>
      <c r="B196" s="92" t="s">
        <v>21</v>
      </c>
      <c r="C196" s="102">
        <f t="shared" ref="C196:C199" si="27">$C$2+SUMPRODUCT($D$2:$G$2,D196:G196)</f>
        <v>408.62151285988591</v>
      </c>
      <c r="D196" s="92">
        <v>3.1469999999999998</v>
      </c>
      <c r="E196" s="92">
        <v>1</v>
      </c>
      <c r="F196" s="92">
        <v>0</v>
      </c>
      <c r="G196" s="92">
        <f t="shared" si="18"/>
        <v>0</v>
      </c>
      <c r="H196" s="92">
        <f>C196*D196</f>
        <v>1285.931900970061</v>
      </c>
      <c r="I196" s="92">
        <f t="shared" ref="I196:I199" si="28">H196*0.7*0.5</f>
        <v>450.07616533952131</v>
      </c>
    </row>
    <row r="197" spans="1:9" x14ac:dyDescent="0.2">
      <c r="A197" s="101">
        <v>40386</v>
      </c>
      <c r="B197" s="92" t="s">
        <v>21</v>
      </c>
      <c r="C197" s="102">
        <f t="shared" si="27"/>
        <v>290.54444771308528</v>
      </c>
      <c r="D197" s="92">
        <v>3.1469999999999998</v>
      </c>
      <c r="E197" s="92">
        <v>0</v>
      </c>
      <c r="F197" s="92">
        <v>0</v>
      </c>
      <c r="G197" s="92">
        <f t="shared" ref="G197:G260" si="29">F197*D197</f>
        <v>0</v>
      </c>
      <c r="H197" s="92">
        <f>C197*D197</f>
        <v>914.34337695307931</v>
      </c>
      <c r="I197" s="92">
        <f t="shared" si="28"/>
        <v>320.02018193357776</v>
      </c>
    </row>
    <row r="198" spans="1:9" x14ac:dyDescent="0.2">
      <c r="A198" s="101">
        <v>40394</v>
      </c>
      <c r="B198" s="92" t="s">
        <v>21</v>
      </c>
      <c r="C198" s="102">
        <f t="shared" si="27"/>
        <v>290.54444771308528</v>
      </c>
      <c r="D198" s="92">
        <v>3.1469999999999998</v>
      </c>
      <c r="E198" s="92">
        <v>0</v>
      </c>
      <c r="F198" s="92">
        <v>0</v>
      </c>
      <c r="G198" s="92">
        <f t="shared" si="29"/>
        <v>0</v>
      </c>
      <c r="H198" s="92">
        <f>C198*D198</f>
        <v>914.34337695307931</v>
      </c>
      <c r="I198" s="92">
        <f t="shared" si="28"/>
        <v>320.02018193357776</v>
      </c>
    </row>
    <row r="199" spans="1:9" x14ac:dyDescent="0.2">
      <c r="A199" s="101">
        <v>40401</v>
      </c>
      <c r="B199" s="92" t="s">
        <v>21</v>
      </c>
      <c r="C199" s="102">
        <f t="shared" si="27"/>
        <v>290.54444771308528</v>
      </c>
      <c r="D199" s="92">
        <v>3.1469999999999998</v>
      </c>
      <c r="E199" s="92">
        <v>0</v>
      </c>
      <c r="F199" s="92">
        <v>0</v>
      </c>
      <c r="G199" s="92">
        <f t="shared" si="29"/>
        <v>0</v>
      </c>
      <c r="H199" s="92">
        <f>C199*D199</f>
        <v>914.34337695307931</v>
      </c>
      <c r="I199" s="92">
        <f t="shared" si="28"/>
        <v>320.02018193357776</v>
      </c>
    </row>
    <row r="200" spans="1:9" x14ac:dyDescent="0.2">
      <c r="A200" s="3">
        <v>40302</v>
      </c>
      <c r="B200" s="4" t="s">
        <v>22</v>
      </c>
      <c r="C200" s="4">
        <v>280.66506151742271</v>
      </c>
      <c r="D200" s="4">
        <v>4.1614285710000001</v>
      </c>
      <c r="E200" s="4">
        <v>0</v>
      </c>
      <c r="F200" s="4">
        <v>0</v>
      </c>
      <c r="G200" s="4">
        <f t="shared" si="29"/>
        <v>0</v>
      </c>
      <c r="H200" s="4"/>
      <c r="I200" s="4"/>
    </row>
    <row r="201" spans="1:9" x14ac:dyDescent="0.2">
      <c r="A201" s="3">
        <v>40309</v>
      </c>
      <c r="B201" s="4" t="s">
        <v>22</v>
      </c>
      <c r="C201" s="4">
        <v>340.35566181391414</v>
      </c>
      <c r="D201" s="4">
        <v>4.1614285710000001</v>
      </c>
      <c r="E201" s="4">
        <v>0</v>
      </c>
      <c r="F201" s="4">
        <v>0</v>
      </c>
      <c r="G201" s="4">
        <f t="shared" si="29"/>
        <v>0</v>
      </c>
      <c r="H201" s="4"/>
      <c r="I201" s="4"/>
    </row>
    <row r="202" spans="1:9" x14ac:dyDescent="0.2">
      <c r="A202" s="3">
        <v>40316</v>
      </c>
      <c r="B202" s="4" t="s">
        <v>22</v>
      </c>
      <c r="C202" s="4">
        <v>293.192482907672</v>
      </c>
      <c r="D202" s="4">
        <v>3.9449999999999998</v>
      </c>
      <c r="E202" s="4">
        <v>0</v>
      </c>
      <c r="F202" s="4">
        <v>0</v>
      </c>
      <c r="G202" s="4">
        <f t="shared" si="29"/>
        <v>0</v>
      </c>
      <c r="H202" s="4"/>
      <c r="I202" s="4"/>
    </row>
    <row r="203" spans="1:9" x14ac:dyDescent="0.2">
      <c r="A203" s="3">
        <v>40323</v>
      </c>
      <c r="B203" s="4" t="s">
        <v>22</v>
      </c>
      <c r="C203" s="4">
        <v>247.64821289163172</v>
      </c>
      <c r="D203" s="4">
        <v>4.2371428570000003</v>
      </c>
      <c r="E203" s="4">
        <v>0</v>
      </c>
      <c r="F203" s="4">
        <v>0</v>
      </c>
      <c r="G203" s="4">
        <f t="shared" si="29"/>
        <v>0</v>
      </c>
      <c r="H203" s="4"/>
      <c r="I203" s="4"/>
    </row>
    <row r="204" spans="1:9" x14ac:dyDescent="0.2">
      <c r="A204" s="3">
        <v>40330</v>
      </c>
      <c r="B204" s="4" t="s">
        <v>22</v>
      </c>
      <c r="C204" s="4">
        <v>236.22983595974381</v>
      </c>
      <c r="D204" s="4">
        <v>4.4562499999999998</v>
      </c>
      <c r="E204" s="4">
        <v>0</v>
      </c>
      <c r="F204" s="4">
        <v>0</v>
      </c>
      <c r="G204" s="4">
        <f t="shared" si="29"/>
        <v>0</v>
      </c>
      <c r="H204" s="4"/>
      <c r="I204" s="4"/>
    </row>
    <row r="205" spans="1:9" x14ac:dyDescent="0.2">
      <c r="A205" s="3">
        <v>40337</v>
      </c>
      <c r="B205" s="4" t="s">
        <v>22</v>
      </c>
      <c r="C205" s="4">
        <v>272.23564345348746</v>
      </c>
      <c r="D205" s="4">
        <v>4.7328571430000004</v>
      </c>
      <c r="E205" s="4">
        <v>0</v>
      </c>
      <c r="F205" s="4">
        <v>0</v>
      </c>
      <c r="G205" s="4">
        <f t="shared" si="29"/>
        <v>0</v>
      </c>
      <c r="H205" s="4"/>
      <c r="I205" s="4"/>
    </row>
    <row r="206" spans="1:9" x14ac:dyDescent="0.2">
      <c r="A206" s="3">
        <v>40344</v>
      </c>
      <c r="B206" s="4" t="s">
        <v>22</v>
      </c>
      <c r="C206" s="4">
        <v>183.67520776248719</v>
      </c>
      <c r="D206" s="4">
        <v>4.1614285710000001</v>
      </c>
      <c r="E206" s="4">
        <v>0</v>
      </c>
      <c r="F206" s="4">
        <v>0</v>
      </c>
      <c r="G206" s="4">
        <f t="shared" si="29"/>
        <v>0</v>
      </c>
      <c r="H206" s="4"/>
      <c r="I206" s="4"/>
    </row>
    <row r="207" spans="1:9" x14ac:dyDescent="0.2">
      <c r="A207" s="3">
        <v>40351</v>
      </c>
      <c r="B207" s="4" t="s">
        <v>22</v>
      </c>
      <c r="C207" s="4">
        <v>252.50665912191596</v>
      </c>
      <c r="D207" s="4">
        <v>4.1900000000000004</v>
      </c>
      <c r="E207" s="4">
        <v>0</v>
      </c>
      <c r="F207" s="4">
        <v>0</v>
      </c>
      <c r="G207" s="4">
        <f t="shared" si="29"/>
        <v>0</v>
      </c>
      <c r="H207" s="4"/>
      <c r="I207" s="4"/>
    </row>
    <row r="208" spans="1:9" x14ac:dyDescent="0.2">
      <c r="A208" s="3">
        <v>40358</v>
      </c>
      <c r="B208" s="4" t="s">
        <v>22</v>
      </c>
      <c r="C208" s="4">
        <v>289.86053137541177</v>
      </c>
      <c r="D208" s="4">
        <v>4.1614285710000001</v>
      </c>
      <c r="E208" s="4">
        <v>0</v>
      </c>
      <c r="F208" s="4">
        <v>0</v>
      </c>
      <c r="G208" s="4">
        <f t="shared" si="29"/>
        <v>0</v>
      </c>
      <c r="H208" s="4"/>
      <c r="I208" s="4"/>
    </row>
    <row r="209" spans="1:9" x14ac:dyDescent="0.2">
      <c r="A209" s="3">
        <v>40365</v>
      </c>
      <c r="B209" s="4" t="s">
        <v>22</v>
      </c>
      <c r="C209" s="4">
        <v>200.91386435089427</v>
      </c>
      <c r="D209" s="4">
        <v>3.78</v>
      </c>
      <c r="E209" s="4">
        <v>0</v>
      </c>
      <c r="F209" s="4">
        <v>0</v>
      </c>
      <c r="G209" s="4">
        <f t="shared" si="29"/>
        <v>0</v>
      </c>
      <c r="H209" s="4"/>
      <c r="I209" s="4"/>
    </row>
    <row r="210" spans="1:9" x14ac:dyDescent="0.2">
      <c r="A210" s="3">
        <v>40372</v>
      </c>
      <c r="B210" s="4" t="s">
        <v>22</v>
      </c>
      <c r="C210" s="4">
        <v>135.1673761865116</v>
      </c>
      <c r="D210" s="4">
        <v>3.78</v>
      </c>
      <c r="E210" s="4">
        <v>0</v>
      </c>
      <c r="F210" s="4">
        <v>0</v>
      </c>
      <c r="G210" s="4">
        <f t="shared" si="29"/>
        <v>0</v>
      </c>
      <c r="H210" s="4"/>
      <c r="I210" s="4"/>
    </row>
    <row r="211" spans="1:9" x14ac:dyDescent="0.2">
      <c r="A211" s="101">
        <v>40379</v>
      </c>
      <c r="B211" s="92" t="s">
        <v>22</v>
      </c>
      <c r="C211" s="102">
        <f t="shared" ref="C211:C214" si="30">$C$2+SUMPRODUCT($D$2:$G$2,D211:G211)</f>
        <v>382.00080981750352</v>
      </c>
      <c r="D211" s="92">
        <v>3.78</v>
      </c>
      <c r="E211" s="92">
        <v>1</v>
      </c>
      <c r="F211" s="92">
        <v>0</v>
      </c>
      <c r="G211" s="92">
        <f t="shared" si="29"/>
        <v>0</v>
      </c>
      <c r="H211" s="92">
        <f>C211*D211</f>
        <v>1443.9630611101632</v>
      </c>
      <c r="I211" s="92">
        <f t="shared" ref="I211:I214" si="31">H211*0.7*0.5</f>
        <v>505.38707138855705</v>
      </c>
    </row>
    <row r="212" spans="1:9" x14ac:dyDescent="0.2">
      <c r="A212" s="101">
        <v>40386</v>
      </c>
      <c r="B212" s="92" t="s">
        <v>22</v>
      </c>
      <c r="C212" s="102">
        <f t="shared" si="30"/>
        <v>263.92374467070283</v>
      </c>
      <c r="D212" s="92">
        <v>3.78</v>
      </c>
      <c r="E212" s="92">
        <v>0</v>
      </c>
      <c r="F212" s="92">
        <v>0</v>
      </c>
      <c r="G212" s="92">
        <f t="shared" si="29"/>
        <v>0</v>
      </c>
      <c r="H212" s="92">
        <f>C212*D212</f>
        <v>997.63175485525664</v>
      </c>
      <c r="I212" s="92">
        <f t="shared" si="31"/>
        <v>349.1711141993398</v>
      </c>
    </row>
    <row r="213" spans="1:9" x14ac:dyDescent="0.2">
      <c r="A213" s="101">
        <v>40394</v>
      </c>
      <c r="B213" s="92" t="s">
        <v>22</v>
      </c>
      <c r="C213" s="102">
        <f t="shared" si="30"/>
        <v>263.92374467070283</v>
      </c>
      <c r="D213" s="92">
        <v>3.78</v>
      </c>
      <c r="E213" s="92">
        <v>0</v>
      </c>
      <c r="F213" s="92">
        <v>0</v>
      </c>
      <c r="G213" s="92">
        <f t="shared" si="29"/>
        <v>0</v>
      </c>
      <c r="H213" s="92">
        <f>C213*D213</f>
        <v>997.63175485525664</v>
      </c>
      <c r="I213" s="92">
        <f t="shared" si="31"/>
        <v>349.1711141993398</v>
      </c>
    </row>
    <row r="214" spans="1:9" x14ac:dyDescent="0.2">
      <c r="A214" s="101">
        <v>40401</v>
      </c>
      <c r="B214" s="92" t="s">
        <v>22</v>
      </c>
      <c r="C214" s="102">
        <f t="shared" si="30"/>
        <v>263.92374467070283</v>
      </c>
      <c r="D214" s="92">
        <v>3.78</v>
      </c>
      <c r="E214" s="92">
        <v>0</v>
      </c>
      <c r="F214" s="92">
        <v>0</v>
      </c>
      <c r="G214" s="92">
        <f t="shared" si="29"/>
        <v>0</v>
      </c>
      <c r="H214" s="92">
        <f>C214*D214</f>
        <v>997.63175485525664</v>
      </c>
      <c r="I214" s="92">
        <f t="shared" si="31"/>
        <v>349.1711141993398</v>
      </c>
    </row>
    <row r="215" spans="1:9" x14ac:dyDescent="0.2">
      <c r="A215" s="3">
        <v>40302</v>
      </c>
      <c r="B215" s="4" t="s">
        <v>23</v>
      </c>
      <c r="C215" s="4">
        <v>89.823337547925831</v>
      </c>
      <c r="D215" s="4">
        <v>4.8566666669999998</v>
      </c>
      <c r="E215" s="4">
        <v>0</v>
      </c>
      <c r="F215" s="4">
        <v>0</v>
      </c>
      <c r="G215" s="4">
        <f t="shared" si="29"/>
        <v>0</v>
      </c>
      <c r="H215" s="4"/>
      <c r="I215" s="4"/>
    </row>
    <row r="216" spans="1:9" x14ac:dyDescent="0.2">
      <c r="A216" s="3">
        <v>40309</v>
      </c>
      <c r="B216" s="4" t="s">
        <v>23</v>
      </c>
      <c r="C216" s="4">
        <v>171.57186238849636</v>
      </c>
      <c r="D216" s="4">
        <v>4.8566666669999998</v>
      </c>
      <c r="E216" s="4">
        <v>0</v>
      </c>
      <c r="F216" s="4">
        <v>0</v>
      </c>
      <c r="G216" s="4">
        <f t="shared" si="29"/>
        <v>0</v>
      </c>
      <c r="H216" s="4"/>
      <c r="I216" s="4"/>
    </row>
    <row r="217" spans="1:9" x14ac:dyDescent="0.2">
      <c r="A217" s="3">
        <v>40316</v>
      </c>
      <c r="B217" s="4" t="s">
        <v>23</v>
      </c>
      <c r="C217" s="4">
        <v>197.55094390304976</v>
      </c>
      <c r="D217" s="4">
        <v>4.3499999999999996</v>
      </c>
      <c r="E217" s="4">
        <v>0</v>
      </c>
      <c r="F217" s="4">
        <v>0</v>
      </c>
      <c r="G217" s="4">
        <f t="shared" si="29"/>
        <v>0</v>
      </c>
      <c r="H217" s="4"/>
      <c r="I217" s="4"/>
    </row>
    <row r="218" spans="1:9" x14ac:dyDescent="0.2">
      <c r="A218" s="3">
        <v>40323</v>
      </c>
      <c r="B218" s="4" t="s">
        <v>23</v>
      </c>
      <c r="C218" s="4">
        <v>268.89447791817884</v>
      </c>
      <c r="D218" s="4">
        <v>4.3499999999999996</v>
      </c>
      <c r="E218" s="4">
        <v>0</v>
      </c>
      <c r="F218" s="4">
        <v>0</v>
      </c>
      <c r="G218" s="4">
        <f t="shared" si="29"/>
        <v>0</v>
      </c>
      <c r="H218" s="4"/>
      <c r="I218" s="4"/>
    </row>
    <row r="219" spans="1:9" x14ac:dyDescent="0.2">
      <c r="A219" s="3">
        <v>40330</v>
      </c>
      <c r="B219" s="4" t="s">
        <v>23</v>
      </c>
      <c r="C219" s="4">
        <v>173.2082566698104</v>
      </c>
      <c r="D219" s="4">
        <v>4.1449999999999996</v>
      </c>
      <c r="E219" s="4">
        <v>0</v>
      </c>
      <c r="F219" s="4">
        <v>0</v>
      </c>
      <c r="G219" s="4">
        <f t="shared" si="29"/>
        <v>0</v>
      </c>
      <c r="H219" s="4"/>
      <c r="I219" s="4"/>
    </row>
    <row r="220" spans="1:9" x14ac:dyDescent="0.2">
      <c r="A220" s="3">
        <v>40337</v>
      </c>
      <c r="B220" s="4" t="s">
        <v>23</v>
      </c>
      <c r="C220" s="4">
        <v>299.9339069101668</v>
      </c>
      <c r="D220" s="4">
        <v>4.6399999999999997</v>
      </c>
      <c r="E220" s="4">
        <v>0</v>
      </c>
      <c r="F220" s="4">
        <v>0</v>
      </c>
      <c r="G220" s="4">
        <f t="shared" si="29"/>
        <v>0</v>
      </c>
      <c r="H220" s="4"/>
      <c r="I220" s="4"/>
    </row>
    <row r="221" spans="1:9" x14ac:dyDescent="0.2">
      <c r="A221" s="3">
        <v>40344</v>
      </c>
      <c r="B221" s="4" t="s">
        <v>23</v>
      </c>
      <c r="C221" s="4">
        <v>244.48261981110159</v>
      </c>
      <c r="D221" s="4">
        <v>4.1900000000000004</v>
      </c>
      <c r="E221" s="4">
        <v>0</v>
      </c>
      <c r="F221" s="4">
        <v>0</v>
      </c>
      <c r="G221" s="4">
        <f t="shared" si="29"/>
        <v>0</v>
      </c>
      <c r="H221" s="4"/>
      <c r="I221" s="4"/>
    </row>
    <row r="222" spans="1:9" x14ac:dyDescent="0.2">
      <c r="A222" s="3">
        <v>40351</v>
      </c>
      <c r="B222" s="4" t="s">
        <v>23</v>
      </c>
      <c r="C222" s="4">
        <v>440.97002195203333</v>
      </c>
      <c r="D222" s="4">
        <v>4.1900000000000004</v>
      </c>
      <c r="E222" s="4">
        <v>1</v>
      </c>
      <c r="F222" s="4">
        <v>0</v>
      </c>
      <c r="G222" s="4">
        <f t="shared" si="29"/>
        <v>0</v>
      </c>
      <c r="H222" s="4"/>
      <c r="I222" s="4"/>
    </row>
    <row r="223" spans="1:9" x14ac:dyDescent="0.2">
      <c r="A223" s="3">
        <v>40358</v>
      </c>
      <c r="B223" s="4" t="s">
        <v>23</v>
      </c>
      <c r="C223" s="4">
        <v>269.93480159233297</v>
      </c>
      <c r="D223" s="4">
        <v>3.94</v>
      </c>
      <c r="E223" s="4">
        <v>0</v>
      </c>
      <c r="F223" s="4">
        <v>0</v>
      </c>
      <c r="G223" s="4">
        <f t="shared" si="29"/>
        <v>0</v>
      </c>
      <c r="H223" s="4"/>
      <c r="I223" s="4"/>
    </row>
    <row r="224" spans="1:9" x14ac:dyDescent="0.2">
      <c r="A224" s="3">
        <v>40365</v>
      </c>
      <c r="B224" s="4" t="s">
        <v>23</v>
      </c>
      <c r="C224" s="4">
        <v>334.96321778716339</v>
      </c>
      <c r="D224" s="4">
        <v>4.1790000000000003</v>
      </c>
      <c r="E224" s="4">
        <v>0</v>
      </c>
      <c r="F224" s="4">
        <v>0</v>
      </c>
      <c r="G224" s="4">
        <f t="shared" si="29"/>
        <v>0</v>
      </c>
      <c r="H224" s="4"/>
      <c r="I224" s="4"/>
    </row>
    <row r="225" spans="1:9" x14ac:dyDescent="0.2">
      <c r="A225" s="3">
        <v>40372</v>
      </c>
      <c r="B225" s="4" t="s">
        <v>23</v>
      </c>
      <c r="C225" s="4">
        <v>357.7484603303962</v>
      </c>
      <c r="D225" s="4">
        <v>4.1790000000000003</v>
      </c>
      <c r="E225" s="4">
        <v>0</v>
      </c>
      <c r="F225" s="4">
        <v>0</v>
      </c>
      <c r="G225" s="4">
        <f t="shared" si="29"/>
        <v>0</v>
      </c>
      <c r="H225" s="4"/>
      <c r="I225" s="4"/>
    </row>
    <row r="226" spans="1:9" x14ac:dyDescent="0.2">
      <c r="A226" s="101">
        <v>40379</v>
      </c>
      <c r="B226" s="92" t="s">
        <v>23</v>
      </c>
      <c r="C226" s="102">
        <f t="shared" ref="C226:C229" si="32">$C$2+SUMPRODUCT($D$2:$G$2,D226:G226)</f>
        <v>365.22093538794491</v>
      </c>
      <c r="D226" s="92">
        <v>4.1790000000000003</v>
      </c>
      <c r="E226" s="92">
        <v>1</v>
      </c>
      <c r="F226" s="92">
        <v>0</v>
      </c>
      <c r="G226" s="92">
        <f t="shared" si="29"/>
        <v>0</v>
      </c>
      <c r="H226" s="92">
        <f>C226*D226</f>
        <v>1526.2582889862219</v>
      </c>
      <c r="I226" s="92">
        <f t="shared" ref="I226:I229" si="33">H226*0.7*0.5</f>
        <v>534.1904011451777</v>
      </c>
    </row>
    <row r="227" spans="1:9" x14ac:dyDescent="0.2">
      <c r="A227" s="101">
        <v>40386</v>
      </c>
      <c r="B227" s="92" t="s">
        <v>23</v>
      </c>
      <c r="C227" s="102">
        <f t="shared" si="32"/>
        <v>247.14387024114427</v>
      </c>
      <c r="D227" s="92">
        <v>4.1790000000000003</v>
      </c>
      <c r="E227" s="92">
        <v>0</v>
      </c>
      <c r="F227" s="92">
        <v>0</v>
      </c>
      <c r="G227" s="92">
        <f t="shared" si="29"/>
        <v>0</v>
      </c>
      <c r="H227" s="92">
        <f>C227*D227</f>
        <v>1032.8142337377419</v>
      </c>
      <c r="I227" s="92">
        <f t="shared" si="33"/>
        <v>361.48498180820962</v>
      </c>
    </row>
    <row r="228" spans="1:9" x14ac:dyDescent="0.2">
      <c r="A228" s="101">
        <v>40394</v>
      </c>
      <c r="B228" s="92" t="s">
        <v>23</v>
      </c>
      <c r="C228" s="102">
        <f t="shared" si="32"/>
        <v>247.14387024114427</v>
      </c>
      <c r="D228" s="92">
        <v>4.1790000000000003</v>
      </c>
      <c r="E228" s="92">
        <v>0</v>
      </c>
      <c r="F228" s="92">
        <v>0</v>
      </c>
      <c r="G228" s="92">
        <f t="shared" si="29"/>
        <v>0</v>
      </c>
      <c r="H228" s="92">
        <f>C228*D228</f>
        <v>1032.8142337377419</v>
      </c>
      <c r="I228" s="92">
        <f t="shared" si="33"/>
        <v>361.48498180820962</v>
      </c>
    </row>
    <row r="229" spans="1:9" x14ac:dyDescent="0.2">
      <c r="A229" s="101">
        <v>40401</v>
      </c>
      <c r="B229" s="92" t="s">
        <v>23</v>
      </c>
      <c r="C229" s="102">
        <f t="shared" si="32"/>
        <v>247.14387024114427</v>
      </c>
      <c r="D229" s="92">
        <v>4.1790000000000003</v>
      </c>
      <c r="E229" s="92">
        <v>0</v>
      </c>
      <c r="F229" s="92">
        <v>0</v>
      </c>
      <c r="G229" s="92">
        <f t="shared" si="29"/>
        <v>0</v>
      </c>
      <c r="H229" s="92">
        <f>C229*D229</f>
        <v>1032.8142337377419</v>
      </c>
      <c r="I229" s="92">
        <f t="shared" si="33"/>
        <v>361.48498180820962</v>
      </c>
    </row>
    <row r="230" spans="1:9" x14ac:dyDescent="0.2">
      <c r="A230" s="3">
        <v>40302</v>
      </c>
      <c r="B230" s="4" t="s">
        <v>24</v>
      </c>
      <c r="C230" s="4">
        <v>230.50294470959292</v>
      </c>
      <c r="D230" s="4">
        <v>5.29</v>
      </c>
      <c r="E230" s="4">
        <v>0</v>
      </c>
      <c r="F230" s="4">
        <v>0</v>
      </c>
      <c r="G230" s="4">
        <f t="shared" si="29"/>
        <v>0</v>
      </c>
      <c r="H230" s="4"/>
      <c r="I230" s="4"/>
    </row>
    <row r="231" spans="1:9" x14ac:dyDescent="0.2">
      <c r="A231" s="3">
        <v>40309</v>
      </c>
      <c r="B231" s="4" t="s">
        <v>24</v>
      </c>
      <c r="C231" s="4">
        <v>363.78535420602554</v>
      </c>
      <c r="D231" s="4">
        <v>4.3899999999999997</v>
      </c>
      <c r="E231" s="4">
        <v>0</v>
      </c>
      <c r="F231" s="4">
        <v>0</v>
      </c>
      <c r="G231" s="4">
        <f t="shared" si="29"/>
        <v>0</v>
      </c>
      <c r="H231" s="4"/>
      <c r="I231" s="4"/>
    </row>
    <row r="232" spans="1:9" x14ac:dyDescent="0.2">
      <c r="A232" s="3">
        <v>40316</v>
      </c>
      <c r="B232" s="4" t="s">
        <v>24</v>
      </c>
      <c r="C232" s="4">
        <v>268.40864887242094</v>
      </c>
      <c r="D232" s="4">
        <v>4.79</v>
      </c>
      <c r="E232" s="4">
        <v>0</v>
      </c>
      <c r="F232" s="4">
        <v>0</v>
      </c>
      <c r="G232" s="4">
        <f t="shared" si="29"/>
        <v>0</v>
      </c>
      <c r="H232" s="4"/>
      <c r="I232" s="4"/>
    </row>
    <row r="233" spans="1:9" x14ac:dyDescent="0.2">
      <c r="A233" s="3">
        <v>40323</v>
      </c>
      <c r="B233" s="4" t="s">
        <v>24</v>
      </c>
      <c r="C233" s="4">
        <v>211.23872621363978</v>
      </c>
      <c r="D233" s="4">
        <v>4.3899999999999997</v>
      </c>
      <c r="E233" s="4">
        <v>0</v>
      </c>
      <c r="F233" s="4">
        <v>0</v>
      </c>
      <c r="G233" s="4">
        <f t="shared" si="29"/>
        <v>0</v>
      </c>
      <c r="H233" s="4"/>
      <c r="I233" s="4"/>
    </row>
    <row r="234" spans="1:9" x14ac:dyDescent="0.2">
      <c r="A234" s="3">
        <v>40330</v>
      </c>
      <c r="B234" s="4" t="s">
        <v>24</v>
      </c>
      <c r="C234" s="4">
        <v>223.0831529572697</v>
      </c>
      <c r="D234" s="4">
        <v>4.79</v>
      </c>
      <c r="E234" s="4">
        <v>0</v>
      </c>
      <c r="F234" s="4">
        <v>0</v>
      </c>
      <c r="G234" s="4">
        <f t="shared" si="29"/>
        <v>0</v>
      </c>
      <c r="H234" s="4"/>
      <c r="I234" s="4"/>
    </row>
    <row r="235" spans="1:9" x14ac:dyDescent="0.2">
      <c r="A235" s="3">
        <v>40337</v>
      </c>
      <c r="B235" s="4" t="s">
        <v>24</v>
      </c>
      <c r="C235" s="4">
        <v>351.97074735656679</v>
      </c>
      <c r="D235" s="4">
        <v>5.29</v>
      </c>
      <c r="E235" s="4">
        <v>0</v>
      </c>
      <c r="F235" s="4">
        <v>0</v>
      </c>
      <c r="G235" s="4">
        <f t="shared" si="29"/>
        <v>0</v>
      </c>
      <c r="H235" s="4"/>
      <c r="I235" s="4"/>
    </row>
    <row r="236" spans="1:9" x14ac:dyDescent="0.2">
      <c r="A236" s="3">
        <v>40344</v>
      </c>
      <c r="B236" s="4" t="s">
        <v>24</v>
      </c>
      <c r="C236" s="4">
        <v>168.5650474293837</v>
      </c>
      <c r="D236" s="4">
        <v>5.83</v>
      </c>
      <c r="E236" s="4">
        <v>0</v>
      </c>
      <c r="F236" s="4">
        <v>0</v>
      </c>
      <c r="G236" s="4">
        <f t="shared" si="29"/>
        <v>0</v>
      </c>
      <c r="H236" s="4"/>
      <c r="I236" s="4"/>
    </row>
    <row r="237" spans="1:9" x14ac:dyDescent="0.2">
      <c r="A237" s="3">
        <v>40351</v>
      </c>
      <c r="B237" s="4" t="s">
        <v>24</v>
      </c>
      <c r="C237" s="4">
        <v>241.95493277686541</v>
      </c>
      <c r="D237" s="4">
        <v>6.19</v>
      </c>
      <c r="E237" s="4">
        <v>0</v>
      </c>
      <c r="F237" s="4">
        <v>0</v>
      </c>
      <c r="G237" s="4">
        <f t="shared" si="29"/>
        <v>0</v>
      </c>
      <c r="H237" s="4"/>
      <c r="I237" s="4"/>
    </row>
    <row r="238" spans="1:9" x14ac:dyDescent="0.2">
      <c r="A238" s="3">
        <v>40358</v>
      </c>
      <c r="B238" s="4" t="s">
        <v>24</v>
      </c>
      <c r="C238" s="4">
        <v>184.85808826771864</v>
      </c>
      <c r="D238" s="4">
        <v>5.59</v>
      </c>
      <c r="E238" s="4">
        <v>0</v>
      </c>
      <c r="F238" s="4">
        <v>0</v>
      </c>
      <c r="G238" s="4">
        <f t="shared" si="29"/>
        <v>0</v>
      </c>
      <c r="H238" s="4"/>
      <c r="I238" s="4"/>
    </row>
    <row r="239" spans="1:9" x14ac:dyDescent="0.2">
      <c r="A239" s="3">
        <v>40365</v>
      </c>
      <c r="B239" s="4" t="s">
        <v>24</v>
      </c>
      <c r="C239" s="4">
        <v>200.07702230282163</v>
      </c>
      <c r="D239" s="4">
        <v>4.6224999999999996</v>
      </c>
      <c r="E239" s="4">
        <v>0</v>
      </c>
      <c r="F239" s="4">
        <v>0</v>
      </c>
      <c r="G239" s="4">
        <f t="shared" si="29"/>
        <v>0</v>
      </c>
      <c r="H239" s="4"/>
      <c r="I239" s="4"/>
    </row>
    <row r="240" spans="1:9" x14ac:dyDescent="0.2">
      <c r="A240" s="3">
        <v>40372</v>
      </c>
      <c r="B240" s="4" t="s">
        <v>24</v>
      </c>
      <c r="C240" s="4">
        <v>181.75129023351653</v>
      </c>
      <c r="D240" s="4">
        <v>4.6224999999999996</v>
      </c>
      <c r="E240" s="4">
        <v>0</v>
      </c>
      <c r="F240" s="4">
        <v>0</v>
      </c>
      <c r="G240" s="4">
        <f t="shared" si="29"/>
        <v>0</v>
      </c>
      <c r="H240" s="4"/>
      <c r="I240" s="4"/>
    </row>
    <row r="241" spans="1:9" x14ac:dyDescent="0.2">
      <c r="A241" s="101">
        <v>40379</v>
      </c>
      <c r="B241" s="92" t="s">
        <v>24</v>
      </c>
      <c r="C241" s="102">
        <f t="shared" ref="C241:C244" si="34">$C$2+SUMPRODUCT($D$2:$G$2,D241:G241)</f>
        <v>346.56962132902459</v>
      </c>
      <c r="D241" s="92">
        <v>4.6224999999999996</v>
      </c>
      <c r="E241" s="92">
        <v>1</v>
      </c>
      <c r="F241" s="92">
        <v>0</v>
      </c>
      <c r="G241" s="92">
        <f t="shared" si="29"/>
        <v>0</v>
      </c>
      <c r="H241" s="92">
        <f>C241*D241</f>
        <v>1602.018074593416</v>
      </c>
      <c r="I241" s="92">
        <f t="shared" ref="I241:I244" si="35">H241*0.7*0.5</f>
        <v>560.70632610769553</v>
      </c>
    </row>
    <row r="242" spans="1:9" x14ac:dyDescent="0.2">
      <c r="A242" s="101">
        <v>40386</v>
      </c>
      <c r="B242" s="92" t="s">
        <v>24</v>
      </c>
      <c r="C242" s="102">
        <f t="shared" si="34"/>
        <v>228.49255618222389</v>
      </c>
      <c r="D242" s="92">
        <v>4.6224999999999996</v>
      </c>
      <c r="E242" s="92">
        <v>0</v>
      </c>
      <c r="F242" s="92">
        <v>0</v>
      </c>
      <c r="G242" s="92">
        <f t="shared" si="29"/>
        <v>0</v>
      </c>
      <c r="H242" s="92">
        <f>C242*D242</f>
        <v>1056.2068409523299</v>
      </c>
      <c r="I242" s="92">
        <f t="shared" si="35"/>
        <v>369.67239433331542</v>
      </c>
    </row>
    <row r="243" spans="1:9" x14ac:dyDescent="0.2">
      <c r="A243" s="101">
        <v>40394</v>
      </c>
      <c r="B243" s="92" t="s">
        <v>24</v>
      </c>
      <c r="C243" s="102">
        <f t="shared" si="34"/>
        <v>228.49255618222389</v>
      </c>
      <c r="D243" s="92">
        <v>4.6224999999999996</v>
      </c>
      <c r="E243" s="92">
        <v>0</v>
      </c>
      <c r="F243" s="92">
        <v>0</v>
      </c>
      <c r="G243" s="92">
        <f t="shared" si="29"/>
        <v>0</v>
      </c>
      <c r="H243" s="92">
        <f>C243*D243</f>
        <v>1056.2068409523299</v>
      </c>
      <c r="I243" s="92">
        <f t="shared" si="35"/>
        <v>369.67239433331542</v>
      </c>
    </row>
    <row r="244" spans="1:9" x14ac:dyDescent="0.2">
      <c r="A244" s="101">
        <v>40401</v>
      </c>
      <c r="B244" s="92" t="s">
        <v>24</v>
      </c>
      <c r="C244" s="102">
        <f t="shared" si="34"/>
        <v>228.49255618222389</v>
      </c>
      <c r="D244" s="92">
        <v>4.6224999999999996</v>
      </c>
      <c r="E244" s="92">
        <v>0</v>
      </c>
      <c r="F244" s="92">
        <v>0</v>
      </c>
      <c r="G244" s="92">
        <f t="shared" si="29"/>
        <v>0</v>
      </c>
      <c r="H244" s="92">
        <f>C244*D244</f>
        <v>1056.2068409523299</v>
      </c>
      <c r="I244" s="92">
        <f t="shared" si="35"/>
        <v>369.67239433331542</v>
      </c>
    </row>
    <row r="245" spans="1:9" x14ac:dyDescent="0.2">
      <c r="A245" s="3">
        <v>40302</v>
      </c>
      <c r="B245" s="4" t="s">
        <v>25</v>
      </c>
      <c r="C245" s="4">
        <v>154.70125058617577</v>
      </c>
      <c r="D245" s="4">
        <v>4.7328571430000004</v>
      </c>
      <c r="E245" s="4">
        <v>0</v>
      </c>
      <c r="F245" s="4">
        <v>0</v>
      </c>
      <c r="G245" s="4">
        <f t="shared" si="29"/>
        <v>0</v>
      </c>
      <c r="H245" s="4"/>
      <c r="I245" s="4"/>
    </row>
    <row r="246" spans="1:9" x14ac:dyDescent="0.2">
      <c r="A246" s="3">
        <v>40309</v>
      </c>
      <c r="B246" s="4" t="s">
        <v>25</v>
      </c>
      <c r="C246" s="4">
        <v>120.08165652683778</v>
      </c>
      <c r="D246" s="4">
        <v>4.03</v>
      </c>
      <c r="E246" s="4">
        <v>0</v>
      </c>
      <c r="F246" s="4">
        <v>0</v>
      </c>
      <c r="G246" s="4">
        <f t="shared" si="29"/>
        <v>0</v>
      </c>
      <c r="H246" s="4"/>
      <c r="I246" s="4"/>
    </row>
    <row r="247" spans="1:9" x14ac:dyDescent="0.2">
      <c r="A247" s="3">
        <v>40316</v>
      </c>
      <c r="B247" s="4" t="s">
        <v>25</v>
      </c>
      <c r="C247" s="4">
        <v>284.8292030196755</v>
      </c>
      <c r="D247" s="4">
        <v>3.6663636359999998</v>
      </c>
      <c r="E247" s="4">
        <v>0</v>
      </c>
      <c r="F247" s="4">
        <v>0</v>
      </c>
      <c r="G247" s="4">
        <f t="shared" si="29"/>
        <v>0</v>
      </c>
      <c r="H247" s="4"/>
      <c r="I247" s="4"/>
    </row>
    <row r="248" spans="1:9" x14ac:dyDescent="0.2">
      <c r="A248" s="3">
        <v>40323</v>
      </c>
      <c r="B248" s="4" t="s">
        <v>25</v>
      </c>
      <c r="C248" s="4">
        <v>248.17471444662888</v>
      </c>
      <c r="D248" s="4">
        <v>3.6663636359999998</v>
      </c>
      <c r="E248" s="4">
        <v>0</v>
      </c>
      <c r="F248" s="4">
        <v>0</v>
      </c>
      <c r="G248" s="4">
        <f t="shared" si="29"/>
        <v>0</v>
      </c>
      <c r="H248" s="4"/>
      <c r="I248" s="4"/>
    </row>
    <row r="249" spans="1:9" x14ac:dyDescent="0.2">
      <c r="A249" s="3">
        <v>40330</v>
      </c>
      <c r="B249" s="4" t="s">
        <v>25</v>
      </c>
      <c r="C249" s="4">
        <v>278.14696766500168</v>
      </c>
      <c r="D249" s="4">
        <v>3.794</v>
      </c>
      <c r="E249" s="4">
        <v>0</v>
      </c>
      <c r="F249" s="4">
        <v>0</v>
      </c>
      <c r="G249" s="4">
        <f t="shared" si="29"/>
        <v>0</v>
      </c>
      <c r="H249" s="4"/>
      <c r="I249" s="4"/>
    </row>
    <row r="250" spans="1:9" x14ac:dyDescent="0.2">
      <c r="A250" s="3">
        <v>40337</v>
      </c>
      <c r="B250" s="4" t="s">
        <v>25</v>
      </c>
      <c r="C250" s="4">
        <v>275.66126852782827</v>
      </c>
      <c r="D250" s="4">
        <v>4.03</v>
      </c>
      <c r="E250" s="4">
        <v>0</v>
      </c>
      <c r="F250" s="4">
        <v>0</v>
      </c>
      <c r="G250" s="4">
        <f t="shared" si="29"/>
        <v>0</v>
      </c>
      <c r="H250" s="4"/>
      <c r="I250" s="4"/>
    </row>
    <row r="251" spans="1:9" x14ac:dyDescent="0.2">
      <c r="A251" s="3">
        <v>40344</v>
      </c>
      <c r="B251" s="4" t="s">
        <v>25</v>
      </c>
      <c r="C251" s="4">
        <v>325.03973275525487</v>
      </c>
      <c r="D251" s="4">
        <v>3.63</v>
      </c>
      <c r="E251" s="4">
        <v>1</v>
      </c>
      <c r="F251" s="4">
        <v>0</v>
      </c>
      <c r="G251" s="4">
        <f t="shared" si="29"/>
        <v>0</v>
      </c>
      <c r="H251" s="4"/>
      <c r="I251" s="4"/>
    </row>
    <row r="252" spans="1:9" x14ac:dyDescent="0.2">
      <c r="A252" s="3">
        <v>40351</v>
      </c>
      <c r="B252" s="4" t="s">
        <v>25</v>
      </c>
      <c r="C252" s="4">
        <v>336.94447229060336</v>
      </c>
      <c r="D252" s="4">
        <v>4.03</v>
      </c>
      <c r="E252" s="4">
        <v>0</v>
      </c>
      <c r="F252" s="4">
        <v>0</v>
      </c>
      <c r="G252" s="4">
        <f t="shared" si="29"/>
        <v>0</v>
      </c>
      <c r="H252" s="4"/>
      <c r="I252" s="4"/>
    </row>
    <row r="253" spans="1:9" x14ac:dyDescent="0.2">
      <c r="A253" s="3">
        <v>40358</v>
      </c>
      <c r="B253" s="4" t="s">
        <v>25</v>
      </c>
      <c r="C253" s="4">
        <v>304.84372440863598</v>
      </c>
      <c r="D253" s="4">
        <v>4.2122222220000003</v>
      </c>
      <c r="E253" s="4">
        <v>0</v>
      </c>
      <c r="F253" s="4">
        <v>0</v>
      </c>
      <c r="G253" s="4">
        <f t="shared" si="29"/>
        <v>0</v>
      </c>
      <c r="H253" s="4"/>
      <c r="I253" s="4"/>
    </row>
    <row r="254" spans="1:9" x14ac:dyDescent="0.2">
      <c r="A254" s="3">
        <v>40365</v>
      </c>
      <c r="B254" s="4" t="s">
        <v>25</v>
      </c>
      <c r="C254" s="4">
        <v>257.52693757002027</v>
      </c>
      <c r="D254" s="4">
        <v>4.0199999999999996</v>
      </c>
      <c r="E254" s="4">
        <v>0</v>
      </c>
      <c r="F254" s="4">
        <v>0</v>
      </c>
      <c r="G254" s="4">
        <f t="shared" si="29"/>
        <v>0</v>
      </c>
      <c r="H254" s="4"/>
      <c r="I254" s="4"/>
    </row>
    <row r="255" spans="1:9" x14ac:dyDescent="0.2">
      <c r="A255" s="3">
        <v>40372</v>
      </c>
      <c r="B255" s="4" t="s">
        <v>25</v>
      </c>
      <c r="C255" s="4">
        <v>280.49607322898152</v>
      </c>
      <c r="D255" s="4">
        <v>4.0162500000000003</v>
      </c>
      <c r="E255" s="4">
        <v>0</v>
      </c>
      <c r="F255" s="4">
        <v>0</v>
      </c>
      <c r="G255" s="4">
        <f t="shared" si="29"/>
        <v>0</v>
      </c>
      <c r="H255" s="4"/>
      <c r="I255" s="4"/>
    </row>
    <row r="256" spans="1:9" x14ac:dyDescent="0.2">
      <c r="A256" s="101">
        <v>40379</v>
      </c>
      <c r="B256" s="92" t="s">
        <v>25</v>
      </c>
      <c r="C256" s="102">
        <f t="shared" ref="C256:C259" si="36">$C$2+SUMPRODUCT($D$2:$G$2,D256:G256)</f>
        <v>372.06535785263327</v>
      </c>
      <c r="D256" s="92">
        <v>4.0162500000000003</v>
      </c>
      <c r="E256" s="92">
        <v>1</v>
      </c>
      <c r="F256" s="92">
        <v>0</v>
      </c>
      <c r="G256" s="92">
        <f t="shared" si="29"/>
        <v>0</v>
      </c>
      <c r="H256" s="92">
        <f>C256*D256</f>
        <v>1494.3074934756385</v>
      </c>
      <c r="I256" s="92">
        <f t="shared" ref="I256:I259" si="37">H256*0.7*0.5</f>
        <v>523.00762271647341</v>
      </c>
    </row>
    <row r="257" spans="1:9" x14ac:dyDescent="0.2">
      <c r="A257" s="101">
        <v>40386</v>
      </c>
      <c r="B257" s="92" t="s">
        <v>25</v>
      </c>
      <c r="C257" s="102">
        <f t="shared" si="36"/>
        <v>253.98829270583263</v>
      </c>
      <c r="D257" s="92">
        <v>4.0162500000000003</v>
      </c>
      <c r="E257" s="92">
        <v>0</v>
      </c>
      <c r="F257" s="92">
        <v>0</v>
      </c>
      <c r="G257" s="92">
        <f t="shared" si="29"/>
        <v>0</v>
      </c>
      <c r="H257" s="92">
        <f>C257*D257</f>
        <v>1020.0804805798005</v>
      </c>
      <c r="I257" s="92">
        <f t="shared" si="37"/>
        <v>357.02816820293015</v>
      </c>
    </row>
    <row r="258" spans="1:9" x14ac:dyDescent="0.2">
      <c r="A258" s="101">
        <v>40394</v>
      </c>
      <c r="B258" s="92" t="s">
        <v>25</v>
      </c>
      <c r="C258" s="102">
        <f t="shared" si="36"/>
        <v>253.98829270583263</v>
      </c>
      <c r="D258" s="92">
        <v>4.0162500000000003</v>
      </c>
      <c r="E258" s="92">
        <v>0</v>
      </c>
      <c r="F258" s="92">
        <v>0</v>
      </c>
      <c r="G258" s="92">
        <f t="shared" si="29"/>
        <v>0</v>
      </c>
      <c r="H258" s="92">
        <f>C258*D258</f>
        <v>1020.0804805798005</v>
      </c>
      <c r="I258" s="92">
        <f t="shared" si="37"/>
        <v>357.02816820293015</v>
      </c>
    </row>
    <row r="259" spans="1:9" x14ac:dyDescent="0.2">
      <c r="A259" s="101">
        <v>40401</v>
      </c>
      <c r="B259" s="92" t="s">
        <v>25</v>
      </c>
      <c r="C259" s="102">
        <f t="shared" si="36"/>
        <v>253.98829270583263</v>
      </c>
      <c r="D259" s="92">
        <v>4.0162500000000003</v>
      </c>
      <c r="E259" s="92">
        <v>0</v>
      </c>
      <c r="F259" s="92">
        <v>0</v>
      </c>
      <c r="G259" s="92">
        <f t="shared" si="29"/>
        <v>0</v>
      </c>
      <c r="H259" s="92">
        <f>C259*D259</f>
        <v>1020.0804805798005</v>
      </c>
      <c r="I259" s="92">
        <f t="shared" si="37"/>
        <v>357.02816820293015</v>
      </c>
    </row>
    <row r="260" spans="1:9" x14ac:dyDescent="0.2">
      <c r="A260" s="3">
        <v>40302</v>
      </c>
      <c r="B260" s="4" t="s">
        <v>26</v>
      </c>
      <c r="C260" s="4">
        <v>234.36817392164625</v>
      </c>
      <c r="D260" s="4">
        <v>4.2042857140000001</v>
      </c>
      <c r="E260" s="4">
        <v>0</v>
      </c>
      <c r="F260" s="4">
        <v>0</v>
      </c>
      <c r="G260" s="4">
        <f t="shared" si="29"/>
        <v>0</v>
      </c>
      <c r="H260" s="4"/>
      <c r="I260" s="4"/>
    </row>
    <row r="261" spans="1:9" x14ac:dyDescent="0.2">
      <c r="A261" s="3">
        <v>40309</v>
      </c>
      <c r="B261" s="4" t="s">
        <v>26</v>
      </c>
      <c r="C261" s="4">
        <v>240.35825174778387</v>
      </c>
      <c r="D261" s="4">
        <v>4.181666667</v>
      </c>
      <c r="E261" s="4">
        <v>0</v>
      </c>
      <c r="F261" s="4">
        <v>0</v>
      </c>
      <c r="G261" s="4">
        <f t="shared" ref="G261:G324" si="38">F261*D261</f>
        <v>0</v>
      </c>
      <c r="H261" s="4"/>
      <c r="I261" s="4"/>
    </row>
    <row r="262" spans="1:9" x14ac:dyDescent="0.2">
      <c r="A262" s="3">
        <v>40316</v>
      </c>
      <c r="B262" s="4" t="s">
        <v>26</v>
      </c>
      <c r="C262" s="4">
        <v>212.82588288712984</v>
      </c>
      <c r="D262" s="4">
        <v>3.9242857139999998</v>
      </c>
      <c r="E262" s="4">
        <v>0</v>
      </c>
      <c r="F262" s="4">
        <v>0</v>
      </c>
      <c r="G262" s="4">
        <f t="shared" si="38"/>
        <v>0</v>
      </c>
      <c r="H262" s="4"/>
      <c r="I262" s="4"/>
    </row>
    <row r="263" spans="1:9" x14ac:dyDescent="0.2">
      <c r="A263" s="3">
        <v>40323</v>
      </c>
      <c r="B263" s="4" t="s">
        <v>26</v>
      </c>
      <c r="C263" s="4">
        <v>213.59333551683733</v>
      </c>
      <c r="D263" s="4">
        <v>3.8842857139999998</v>
      </c>
      <c r="E263" s="4">
        <v>0</v>
      </c>
      <c r="F263" s="4">
        <v>0</v>
      </c>
      <c r="G263" s="4">
        <f t="shared" si="38"/>
        <v>0</v>
      </c>
      <c r="H263" s="4"/>
      <c r="I263" s="4"/>
    </row>
    <row r="264" spans="1:9" x14ac:dyDescent="0.2">
      <c r="A264" s="3">
        <v>40330</v>
      </c>
      <c r="B264" s="4" t="s">
        <v>26</v>
      </c>
      <c r="C264" s="4">
        <v>202.78247809055952</v>
      </c>
      <c r="D264" s="4">
        <v>3.464</v>
      </c>
      <c r="E264" s="4">
        <v>0</v>
      </c>
      <c r="F264" s="4">
        <v>0</v>
      </c>
      <c r="G264" s="4">
        <f t="shared" si="38"/>
        <v>0</v>
      </c>
      <c r="H264" s="4"/>
      <c r="I264" s="4"/>
    </row>
    <row r="265" spans="1:9" x14ac:dyDescent="0.2">
      <c r="A265" s="3">
        <v>40337</v>
      </c>
      <c r="B265" s="4" t="s">
        <v>26</v>
      </c>
      <c r="C265" s="4">
        <v>172.89299098579787</v>
      </c>
      <c r="D265" s="4">
        <v>3.66</v>
      </c>
      <c r="E265" s="4">
        <v>0</v>
      </c>
      <c r="F265" s="4">
        <v>0</v>
      </c>
      <c r="G265" s="4">
        <f t="shared" si="38"/>
        <v>0</v>
      </c>
      <c r="H265" s="4"/>
      <c r="I265" s="4"/>
    </row>
    <row r="266" spans="1:9" x14ac:dyDescent="0.2">
      <c r="A266" s="3">
        <v>40344</v>
      </c>
      <c r="B266" s="4" t="s">
        <v>26</v>
      </c>
      <c r="C266" s="4">
        <v>270.36572840572046</v>
      </c>
      <c r="D266" s="4">
        <v>3.6233333330000002</v>
      </c>
      <c r="E266" s="4">
        <v>0</v>
      </c>
      <c r="F266" s="4">
        <v>0</v>
      </c>
      <c r="G266" s="4">
        <f t="shared" si="38"/>
        <v>0</v>
      </c>
      <c r="H266" s="4"/>
      <c r="I266" s="4"/>
    </row>
    <row r="267" spans="1:9" x14ac:dyDescent="0.2">
      <c r="A267" s="3">
        <v>40351</v>
      </c>
      <c r="B267" s="4" t="s">
        <v>26</v>
      </c>
      <c r="C267" s="4">
        <v>280.23676981467042</v>
      </c>
      <c r="D267" s="4">
        <v>3.96</v>
      </c>
      <c r="E267" s="4">
        <v>0</v>
      </c>
      <c r="F267" s="4">
        <v>0</v>
      </c>
      <c r="G267" s="4">
        <f t="shared" si="38"/>
        <v>0</v>
      </c>
      <c r="H267" s="4"/>
      <c r="I267" s="4"/>
    </row>
    <row r="268" spans="1:9" x14ac:dyDescent="0.2">
      <c r="A268" s="3">
        <v>40358</v>
      </c>
      <c r="B268" s="4" t="s">
        <v>26</v>
      </c>
      <c r="C268" s="4">
        <v>350.55099080856598</v>
      </c>
      <c r="D268" s="4">
        <v>3.629</v>
      </c>
      <c r="E268" s="4">
        <v>1</v>
      </c>
      <c r="F268" s="4">
        <v>0</v>
      </c>
      <c r="G268" s="4">
        <f t="shared" si="38"/>
        <v>0</v>
      </c>
      <c r="H268" s="4"/>
      <c r="I268" s="4"/>
    </row>
    <row r="269" spans="1:9" x14ac:dyDescent="0.2">
      <c r="A269" s="3">
        <v>40365</v>
      </c>
      <c r="B269" s="4" t="s">
        <v>26</v>
      </c>
      <c r="C269" s="4">
        <v>351.30307609863956</v>
      </c>
      <c r="D269" s="4">
        <v>3.0049999999999999</v>
      </c>
      <c r="E269" s="4">
        <v>0</v>
      </c>
      <c r="F269" s="4">
        <v>0</v>
      </c>
      <c r="G269" s="4">
        <f t="shared" si="38"/>
        <v>0</v>
      </c>
      <c r="H269" s="4"/>
      <c r="I269" s="4"/>
    </row>
    <row r="270" spans="1:9" x14ac:dyDescent="0.2">
      <c r="A270" s="3">
        <v>40372</v>
      </c>
      <c r="B270" s="4" t="s">
        <v>26</v>
      </c>
      <c r="C270" s="4">
        <v>313.2871856579099</v>
      </c>
      <c r="D270" s="4">
        <v>3.1419999999999999</v>
      </c>
      <c r="E270" s="4">
        <v>0</v>
      </c>
      <c r="F270" s="4">
        <v>0</v>
      </c>
      <c r="G270" s="4">
        <f t="shared" si="38"/>
        <v>0</v>
      </c>
      <c r="H270" s="4"/>
      <c r="I270" s="4"/>
    </row>
    <row r="271" spans="1:9" x14ac:dyDescent="0.2">
      <c r="A271" s="101">
        <v>40379</v>
      </c>
      <c r="B271" s="92" t="s">
        <v>26</v>
      </c>
      <c r="C271" s="102">
        <f t="shared" ref="C271:C274" si="39">$C$2+SUMPRODUCT($D$2:$G$2,D271:G271)</f>
        <v>408.83178697554456</v>
      </c>
      <c r="D271" s="92">
        <v>3.1419999999999999</v>
      </c>
      <c r="E271" s="92">
        <v>1</v>
      </c>
      <c r="F271" s="92">
        <v>0</v>
      </c>
      <c r="G271" s="92">
        <f t="shared" si="38"/>
        <v>0</v>
      </c>
      <c r="H271" s="92">
        <f>C271*D271</f>
        <v>1284.549474677161</v>
      </c>
      <c r="I271" s="92">
        <f t="shared" ref="I271:I274" si="40">H271*0.7*0.5</f>
        <v>449.59231613700632</v>
      </c>
    </row>
    <row r="272" spans="1:9" x14ac:dyDescent="0.2">
      <c r="A272" s="101">
        <v>40386</v>
      </c>
      <c r="B272" s="92" t="s">
        <v>26</v>
      </c>
      <c r="C272" s="102">
        <f t="shared" si="39"/>
        <v>290.75472182874393</v>
      </c>
      <c r="D272" s="92">
        <v>3.1419999999999999</v>
      </c>
      <c r="E272" s="92">
        <v>0</v>
      </c>
      <c r="F272" s="92">
        <v>0</v>
      </c>
      <c r="G272" s="92">
        <f t="shared" si="38"/>
        <v>0</v>
      </c>
      <c r="H272" s="92">
        <f>C272*D272</f>
        <v>913.5513359859134</v>
      </c>
      <c r="I272" s="92">
        <f t="shared" si="40"/>
        <v>319.74296759506967</v>
      </c>
    </row>
    <row r="273" spans="1:9" x14ac:dyDescent="0.2">
      <c r="A273" s="101">
        <v>40394</v>
      </c>
      <c r="B273" s="92" t="s">
        <v>26</v>
      </c>
      <c r="C273" s="102">
        <f t="shared" si="39"/>
        <v>290.75472182874393</v>
      </c>
      <c r="D273" s="92">
        <v>3.1419999999999999</v>
      </c>
      <c r="E273" s="92">
        <v>0</v>
      </c>
      <c r="F273" s="92">
        <v>0</v>
      </c>
      <c r="G273" s="92">
        <f t="shared" si="38"/>
        <v>0</v>
      </c>
      <c r="H273" s="92">
        <f>C273*D273</f>
        <v>913.5513359859134</v>
      </c>
      <c r="I273" s="92">
        <f t="shared" si="40"/>
        <v>319.74296759506967</v>
      </c>
    </row>
    <row r="274" spans="1:9" x14ac:dyDescent="0.2">
      <c r="A274" s="101">
        <v>40401</v>
      </c>
      <c r="B274" s="92" t="s">
        <v>26</v>
      </c>
      <c r="C274" s="102">
        <f t="shared" si="39"/>
        <v>290.75472182874393</v>
      </c>
      <c r="D274" s="92">
        <v>3.1419999999999999</v>
      </c>
      <c r="E274" s="92">
        <v>0</v>
      </c>
      <c r="F274" s="92">
        <v>0</v>
      </c>
      <c r="G274" s="92">
        <f t="shared" si="38"/>
        <v>0</v>
      </c>
      <c r="H274" s="92">
        <f>C274*D274</f>
        <v>913.5513359859134</v>
      </c>
      <c r="I274" s="92">
        <f t="shared" si="40"/>
        <v>319.74296759506967</v>
      </c>
    </row>
    <row r="275" spans="1:9" x14ac:dyDescent="0.2">
      <c r="A275" s="3">
        <v>40302</v>
      </c>
      <c r="B275" s="4" t="s">
        <v>27</v>
      </c>
      <c r="C275" s="4">
        <v>206.85485160026474</v>
      </c>
      <c r="D275" s="4">
        <v>4.7328571430000004</v>
      </c>
      <c r="E275" s="4">
        <v>0</v>
      </c>
      <c r="F275" s="4">
        <v>0</v>
      </c>
      <c r="G275" s="4">
        <f t="shared" si="38"/>
        <v>0</v>
      </c>
      <c r="H275" s="4"/>
      <c r="I275" s="4"/>
    </row>
    <row r="276" spans="1:9" x14ac:dyDescent="0.2">
      <c r="A276" s="3">
        <v>40309</v>
      </c>
      <c r="B276" s="4" t="s">
        <v>27</v>
      </c>
      <c r="C276" s="4">
        <v>142.74466259605006</v>
      </c>
      <c r="D276" s="4">
        <v>4.1614285710000001</v>
      </c>
      <c r="E276" s="4">
        <v>0</v>
      </c>
      <c r="F276" s="4">
        <v>0</v>
      </c>
      <c r="G276" s="4">
        <f t="shared" si="38"/>
        <v>0</v>
      </c>
      <c r="H276" s="4"/>
      <c r="I276" s="4"/>
    </row>
    <row r="277" spans="1:9" x14ac:dyDescent="0.2">
      <c r="A277" s="3">
        <v>40316</v>
      </c>
      <c r="B277" s="4" t="s">
        <v>27</v>
      </c>
      <c r="C277" s="4">
        <v>227.90986270015858</v>
      </c>
      <c r="D277" s="4">
        <v>3.8814285709999998</v>
      </c>
      <c r="E277" s="4">
        <v>0</v>
      </c>
      <c r="F277" s="4">
        <v>0</v>
      </c>
      <c r="G277" s="4">
        <f t="shared" si="38"/>
        <v>0</v>
      </c>
      <c r="H277" s="4"/>
      <c r="I277" s="4"/>
    </row>
    <row r="278" spans="1:9" x14ac:dyDescent="0.2">
      <c r="A278" s="3">
        <v>40323</v>
      </c>
      <c r="B278" s="4" t="s">
        <v>27</v>
      </c>
      <c r="C278" s="4">
        <v>223.9126389906113</v>
      </c>
      <c r="D278" s="4">
        <v>4.1449999999999996</v>
      </c>
      <c r="E278" s="4">
        <v>0</v>
      </c>
      <c r="F278" s="4">
        <v>0</v>
      </c>
      <c r="G278" s="4">
        <f t="shared" si="38"/>
        <v>0</v>
      </c>
      <c r="H278" s="4"/>
      <c r="I278" s="4"/>
    </row>
    <row r="279" spans="1:9" x14ac:dyDescent="0.2">
      <c r="A279" s="3">
        <v>40330</v>
      </c>
      <c r="B279" s="4" t="s">
        <v>27</v>
      </c>
      <c r="C279" s="4">
        <v>220.86505026355866</v>
      </c>
      <c r="D279" s="4">
        <v>3.8814285709999998</v>
      </c>
      <c r="E279" s="4">
        <v>0</v>
      </c>
      <c r="F279" s="4">
        <v>0</v>
      </c>
      <c r="G279" s="4">
        <f t="shared" si="38"/>
        <v>0</v>
      </c>
      <c r="H279" s="4"/>
      <c r="I279" s="4"/>
    </row>
    <row r="280" spans="1:9" x14ac:dyDescent="0.2">
      <c r="A280" s="3">
        <v>40337</v>
      </c>
      <c r="B280" s="4" t="s">
        <v>27</v>
      </c>
      <c r="C280" s="4">
        <v>229.21950133471654</v>
      </c>
      <c r="D280" s="4">
        <v>4.1900000000000004</v>
      </c>
      <c r="E280" s="4">
        <v>0</v>
      </c>
      <c r="F280" s="4">
        <v>0</v>
      </c>
      <c r="G280" s="4">
        <f t="shared" si="38"/>
        <v>0</v>
      </c>
      <c r="H280" s="4"/>
      <c r="I280" s="4"/>
    </row>
    <row r="281" spans="1:9" x14ac:dyDescent="0.2">
      <c r="A281" s="3">
        <v>40344</v>
      </c>
      <c r="B281" s="4" t="s">
        <v>27</v>
      </c>
      <c r="C281" s="4">
        <v>224.88853710671569</v>
      </c>
      <c r="D281" s="4">
        <v>4.1614285710000001</v>
      </c>
      <c r="E281" s="4">
        <v>0</v>
      </c>
      <c r="F281" s="4">
        <v>0</v>
      </c>
      <c r="G281" s="4">
        <f t="shared" si="38"/>
        <v>0</v>
      </c>
      <c r="H281" s="4"/>
      <c r="I281" s="4"/>
    </row>
    <row r="282" spans="1:9" x14ac:dyDescent="0.2">
      <c r="A282" s="3">
        <v>40351</v>
      </c>
      <c r="B282" s="4" t="s">
        <v>27</v>
      </c>
      <c r="C282" s="4">
        <v>241.56974188162042</v>
      </c>
      <c r="D282" s="4">
        <v>4.1614285710000001</v>
      </c>
      <c r="E282" s="4">
        <v>0</v>
      </c>
      <c r="F282" s="4">
        <v>0</v>
      </c>
      <c r="G282" s="4">
        <f t="shared" si="38"/>
        <v>0</v>
      </c>
      <c r="H282" s="4"/>
      <c r="I282" s="4"/>
    </row>
    <row r="283" spans="1:9" x14ac:dyDescent="0.2">
      <c r="A283" s="3">
        <v>40358</v>
      </c>
      <c r="B283" s="4" t="s">
        <v>27</v>
      </c>
      <c r="C283" s="4">
        <v>230.10048123327263</v>
      </c>
      <c r="D283" s="4">
        <v>4.1614285710000001</v>
      </c>
      <c r="E283" s="4">
        <v>0</v>
      </c>
      <c r="F283" s="4">
        <v>0</v>
      </c>
      <c r="G283" s="4">
        <f t="shared" si="38"/>
        <v>0</v>
      </c>
      <c r="H283" s="4"/>
      <c r="I283" s="4"/>
    </row>
    <row r="284" spans="1:9" x14ac:dyDescent="0.2">
      <c r="A284" s="3">
        <v>40365</v>
      </c>
      <c r="B284" s="4" t="s">
        <v>27</v>
      </c>
      <c r="C284" s="4">
        <v>308.24658556892086</v>
      </c>
      <c r="D284" s="4">
        <v>3.7450000000000001</v>
      </c>
      <c r="E284" s="4">
        <v>0</v>
      </c>
      <c r="F284" s="4">
        <v>0</v>
      </c>
      <c r="G284" s="4">
        <f t="shared" si="38"/>
        <v>0</v>
      </c>
      <c r="H284" s="4"/>
      <c r="I284" s="4"/>
    </row>
    <row r="285" spans="1:9" x14ac:dyDescent="0.2">
      <c r="A285" s="3">
        <v>40372</v>
      </c>
      <c r="B285" s="4" t="s">
        <v>27</v>
      </c>
      <c r="C285" s="4">
        <v>326.65294605776489</v>
      </c>
      <c r="D285" s="4">
        <v>3.7450000000000001</v>
      </c>
      <c r="E285" s="4">
        <v>0</v>
      </c>
      <c r="F285" s="4">
        <v>0</v>
      </c>
      <c r="G285" s="4">
        <f t="shared" si="38"/>
        <v>0</v>
      </c>
      <c r="H285" s="4"/>
      <c r="I285" s="4"/>
    </row>
    <row r="286" spans="1:9" x14ac:dyDescent="0.2">
      <c r="A286" s="101">
        <v>40379</v>
      </c>
      <c r="B286" s="92" t="s">
        <v>27</v>
      </c>
      <c r="C286" s="102">
        <f t="shared" ref="C286:C289" si="41">$C$2+SUMPRODUCT($D$2:$G$2,D286:G286)</f>
        <v>383.47272862711395</v>
      </c>
      <c r="D286" s="92">
        <v>3.7450000000000001</v>
      </c>
      <c r="E286" s="92">
        <v>1</v>
      </c>
      <c r="F286" s="92">
        <v>0</v>
      </c>
      <c r="G286" s="92">
        <f t="shared" si="38"/>
        <v>0</v>
      </c>
      <c r="H286" s="92">
        <f>C286*D286</f>
        <v>1436.1053687085418</v>
      </c>
      <c r="I286" s="92">
        <f t="shared" ref="I286:I289" si="42">H286*0.7*0.5</f>
        <v>502.63687904798962</v>
      </c>
    </row>
    <row r="287" spans="1:9" x14ac:dyDescent="0.2">
      <c r="A287" s="101">
        <v>40386</v>
      </c>
      <c r="B287" s="92" t="s">
        <v>27</v>
      </c>
      <c r="C287" s="102">
        <f t="shared" si="41"/>
        <v>265.39566348031326</v>
      </c>
      <c r="D287" s="92">
        <v>3.7450000000000001</v>
      </c>
      <c r="E287" s="92">
        <v>0</v>
      </c>
      <c r="F287" s="92">
        <v>0</v>
      </c>
      <c r="G287" s="92">
        <f t="shared" si="38"/>
        <v>0</v>
      </c>
      <c r="H287" s="92">
        <f>C287*D287</f>
        <v>993.90675973377324</v>
      </c>
      <c r="I287" s="92">
        <f t="shared" si="42"/>
        <v>347.86736590682062</v>
      </c>
    </row>
    <row r="288" spans="1:9" x14ac:dyDescent="0.2">
      <c r="A288" s="101">
        <v>40394</v>
      </c>
      <c r="B288" s="92" t="s">
        <v>27</v>
      </c>
      <c r="C288" s="102">
        <f t="shared" si="41"/>
        <v>265.39566348031326</v>
      </c>
      <c r="D288" s="92">
        <v>3.7450000000000001</v>
      </c>
      <c r="E288" s="92">
        <v>0</v>
      </c>
      <c r="F288" s="92">
        <v>0</v>
      </c>
      <c r="G288" s="92">
        <f t="shared" si="38"/>
        <v>0</v>
      </c>
      <c r="H288" s="92">
        <f>C288*D288</f>
        <v>993.90675973377324</v>
      </c>
      <c r="I288" s="92">
        <f t="shared" si="42"/>
        <v>347.86736590682062</v>
      </c>
    </row>
    <row r="289" spans="1:9" x14ac:dyDescent="0.2">
      <c r="A289" s="101">
        <v>40401</v>
      </c>
      <c r="B289" s="92" t="s">
        <v>27</v>
      </c>
      <c r="C289" s="102">
        <f t="shared" si="41"/>
        <v>265.39566348031326</v>
      </c>
      <c r="D289" s="92">
        <v>3.7450000000000001</v>
      </c>
      <c r="E289" s="92">
        <v>0</v>
      </c>
      <c r="F289" s="92">
        <v>0</v>
      </c>
      <c r="G289" s="92">
        <f t="shared" si="38"/>
        <v>0</v>
      </c>
      <c r="H289" s="92">
        <f>C289*D289</f>
        <v>993.90675973377324</v>
      </c>
      <c r="I289" s="92">
        <f t="shared" si="42"/>
        <v>347.86736590682062</v>
      </c>
    </row>
    <row r="290" spans="1:9" x14ac:dyDescent="0.2">
      <c r="A290" s="3">
        <v>40302</v>
      </c>
      <c r="B290" s="4" t="s">
        <v>28</v>
      </c>
      <c r="C290" s="4">
        <v>120.51899294525484</v>
      </c>
      <c r="D290" s="4">
        <v>4.1614285710000001</v>
      </c>
      <c r="E290" s="4">
        <v>0</v>
      </c>
      <c r="F290" s="4">
        <v>0</v>
      </c>
      <c r="G290" s="4">
        <f t="shared" si="38"/>
        <v>0</v>
      </c>
      <c r="H290" s="4"/>
      <c r="I290" s="4"/>
    </row>
    <row r="291" spans="1:9" x14ac:dyDescent="0.2">
      <c r="A291" s="3">
        <v>40309</v>
      </c>
      <c r="B291" s="4" t="s">
        <v>28</v>
      </c>
      <c r="C291" s="4">
        <v>199.31599103370235</v>
      </c>
      <c r="D291" s="4">
        <v>4.128571429</v>
      </c>
      <c r="E291" s="4">
        <v>0</v>
      </c>
      <c r="F291" s="4">
        <v>0</v>
      </c>
      <c r="G291" s="4">
        <f t="shared" si="38"/>
        <v>0</v>
      </c>
      <c r="H291" s="4"/>
      <c r="I291" s="4"/>
    </row>
    <row r="292" spans="1:9" x14ac:dyDescent="0.2">
      <c r="A292" s="3">
        <v>40316</v>
      </c>
      <c r="B292" s="4" t="s">
        <v>28</v>
      </c>
      <c r="C292" s="4">
        <v>265.2078074172141</v>
      </c>
      <c r="D292" s="4">
        <v>3.8814285709999998</v>
      </c>
      <c r="E292" s="4">
        <v>0</v>
      </c>
      <c r="F292" s="4">
        <v>0</v>
      </c>
      <c r="G292" s="4">
        <f t="shared" si="38"/>
        <v>0</v>
      </c>
      <c r="H292" s="4"/>
      <c r="I292" s="4"/>
    </row>
    <row r="293" spans="1:9" x14ac:dyDescent="0.2">
      <c r="A293" s="3">
        <v>40323</v>
      </c>
      <c r="B293" s="4" t="s">
        <v>28</v>
      </c>
      <c r="C293" s="4">
        <v>292.62008799438132</v>
      </c>
      <c r="D293" s="4">
        <v>3.8814285709999998</v>
      </c>
      <c r="E293" s="4">
        <v>0</v>
      </c>
      <c r="F293" s="4">
        <v>0</v>
      </c>
      <c r="G293" s="4">
        <f t="shared" si="38"/>
        <v>0</v>
      </c>
      <c r="H293" s="4"/>
      <c r="I293" s="4"/>
    </row>
    <row r="294" spans="1:9" x14ac:dyDescent="0.2">
      <c r="A294" s="3">
        <v>40330</v>
      </c>
      <c r="B294" s="4" t="s">
        <v>28</v>
      </c>
      <c r="C294" s="4">
        <v>296.42927521325447</v>
      </c>
      <c r="D294" s="4">
        <v>3.8814285709999998</v>
      </c>
      <c r="E294" s="4">
        <v>0</v>
      </c>
      <c r="F294" s="4">
        <v>0</v>
      </c>
      <c r="G294" s="4">
        <f t="shared" si="38"/>
        <v>0</v>
      </c>
      <c r="H294" s="4"/>
      <c r="I294" s="4"/>
    </row>
    <row r="295" spans="1:9" x14ac:dyDescent="0.2">
      <c r="A295" s="3">
        <v>40337</v>
      </c>
      <c r="B295" s="4" t="s">
        <v>28</v>
      </c>
      <c r="C295" s="4">
        <v>349.29649762786892</v>
      </c>
      <c r="D295" s="4">
        <v>4.125714286</v>
      </c>
      <c r="E295" s="4">
        <v>1</v>
      </c>
      <c r="F295" s="4">
        <v>0</v>
      </c>
      <c r="G295" s="4">
        <f t="shared" si="38"/>
        <v>0</v>
      </c>
      <c r="H295" s="4"/>
      <c r="I295" s="4"/>
    </row>
    <row r="296" spans="1:9" x14ac:dyDescent="0.2">
      <c r="A296" s="3">
        <v>40344</v>
      </c>
      <c r="B296" s="4" t="s">
        <v>28</v>
      </c>
      <c r="C296" s="4">
        <v>284.12361474754738</v>
      </c>
      <c r="D296" s="4">
        <v>4.1614285710000001</v>
      </c>
      <c r="E296" s="4">
        <v>0</v>
      </c>
      <c r="F296" s="4">
        <v>0</v>
      </c>
      <c r="G296" s="4">
        <f t="shared" si="38"/>
        <v>0</v>
      </c>
      <c r="H296" s="4"/>
      <c r="I296" s="4"/>
    </row>
    <row r="297" spans="1:9" x14ac:dyDescent="0.2">
      <c r="A297" s="3">
        <v>40351</v>
      </c>
      <c r="B297" s="4" t="s">
        <v>28</v>
      </c>
      <c r="C297" s="4">
        <v>302.02682443031557</v>
      </c>
      <c r="D297" s="4">
        <v>4.1614285710000001</v>
      </c>
      <c r="E297" s="4">
        <v>0</v>
      </c>
      <c r="F297" s="4">
        <v>0</v>
      </c>
      <c r="G297" s="4">
        <f t="shared" si="38"/>
        <v>0</v>
      </c>
      <c r="H297" s="4"/>
      <c r="I297" s="4"/>
    </row>
    <row r="298" spans="1:9" x14ac:dyDescent="0.2">
      <c r="A298" s="3">
        <v>40358</v>
      </c>
      <c r="B298" s="4" t="s">
        <v>28</v>
      </c>
      <c r="C298" s="4">
        <v>262.65703595214245</v>
      </c>
      <c r="D298" s="4">
        <v>4.1614285710000001</v>
      </c>
      <c r="E298" s="4">
        <v>0</v>
      </c>
      <c r="F298" s="4">
        <v>0</v>
      </c>
      <c r="G298" s="4">
        <f t="shared" si="38"/>
        <v>0</v>
      </c>
      <c r="H298" s="4"/>
      <c r="I298" s="4"/>
    </row>
    <row r="299" spans="1:9" x14ac:dyDescent="0.2">
      <c r="A299" s="3">
        <v>40365</v>
      </c>
      <c r="B299" s="4" t="s">
        <v>28</v>
      </c>
      <c r="C299" s="4">
        <v>377.139476472588</v>
      </c>
      <c r="D299" s="4">
        <v>3.826666667</v>
      </c>
      <c r="E299" s="4">
        <v>0</v>
      </c>
      <c r="F299" s="4">
        <v>0</v>
      </c>
      <c r="G299" s="4">
        <f t="shared" si="38"/>
        <v>0</v>
      </c>
      <c r="H299" s="4"/>
      <c r="I299" s="4"/>
    </row>
    <row r="300" spans="1:9" x14ac:dyDescent="0.2">
      <c r="A300" s="3">
        <v>40372</v>
      </c>
      <c r="B300" s="4" t="s">
        <v>28</v>
      </c>
      <c r="C300" s="4">
        <v>327.86669151320319</v>
      </c>
      <c r="D300" s="4">
        <v>3.5185714290000001</v>
      </c>
      <c r="E300" s="4">
        <v>0</v>
      </c>
      <c r="F300" s="4">
        <v>0</v>
      </c>
      <c r="G300" s="4">
        <f t="shared" si="38"/>
        <v>0</v>
      </c>
      <c r="H300" s="4"/>
      <c r="I300" s="4"/>
    </row>
    <row r="301" spans="1:9" x14ac:dyDescent="0.2">
      <c r="A301" s="101">
        <v>40379</v>
      </c>
      <c r="B301" s="92" t="s">
        <v>28</v>
      </c>
      <c r="C301" s="102">
        <f t="shared" ref="C301:C304" si="43">$C$2+SUMPRODUCT($D$2:$G$2,D301:G301)</f>
        <v>392.99514213248835</v>
      </c>
      <c r="D301" s="92">
        <v>3.5185714290000001</v>
      </c>
      <c r="E301" s="92">
        <v>1</v>
      </c>
      <c r="F301" s="92">
        <v>0</v>
      </c>
      <c r="G301" s="92">
        <f t="shared" si="38"/>
        <v>0</v>
      </c>
      <c r="H301" s="92">
        <f>C301*D301</f>
        <v>1382.7814788431676</v>
      </c>
      <c r="I301" s="92">
        <f t="shared" ref="I301:I304" si="44">H301*0.7*0.5</f>
        <v>483.97351759510866</v>
      </c>
    </row>
    <row r="302" spans="1:9" x14ac:dyDescent="0.2">
      <c r="A302" s="101">
        <v>40386</v>
      </c>
      <c r="B302" s="92" t="s">
        <v>28</v>
      </c>
      <c r="C302" s="102">
        <f t="shared" si="43"/>
        <v>274.91807698568766</v>
      </c>
      <c r="D302" s="92">
        <v>3.5185714290000001</v>
      </c>
      <c r="E302" s="92">
        <v>0</v>
      </c>
      <c r="F302" s="92">
        <v>0</v>
      </c>
      <c r="G302" s="92">
        <f t="shared" si="38"/>
        <v>0</v>
      </c>
      <c r="H302" s="92">
        <f>C302*D302</f>
        <v>967.31889099746309</v>
      </c>
      <c r="I302" s="92">
        <f t="shared" si="44"/>
        <v>338.56161184911207</v>
      </c>
    </row>
    <row r="303" spans="1:9" x14ac:dyDescent="0.2">
      <c r="A303" s="101">
        <v>40394</v>
      </c>
      <c r="B303" s="92" t="s">
        <v>28</v>
      </c>
      <c r="C303" s="102">
        <f t="shared" si="43"/>
        <v>274.91807698568766</v>
      </c>
      <c r="D303" s="92">
        <v>3.5185714290000001</v>
      </c>
      <c r="E303" s="92">
        <v>0</v>
      </c>
      <c r="F303" s="92">
        <v>0</v>
      </c>
      <c r="G303" s="92">
        <f t="shared" si="38"/>
        <v>0</v>
      </c>
      <c r="H303" s="92">
        <f>C303*D303</f>
        <v>967.31889099746309</v>
      </c>
      <c r="I303" s="92">
        <f t="shared" si="44"/>
        <v>338.56161184911207</v>
      </c>
    </row>
    <row r="304" spans="1:9" x14ac:dyDescent="0.2">
      <c r="A304" s="101">
        <v>40401</v>
      </c>
      <c r="B304" s="92" t="s">
        <v>28</v>
      </c>
      <c r="C304" s="102">
        <f t="shared" si="43"/>
        <v>274.91807698568766</v>
      </c>
      <c r="D304" s="92">
        <v>3.5185714290000001</v>
      </c>
      <c r="E304" s="92">
        <v>0</v>
      </c>
      <c r="F304" s="92">
        <v>0</v>
      </c>
      <c r="G304" s="92">
        <f t="shared" si="38"/>
        <v>0</v>
      </c>
      <c r="H304" s="92">
        <f>C304*D304</f>
        <v>967.31889099746309</v>
      </c>
      <c r="I304" s="92">
        <f t="shared" si="44"/>
        <v>338.56161184911207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045D-4967-824F-B447-80E81652FA92}">
  <sheetPr codeName="XLSTAT_20221116_214617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98.336952374483+(A1-1)*8.39574334649906</f>
        <v>98.336952374483005</v>
      </c>
      <c r="D1">
        <f t="shared" ref="D1:D32" si="1">0+1*C1-129.732309088595*(1.005+(C1-284.499650158972)^2/992212.210338497)^0.5</f>
        <v>-33.960019021999656</v>
      </c>
      <c r="E1">
        <v>1</v>
      </c>
      <c r="G1">
        <f t="shared" ref="G1:G32" si="2">93.0192772953182+(E1-1)*8.47281110126957</f>
        <v>93.019277295318204</v>
      </c>
      <c r="H1">
        <f t="shared" ref="H1:H32" si="3">0+1*G1+129.732309088595*(1.005+(G1-284.499650158972)^2/992212.210338497)^0.5</f>
        <v>225.4449266002394</v>
      </c>
    </row>
    <row r="2" spans="1:8" x14ac:dyDescent="0.2">
      <c r="A2">
        <v>2</v>
      </c>
      <c r="C2">
        <f t="shared" si="0"/>
        <v>106.73269572098206</v>
      </c>
      <c r="D2">
        <f t="shared" si="1"/>
        <v>-25.368251202994827</v>
      </c>
      <c r="E2">
        <v>2</v>
      </c>
      <c r="G2">
        <f t="shared" si="2"/>
        <v>101.49208839658777</v>
      </c>
      <c r="H2">
        <f t="shared" si="3"/>
        <v>233.7143669070326</v>
      </c>
    </row>
    <row r="3" spans="1:8" x14ac:dyDescent="0.2">
      <c r="A3">
        <v>3</v>
      </c>
      <c r="C3">
        <f t="shared" si="0"/>
        <v>115.12843906748112</v>
      </c>
      <c r="D3">
        <f t="shared" si="1"/>
        <v>-16.7852563875622</v>
      </c>
      <c r="E3">
        <v>3</v>
      </c>
      <c r="G3">
        <f t="shared" si="2"/>
        <v>109.96489949785735</v>
      </c>
      <c r="H3">
        <f t="shared" si="3"/>
        <v>241.99271744333936</v>
      </c>
    </row>
    <row r="4" spans="1:8" x14ac:dyDescent="0.2">
      <c r="A4">
        <v>4</v>
      </c>
      <c r="C4">
        <f t="shared" si="0"/>
        <v>123.52418241398018</v>
      </c>
      <c r="D4">
        <f t="shared" si="1"/>
        <v>-8.211071986143935</v>
      </c>
      <c r="E4">
        <v>4</v>
      </c>
      <c r="G4">
        <f t="shared" si="2"/>
        <v>118.43771059912692</v>
      </c>
      <c r="H4">
        <f t="shared" si="3"/>
        <v>250.28001763554491</v>
      </c>
    </row>
    <row r="5" spans="1:8" x14ac:dyDescent="0.2">
      <c r="A5">
        <v>5</v>
      </c>
      <c r="C5">
        <f t="shared" si="0"/>
        <v>131.91992576047926</v>
      </c>
      <c r="D5">
        <f t="shared" si="1"/>
        <v>0.35426615285257412</v>
      </c>
      <c r="E5">
        <v>5</v>
      </c>
      <c r="G5">
        <f t="shared" si="2"/>
        <v>126.91052170039649</v>
      </c>
      <c r="H5">
        <f t="shared" si="3"/>
        <v>258.57630531258985</v>
      </c>
    </row>
    <row r="6" spans="1:8" x14ac:dyDescent="0.2">
      <c r="A6">
        <v>6</v>
      </c>
      <c r="C6">
        <f t="shared" si="0"/>
        <v>140.31566910697831</v>
      </c>
      <c r="D6">
        <f t="shared" si="1"/>
        <v>8.9107237777430726</v>
      </c>
      <c r="E6">
        <v>6</v>
      </c>
      <c r="G6">
        <f t="shared" si="2"/>
        <v>135.38333280166606</v>
      </c>
      <c r="H6">
        <f t="shared" si="3"/>
        <v>266.88161666890448</v>
      </c>
    </row>
    <row r="7" spans="1:8" x14ac:dyDescent="0.2">
      <c r="A7">
        <v>7</v>
      </c>
      <c r="C7">
        <f t="shared" si="0"/>
        <v>148.71141245347735</v>
      </c>
      <c r="D7">
        <f t="shared" si="1"/>
        <v>17.458268267009686</v>
      </c>
      <c r="E7">
        <v>7</v>
      </c>
      <c r="G7">
        <f t="shared" si="2"/>
        <v>143.85614390293563</v>
      </c>
      <c r="H7">
        <f t="shared" si="3"/>
        <v>275.19598622860906</v>
      </c>
    </row>
    <row r="8" spans="1:8" x14ac:dyDescent="0.2">
      <c r="A8">
        <v>8</v>
      </c>
      <c r="C8">
        <f t="shared" si="0"/>
        <v>157.10715579997643</v>
      </c>
      <c r="D8">
        <f t="shared" si="1"/>
        <v>25.996868661426561</v>
      </c>
      <c r="E8">
        <v>8</v>
      </c>
      <c r="G8">
        <f t="shared" si="2"/>
        <v>152.3289550042052</v>
      </c>
      <c r="H8">
        <f t="shared" si="3"/>
        <v>283.51944681106119</v>
      </c>
    </row>
    <row r="9" spans="1:8" x14ac:dyDescent="0.2">
      <c r="A9">
        <v>9</v>
      </c>
      <c r="C9">
        <f t="shared" si="0"/>
        <v>165.5028991464755</v>
      </c>
      <c r="D9">
        <f t="shared" si="1"/>
        <v>34.526495694795472</v>
      </c>
      <c r="E9">
        <v>9</v>
      </c>
      <c r="G9">
        <f t="shared" si="2"/>
        <v>160.80176610547477</v>
      </c>
      <c r="H9">
        <f t="shared" si="3"/>
        <v>291.85202949782661</v>
      </c>
    </row>
    <row r="10" spans="1:8" x14ac:dyDescent="0.2">
      <c r="A10">
        <v>10</v>
      </c>
      <c r="C10">
        <f t="shared" si="0"/>
        <v>173.89864249297455</v>
      </c>
      <c r="D10">
        <f t="shared" si="1"/>
        <v>43.04712182322271</v>
      </c>
      <c r="E10">
        <v>10</v>
      </c>
      <c r="G10">
        <f t="shared" si="2"/>
        <v>169.27457720674434</v>
      </c>
      <c r="H10">
        <f t="shared" si="3"/>
        <v>300.1937636011491</v>
      </c>
    </row>
    <row r="11" spans="1:8" x14ac:dyDescent="0.2">
      <c r="A11">
        <v>11</v>
      </c>
      <c r="C11">
        <f t="shared" si="0"/>
        <v>182.29438583947359</v>
      </c>
      <c r="D11">
        <f t="shared" si="1"/>
        <v>51.558721252870981</v>
      </c>
      <c r="E11">
        <v>11</v>
      </c>
      <c r="G11">
        <f t="shared" si="2"/>
        <v>177.74738830801391</v>
      </c>
      <c r="H11">
        <f t="shared" si="3"/>
        <v>308.54467663399203</v>
      </c>
    </row>
    <row r="12" spans="1:8" x14ac:dyDescent="0.2">
      <c r="A12">
        <v>12</v>
      </c>
      <c r="C12">
        <f t="shared" si="0"/>
        <v>190.69012918597267</v>
      </c>
      <c r="D12">
        <f t="shared" si="1"/>
        <v>60.061269966121159</v>
      </c>
      <c r="E12">
        <v>12</v>
      </c>
      <c r="G12">
        <f t="shared" si="2"/>
        <v>186.22019940928348</v>
      </c>
      <c r="H12">
        <f t="shared" si="3"/>
        <v>316.90479428172159</v>
      </c>
    </row>
    <row r="13" spans="1:8" x14ac:dyDescent="0.2">
      <c r="A13">
        <v>13</v>
      </c>
      <c r="C13">
        <f t="shared" si="0"/>
        <v>199.08587253247174</v>
      </c>
      <c r="D13">
        <f t="shared" si="1"/>
        <v>68.554745746084649</v>
      </c>
      <c r="E13">
        <v>13</v>
      </c>
      <c r="G13">
        <f t="shared" si="2"/>
        <v>194.69301051055305</v>
      </c>
      <c r="H13">
        <f t="shared" si="3"/>
        <v>325.27414037549772</v>
      </c>
    </row>
    <row r="14" spans="1:8" x14ac:dyDescent="0.2">
      <c r="A14">
        <v>14</v>
      </c>
      <c r="C14">
        <f t="shared" si="0"/>
        <v>207.48161587897079</v>
      </c>
      <c r="D14">
        <f t="shared" si="1"/>
        <v>77.039128199407969</v>
      </c>
      <c r="E14">
        <v>14</v>
      </c>
      <c r="G14">
        <f t="shared" si="2"/>
        <v>203.16582161182262</v>
      </c>
      <c r="H14">
        <f t="shared" si="3"/>
        <v>333.65273686743694</v>
      </c>
    </row>
    <row r="15" spans="1:8" x14ac:dyDescent="0.2">
      <c r="A15">
        <v>15</v>
      </c>
      <c r="C15">
        <f t="shared" si="0"/>
        <v>215.87735922546983</v>
      </c>
      <c r="D15">
        <f t="shared" si="1"/>
        <v>85.51439877731616</v>
      </c>
      <c r="E15">
        <v>15</v>
      </c>
      <c r="G15">
        <f t="shared" si="2"/>
        <v>211.63863271309219</v>
      </c>
      <c r="H15">
        <f t="shared" si="3"/>
        <v>342.04060380760541</v>
      </c>
    </row>
    <row r="16" spans="1:8" x14ac:dyDescent="0.2">
      <c r="A16">
        <v>16</v>
      </c>
      <c r="C16">
        <f t="shared" si="0"/>
        <v>224.27310257196891</v>
      </c>
      <c r="D16">
        <f t="shared" si="1"/>
        <v>93.980540794844387</v>
      </c>
      <c r="E16">
        <v>16</v>
      </c>
      <c r="G16">
        <f t="shared" si="2"/>
        <v>220.11144381436176</v>
      </c>
      <c r="H16">
        <f t="shared" si="3"/>
        <v>350.43775932289867</v>
      </c>
    </row>
    <row r="17" spans="1:8" x14ac:dyDescent="0.2">
      <c r="A17">
        <v>17</v>
      </c>
      <c r="C17">
        <f t="shared" si="0"/>
        <v>232.66884591846798</v>
      </c>
      <c r="D17">
        <f t="shared" si="1"/>
        <v>102.43753944821214</v>
      </c>
      <c r="E17">
        <v>17</v>
      </c>
      <c r="G17">
        <f t="shared" si="2"/>
        <v>228.58425491563133</v>
      </c>
      <c r="H17">
        <f t="shared" si="3"/>
        <v>358.84421959785902</v>
      </c>
    </row>
    <row r="18" spans="1:8" x14ac:dyDescent="0.2">
      <c r="A18">
        <v>18</v>
      </c>
      <c r="C18">
        <f t="shared" si="0"/>
        <v>241.06458926496703</v>
      </c>
      <c r="D18">
        <f t="shared" si="1"/>
        <v>110.8853818302982</v>
      </c>
      <c r="E18">
        <v>18</v>
      </c>
      <c r="G18">
        <f t="shared" si="2"/>
        <v>237.0570660169009</v>
      </c>
      <c r="H18">
        <f t="shared" si="3"/>
        <v>367.25999885747774</v>
      </c>
    </row>
    <row r="19" spans="1:8" x14ac:dyDescent="0.2">
      <c r="A19">
        <v>19</v>
      </c>
      <c r="C19">
        <f t="shared" si="0"/>
        <v>249.46033261146607</v>
      </c>
      <c r="D19">
        <f t="shared" si="1"/>
        <v>119.32405694417827</v>
      </c>
      <c r="E19">
        <v>19</v>
      </c>
      <c r="G19">
        <f t="shared" si="2"/>
        <v>245.52987711817048</v>
      </c>
      <c r="H19">
        <f t="shared" si="3"/>
        <v>375.68510935202409</v>
      </c>
    </row>
    <row r="20" spans="1:8" x14ac:dyDescent="0.2">
      <c r="A20">
        <v>20</v>
      </c>
      <c r="C20">
        <f t="shared" si="0"/>
        <v>257.85607595796517</v>
      </c>
      <c r="D20">
        <f t="shared" si="1"/>
        <v>127.75355571469291</v>
      </c>
      <c r="E20">
        <v>20</v>
      </c>
      <c r="G20">
        <f t="shared" si="2"/>
        <v>254.00268821944005</v>
      </c>
      <c r="H20">
        <f t="shared" si="3"/>
        <v>384.11956134393927</v>
      </c>
    </row>
    <row r="21" spans="1:8" x14ac:dyDescent="0.2">
      <c r="A21">
        <v>21</v>
      </c>
      <c r="C21">
        <f t="shared" si="0"/>
        <v>266.25181930446422</v>
      </c>
      <c r="D21">
        <f t="shared" si="1"/>
        <v>136.17387099801698</v>
      </c>
      <c r="E21">
        <v>21</v>
      </c>
      <c r="G21">
        <f t="shared" si="2"/>
        <v>262.47549932070962</v>
      </c>
      <c r="H21">
        <f t="shared" si="3"/>
        <v>392.56336309682729</v>
      </c>
    </row>
    <row r="22" spans="1:8" x14ac:dyDescent="0.2">
      <c r="A22">
        <v>22</v>
      </c>
      <c r="C22">
        <f t="shared" si="0"/>
        <v>274.64756265096327</v>
      </c>
      <c r="D22">
        <f t="shared" si="1"/>
        <v>144.58499758920766</v>
      </c>
      <c r="E22">
        <v>22</v>
      </c>
      <c r="G22">
        <f t="shared" si="2"/>
        <v>270.94831042197916</v>
      </c>
      <c r="H22">
        <f t="shared" si="3"/>
        <v>401.0165208665706</v>
      </c>
    </row>
    <row r="23" spans="1:8" x14ac:dyDescent="0.2">
      <c r="A23">
        <v>23</v>
      </c>
      <c r="C23">
        <f t="shared" si="0"/>
        <v>283.04330599746231</v>
      </c>
      <c r="D23">
        <f t="shared" si="1"/>
        <v>152.98693222771197</v>
      </c>
      <c r="E23">
        <v>23</v>
      </c>
      <c r="G23">
        <f t="shared" si="2"/>
        <v>279.42112152324876</v>
      </c>
      <c r="H23">
        <f t="shared" si="3"/>
        <v>409.47903889459286</v>
      </c>
    </row>
    <row r="24" spans="1:8" x14ac:dyDescent="0.2">
      <c r="A24">
        <v>24</v>
      </c>
      <c r="C24">
        <f t="shared" si="0"/>
        <v>291.43904934396141</v>
      </c>
      <c r="D24">
        <f t="shared" si="1"/>
        <v>161.37967360082033</v>
      </c>
      <c r="E24">
        <v>24</v>
      </c>
      <c r="G24">
        <f t="shared" si="2"/>
        <v>287.89393262451836</v>
      </c>
      <c r="H24">
        <f t="shared" si="3"/>
        <v>417.95091940328496</v>
      </c>
    </row>
    <row r="25" spans="1:8" x14ac:dyDescent="0.2">
      <c r="A25">
        <v>25</v>
      </c>
      <c r="C25">
        <f t="shared" si="0"/>
        <v>299.83479269046046</v>
      </c>
      <c r="D25">
        <f t="shared" si="1"/>
        <v>169.7632223450577</v>
      </c>
      <c r="E25">
        <v>25</v>
      </c>
      <c r="G25">
        <f t="shared" si="2"/>
        <v>296.3667437257879</v>
      </c>
      <c r="H25">
        <f t="shared" si="3"/>
        <v>426.4321625936069</v>
      </c>
    </row>
    <row r="26" spans="1:8" x14ac:dyDescent="0.2">
      <c r="A26">
        <v>26</v>
      </c>
      <c r="C26">
        <f t="shared" si="0"/>
        <v>308.23053603695951</v>
      </c>
      <c r="D26">
        <f t="shared" si="1"/>
        <v>178.13758104550919</v>
      </c>
      <c r="E26">
        <v>26</v>
      </c>
      <c r="G26">
        <f t="shared" si="2"/>
        <v>304.83955482705744</v>
      </c>
      <c r="H26">
        <f t="shared" si="3"/>
        <v>434.92276664487122</v>
      </c>
    </row>
    <row r="27" spans="1:8" x14ac:dyDescent="0.2">
      <c r="A27">
        <v>27</v>
      </c>
      <c r="C27">
        <f t="shared" si="0"/>
        <v>316.62627938345855</v>
      </c>
      <c r="D27">
        <f t="shared" si="1"/>
        <v>186.50275423308108</v>
      </c>
      <c r="E27">
        <v>27</v>
      </c>
      <c r="G27">
        <f t="shared" si="2"/>
        <v>313.31236592832704</v>
      </c>
      <c r="H27">
        <f t="shared" si="3"/>
        <v>443.42272771670753</v>
      </c>
    </row>
    <row r="28" spans="1:8" x14ac:dyDescent="0.2">
      <c r="A28">
        <v>28</v>
      </c>
      <c r="C28">
        <f t="shared" si="0"/>
        <v>325.02202272995765</v>
      </c>
      <c r="D28">
        <f t="shared" si="1"/>
        <v>194.85874837970445</v>
      </c>
      <c r="E28">
        <v>28</v>
      </c>
      <c r="G28">
        <f t="shared" si="2"/>
        <v>321.78517702959664</v>
      </c>
      <c r="H28">
        <f t="shared" si="3"/>
        <v>451.93203995320454</v>
      </c>
    </row>
    <row r="29" spans="1:8" x14ac:dyDescent="0.2">
      <c r="A29">
        <v>29</v>
      </c>
      <c r="C29">
        <f t="shared" si="0"/>
        <v>333.4177660764567</v>
      </c>
      <c r="D29">
        <f t="shared" si="1"/>
        <v>203.20557189149341</v>
      </c>
      <c r="E29">
        <v>29</v>
      </c>
      <c r="G29">
        <f t="shared" si="2"/>
        <v>330.25798813086618</v>
      </c>
      <c r="H29">
        <f t="shared" si="3"/>
        <v>460.45069548921845</v>
      </c>
    </row>
    <row r="30" spans="1:8" x14ac:dyDescent="0.2">
      <c r="A30">
        <v>30</v>
      </c>
      <c r="C30">
        <f t="shared" si="0"/>
        <v>341.81350942295575</v>
      </c>
      <c r="D30">
        <f t="shared" si="1"/>
        <v>211.54323509987444</v>
      </c>
      <c r="E30">
        <v>30</v>
      </c>
      <c r="G30">
        <f t="shared" si="2"/>
        <v>338.73079923213572</v>
      </c>
      <c r="H30">
        <f t="shared" si="3"/>
        <v>468.9786844588325</v>
      </c>
    </row>
    <row r="31" spans="1:8" x14ac:dyDescent="0.2">
      <c r="A31">
        <v>31</v>
      </c>
      <c r="C31">
        <f t="shared" si="0"/>
        <v>350.20925276945479</v>
      </c>
      <c r="D31">
        <f t="shared" si="1"/>
        <v>219.87175025070897</v>
      </c>
      <c r="E31">
        <v>31</v>
      </c>
      <c r="G31">
        <f t="shared" si="2"/>
        <v>347.20361033340532</v>
      </c>
      <c r="H31">
        <f t="shared" si="3"/>
        <v>477.51599500594546</v>
      </c>
    </row>
    <row r="32" spans="1:8" x14ac:dyDescent="0.2">
      <c r="A32">
        <v>32</v>
      </c>
      <c r="C32">
        <f t="shared" si="0"/>
        <v>358.6049961159539</v>
      </c>
      <c r="D32">
        <f t="shared" si="1"/>
        <v>228.19113149143541</v>
      </c>
      <c r="E32">
        <v>32</v>
      </c>
      <c r="G32">
        <f t="shared" si="2"/>
        <v>355.67642143467486</v>
      </c>
      <c r="H32">
        <f t="shared" si="3"/>
        <v>486.06261329696298</v>
      </c>
    </row>
    <row r="33" spans="1:8" x14ac:dyDescent="0.2">
      <c r="A33">
        <v>33</v>
      </c>
      <c r="C33">
        <f t="shared" ref="C33:C64" si="4">98.336952374483+(A33-1)*8.39574334649906</f>
        <v>367.00073946245294</v>
      </c>
      <c r="D33">
        <f t="shared" ref="D33:D64" si="5">0+1*C33-129.732309088595*(1.005+(C33-284.499650158972)^2/992212.210338497)^0.5</f>
        <v>236.50139485626207</v>
      </c>
      <c r="E33">
        <v>33</v>
      </c>
      <c r="G33">
        <f t="shared" ref="G33:G64" si="6">93.0192772953182+(E33-1)*8.47281110126957</f>
        <v>364.14923253594446</v>
      </c>
      <c r="H33">
        <f t="shared" ref="H33:H64" si="7">0+1*G33+129.732309088595*(1.005+(G33-284.499650158972)^2/992212.210338497)^0.5</f>
        <v>494.61852353556174</v>
      </c>
    </row>
    <row r="34" spans="1:8" x14ac:dyDescent="0.2">
      <c r="A34">
        <v>34</v>
      </c>
      <c r="C34">
        <f t="shared" si="4"/>
        <v>375.39648280895199</v>
      </c>
      <c r="D34">
        <f t="shared" si="5"/>
        <v>244.80255824944797</v>
      </c>
      <c r="E34">
        <v>34</v>
      </c>
      <c r="G34">
        <f t="shared" si="6"/>
        <v>372.62204363721406</v>
      </c>
      <c r="H34">
        <f t="shared" si="7"/>
        <v>503.18370797948671</v>
      </c>
    </row>
    <row r="35" spans="1:8" x14ac:dyDescent="0.2">
      <c r="A35">
        <v>35</v>
      </c>
      <c r="C35">
        <f t="shared" si="4"/>
        <v>383.79222615545103</v>
      </c>
      <c r="D35">
        <f t="shared" si="5"/>
        <v>253.09464142670998</v>
      </c>
      <c r="E35">
        <v>35</v>
      </c>
      <c r="G35">
        <f t="shared" si="6"/>
        <v>381.0948547384836</v>
      </c>
      <c r="H35">
        <f t="shared" si="7"/>
        <v>511.75814695934326</v>
      </c>
    </row>
    <row r="36" spans="1:8" x14ac:dyDescent="0.2">
      <c r="A36">
        <v>36</v>
      </c>
      <c r="C36">
        <f t="shared" si="4"/>
        <v>392.18796950195014</v>
      </c>
      <c r="D36">
        <f t="shared" si="5"/>
        <v>261.37766597480277</v>
      </c>
      <c r="E36">
        <v>36</v>
      </c>
      <c r="G36">
        <f t="shared" si="6"/>
        <v>389.56766583975315</v>
      </c>
      <c r="H36">
        <f t="shared" si="7"/>
        <v>520.34181889933643</v>
      </c>
    </row>
    <row r="37" spans="1:8" x14ac:dyDescent="0.2">
      <c r="A37">
        <v>37</v>
      </c>
      <c r="C37">
        <f t="shared" si="4"/>
        <v>400.58371284844918</v>
      </c>
      <c r="D37">
        <f t="shared" si="5"/>
        <v>269.65165528931914</v>
      </c>
      <c r="E37">
        <v>37</v>
      </c>
      <c r="G37">
        <f t="shared" si="6"/>
        <v>398.04047694102275</v>
      </c>
      <c r="H37">
        <f t="shared" si="7"/>
        <v>528.93470033990673</v>
      </c>
    </row>
    <row r="38" spans="1:8" x14ac:dyDescent="0.2">
      <c r="A38">
        <v>38</v>
      </c>
      <c r="C38">
        <f t="shared" si="4"/>
        <v>408.97945619494823</v>
      </c>
      <c r="D38">
        <f t="shared" si="5"/>
        <v>277.91663455076412</v>
      </c>
      <c r="E38">
        <v>38</v>
      </c>
      <c r="G38">
        <f t="shared" si="6"/>
        <v>406.51328804229234</v>
      </c>
      <c r="H38">
        <f t="shared" si="7"/>
        <v>537.53676596220805</v>
      </c>
    </row>
    <row r="39" spans="1:8" x14ac:dyDescent="0.2">
      <c r="A39">
        <v>39</v>
      </c>
      <c r="C39">
        <f t="shared" si="4"/>
        <v>417.37519954144733</v>
      </c>
      <c r="D39">
        <f t="shared" si="5"/>
        <v>286.17263069895841</v>
      </c>
      <c r="E39">
        <v>39</v>
      </c>
      <c r="G39">
        <f t="shared" si="6"/>
        <v>414.98609914356189</v>
      </c>
      <c r="H39">
        <f t="shared" si="7"/>
        <v>546.14798861436952</v>
      </c>
    </row>
    <row r="40" spans="1:8" x14ac:dyDescent="0.2">
      <c r="A40">
        <v>40</v>
      </c>
      <c r="C40">
        <f t="shared" si="4"/>
        <v>425.77094288794638</v>
      </c>
      <c r="D40">
        <f t="shared" si="5"/>
        <v>294.41967240583097</v>
      </c>
      <c r="E40">
        <v>40</v>
      </c>
      <c r="G40">
        <f t="shared" si="6"/>
        <v>423.45891024483143</v>
      </c>
      <c r="H40">
        <f t="shared" si="7"/>
        <v>554.76833933947853</v>
      </c>
    </row>
    <row r="41" spans="1:8" x14ac:dyDescent="0.2">
      <c r="A41">
        <v>41</v>
      </c>
      <c r="C41">
        <f t="shared" si="4"/>
        <v>434.16668623444542</v>
      </c>
      <c r="D41">
        <f t="shared" si="5"/>
        <v>302.65779004666439</v>
      </c>
      <c r="E41">
        <v>41</v>
      </c>
      <c r="G41">
        <f t="shared" si="6"/>
        <v>431.93172134610103</v>
      </c>
      <c r="H41">
        <f t="shared" si="7"/>
        <v>563.39778740521763</v>
      </c>
    </row>
    <row r="42" spans="1:8" x14ac:dyDescent="0.2">
      <c r="A42">
        <v>42</v>
      </c>
      <c r="C42">
        <f t="shared" si="4"/>
        <v>442.56242958094447</v>
      </c>
      <c r="D42">
        <f t="shared" si="5"/>
        <v>310.88701566985685</v>
      </c>
      <c r="E42">
        <v>42</v>
      </c>
      <c r="G42">
        <f t="shared" si="6"/>
        <v>440.40453244737063</v>
      </c>
      <c r="H42">
        <f t="shared" si="7"/>
        <v>572.03630033508807</v>
      </c>
    </row>
    <row r="43" spans="1:8" x14ac:dyDescent="0.2">
      <c r="A43">
        <v>43</v>
      </c>
      <c r="C43">
        <f t="shared" si="4"/>
        <v>450.95817292744351</v>
      </c>
      <c r="D43">
        <f t="shared" si="5"/>
        <v>319.10738296527114</v>
      </c>
      <c r="E43">
        <v>43</v>
      </c>
      <c r="G43">
        <f t="shared" si="6"/>
        <v>448.87734354864017</v>
      </c>
      <c r="H43">
        <f t="shared" si="7"/>
        <v>580.68384394114685</v>
      </c>
    </row>
    <row r="44" spans="1:8" x14ac:dyDescent="0.2">
      <c r="A44">
        <v>44</v>
      </c>
      <c r="C44">
        <f t="shared" si="4"/>
        <v>459.35391627394262</v>
      </c>
      <c r="D44">
        <f t="shared" si="5"/>
        <v>327.31892723124042</v>
      </c>
      <c r="E44">
        <v>44</v>
      </c>
      <c r="G44">
        <f t="shared" si="6"/>
        <v>457.35015464990971</v>
      </c>
      <c r="H44">
        <f t="shared" si="7"/>
        <v>589.34038235818321</v>
      </c>
    </row>
    <row r="45" spans="1:8" x14ac:dyDescent="0.2">
      <c r="A45">
        <v>45</v>
      </c>
      <c r="C45">
        <f t="shared" si="4"/>
        <v>467.74965962044166</v>
      </c>
      <c r="D45">
        <f t="shared" si="5"/>
        <v>335.52168534030295</v>
      </c>
      <c r="E45">
        <v>45</v>
      </c>
      <c r="G45">
        <f t="shared" si="6"/>
        <v>465.82296575117931</v>
      </c>
      <c r="H45">
        <f t="shared" si="7"/>
        <v>598.00587807925581</v>
      </c>
    </row>
    <row r="46" spans="1:8" x14ac:dyDescent="0.2">
      <c r="A46">
        <v>46</v>
      </c>
      <c r="C46">
        <f t="shared" si="4"/>
        <v>476.14540296694071</v>
      </c>
      <c r="D46">
        <f t="shared" si="5"/>
        <v>343.71569570374191</v>
      </c>
      <c r="E46">
        <v>46</v>
      </c>
      <c r="G46">
        <f t="shared" si="6"/>
        <v>474.29577685244891</v>
      </c>
      <c r="H46">
        <f t="shared" si="7"/>
        <v>606.68029199251384</v>
      </c>
    </row>
    <row r="47" spans="1:8" x14ac:dyDescent="0.2">
      <c r="A47">
        <v>47</v>
      </c>
      <c r="C47">
        <f t="shared" si="4"/>
        <v>484.54114631343981</v>
      </c>
      <c r="D47">
        <f t="shared" si="5"/>
        <v>351.90099823500555</v>
      </c>
      <c r="E47">
        <v>47</v>
      </c>
      <c r="G47">
        <f t="shared" si="6"/>
        <v>482.76858795371845</v>
      </c>
      <c r="H47">
        <f t="shared" si="7"/>
        <v>615.36358341921959</v>
      </c>
    </row>
    <row r="48" spans="1:8" x14ac:dyDescent="0.2">
      <c r="A48">
        <v>48</v>
      </c>
      <c r="C48">
        <f t="shared" si="4"/>
        <v>492.93688965993886</v>
      </c>
      <c r="D48">
        <f t="shared" si="5"/>
        <v>360.07763431208446</v>
      </c>
      <c r="E48">
        <v>48</v>
      </c>
      <c r="G48">
        <f t="shared" si="6"/>
        <v>491.24139905498799</v>
      </c>
      <c r="H48">
        <f t="shared" si="7"/>
        <v>624.05571015289081</v>
      </c>
    </row>
    <row r="49" spans="1:8" x14ac:dyDescent="0.2">
      <c r="A49">
        <v>49</v>
      </c>
      <c r="C49">
        <f t="shared" si="4"/>
        <v>501.3326330064379</v>
      </c>
      <c r="D49">
        <f t="shared" si="5"/>
        <v>368.24564673892667</v>
      </c>
      <c r="E49">
        <v>49</v>
      </c>
      <c r="G49">
        <f t="shared" si="6"/>
        <v>499.71421015625759</v>
      </c>
      <c r="H49">
        <f t="shared" si="7"/>
        <v>632.75662849947923</v>
      </c>
    </row>
    <row r="50" spans="1:8" x14ac:dyDescent="0.2">
      <c r="A50">
        <v>50</v>
      </c>
      <c r="C50">
        <f t="shared" si="4"/>
        <v>509.72837635293695</v>
      </c>
      <c r="D50">
        <f t="shared" si="5"/>
        <v>376.40507970596673</v>
      </c>
      <c r="E50">
        <v>50</v>
      </c>
      <c r="G50">
        <f t="shared" si="6"/>
        <v>508.18702125752719</v>
      </c>
      <c r="H50">
        <f t="shared" si="7"/>
        <v>641.46629331850136</v>
      </c>
    </row>
    <row r="51" spans="1:8" x14ac:dyDescent="0.2">
      <c r="A51">
        <v>51</v>
      </c>
      <c r="C51">
        <f t="shared" si="4"/>
        <v>518.12411969943594</v>
      </c>
      <c r="D51">
        <f t="shared" si="5"/>
        <v>384.55597874985068</v>
      </c>
      <c r="E51">
        <v>51</v>
      </c>
      <c r="G51">
        <f t="shared" si="6"/>
        <v>516.65983235879673</v>
      </c>
      <c r="H51">
        <f t="shared" si="7"/>
        <v>650.18465806503593</v>
      </c>
    </row>
    <row r="52" spans="1:8" x14ac:dyDescent="0.2">
      <c r="A52">
        <v>52</v>
      </c>
      <c r="C52">
        <f t="shared" si="4"/>
        <v>526.51986304593504</v>
      </c>
      <c r="D52">
        <f t="shared" si="5"/>
        <v>392.69839071243587</v>
      </c>
      <c r="E52">
        <v>52</v>
      </c>
      <c r="G52">
        <f t="shared" si="6"/>
        <v>525.13264346006622</v>
      </c>
      <c r="H52">
        <f t="shared" si="7"/>
        <v>658.91167483250524</v>
      </c>
    </row>
    <row r="53" spans="1:8" x14ac:dyDescent="0.2">
      <c r="A53">
        <v>53</v>
      </c>
      <c r="C53">
        <f t="shared" si="4"/>
        <v>534.91560639243414</v>
      </c>
      <c r="D53">
        <f t="shared" si="5"/>
        <v>400.83236369914437</v>
      </c>
      <c r="E53">
        <v>53</v>
      </c>
      <c r="G53">
        <f t="shared" si="6"/>
        <v>533.60545456133582</v>
      </c>
      <c r="H53">
        <f t="shared" si="7"/>
        <v>667.64729439615212</v>
      </c>
    </row>
    <row r="54" spans="1:8" x14ac:dyDescent="0.2">
      <c r="A54">
        <v>54</v>
      </c>
      <c r="C54">
        <f t="shared" si="4"/>
        <v>543.31134973893313</v>
      </c>
      <c r="D54">
        <f t="shared" si="5"/>
        <v>408.95794703675091</v>
      </c>
      <c r="E54">
        <v>54</v>
      </c>
      <c r="G54">
        <f t="shared" si="6"/>
        <v>542.07826566260542</v>
      </c>
      <c r="H54">
        <f t="shared" si="7"/>
        <v>676.39146625713045</v>
      </c>
    </row>
    <row r="55" spans="1:8" x14ac:dyDescent="0.2">
      <c r="A55">
        <v>55</v>
      </c>
      <c r="C55">
        <f t="shared" si="4"/>
        <v>551.70709308543223</v>
      </c>
      <c r="D55">
        <f t="shared" si="5"/>
        <v>417.07519123068306</v>
      </c>
      <c r="E55">
        <v>55</v>
      </c>
      <c r="G55">
        <f t="shared" si="6"/>
        <v>550.55107676387502</v>
      </c>
      <c r="H55">
        <f t="shared" si="7"/>
        <v>685.14413868712484</v>
      </c>
    </row>
    <row r="56" spans="1:8" x14ac:dyDescent="0.2">
      <c r="A56">
        <v>56</v>
      </c>
      <c r="C56">
        <f t="shared" si="4"/>
        <v>560.10283643193134</v>
      </c>
      <c r="D56">
        <f t="shared" si="5"/>
        <v>425.18414792191129</v>
      </c>
      <c r="E56">
        <v>56</v>
      </c>
      <c r="G56">
        <f t="shared" si="6"/>
        <v>559.02388786514462</v>
      </c>
      <c r="H56">
        <f t="shared" si="7"/>
        <v>693.9052587734152</v>
      </c>
    </row>
    <row r="57" spans="1:8" x14ac:dyDescent="0.2">
      <c r="A57">
        <v>57</v>
      </c>
      <c r="C57">
        <f t="shared" si="4"/>
        <v>568.49857977843033</v>
      </c>
      <c r="D57">
        <f t="shared" si="5"/>
        <v>433.28486984350627</v>
      </c>
      <c r="E57">
        <v>57</v>
      </c>
      <c r="G57">
        <f t="shared" si="6"/>
        <v>567.49669896641421</v>
      </c>
      <c r="H57">
        <f t="shared" si="7"/>
        <v>702.67477246430508</v>
      </c>
    </row>
    <row r="58" spans="1:8" x14ac:dyDescent="0.2">
      <c r="A58">
        <v>58</v>
      </c>
      <c r="C58">
        <f t="shared" si="4"/>
        <v>576.89432312492943</v>
      </c>
      <c r="D58">
        <f t="shared" si="5"/>
        <v>441.37741077693977</v>
      </c>
      <c r="E58">
        <v>58</v>
      </c>
      <c r="G58">
        <f t="shared" si="6"/>
        <v>575.96951006768381</v>
      </c>
      <c r="H58">
        <f t="shared" si="7"/>
        <v>711.45262461483321</v>
      </c>
    </row>
    <row r="59" spans="1:8" x14ac:dyDescent="0.2">
      <c r="A59">
        <v>59</v>
      </c>
      <c r="C59">
        <f t="shared" si="4"/>
        <v>585.29006647142842</v>
      </c>
      <c r="D59">
        <f t="shared" si="5"/>
        <v>449.46182550820095</v>
      </c>
      <c r="E59">
        <v>59</v>
      </c>
      <c r="G59">
        <f t="shared" si="6"/>
        <v>584.4423211689533</v>
      </c>
      <c r="H59">
        <f t="shared" si="7"/>
        <v>720.23875903268686</v>
      </c>
    </row>
    <row r="60" spans="1:8" x14ac:dyDescent="0.2">
      <c r="A60">
        <v>60</v>
      </c>
      <c r="C60">
        <f t="shared" si="4"/>
        <v>593.68580981792752</v>
      </c>
      <c r="D60">
        <f t="shared" si="5"/>
        <v>457.53816978380348</v>
      </c>
      <c r="E60">
        <v>60</v>
      </c>
      <c r="G60">
        <f t="shared" si="6"/>
        <v>592.91513227022278</v>
      </c>
      <c r="H60">
        <f t="shared" si="7"/>
        <v>729.03311852424349</v>
      </c>
    </row>
    <row r="61" spans="1:8" x14ac:dyDescent="0.2">
      <c r="A61">
        <v>61</v>
      </c>
      <c r="C61">
        <f t="shared" si="4"/>
        <v>602.08155316442662</v>
      </c>
      <c r="D61">
        <f t="shared" si="5"/>
        <v>465.60650026675165</v>
      </c>
      <c r="E61">
        <v>61</v>
      </c>
      <c r="G61">
        <f t="shared" si="6"/>
        <v>601.38794337149238</v>
      </c>
      <c r="H61">
        <f t="shared" si="7"/>
        <v>737.83564494066036</v>
      </c>
    </row>
    <row r="62" spans="1:8" x14ac:dyDescent="0.2">
      <c r="A62">
        <v>62</v>
      </c>
      <c r="C62">
        <f t="shared" si="4"/>
        <v>610.47729651092561</v>
      </c>
      <c r="D62">
        <f t="shared" si="5"/>
        <v>473.66687449253584</v>
      </c>
      <c r="E62">
        <v>62</v>
      </c>
      <c r="G62">
        <f t="shared" si="6"/>
        <v>609.86075447276198</v>
      </c>
      <c r="H62">
        <f t="shared" si="7"/>
        <v>746.64627922394232</v>
      </c>
    </row>
    <row r="63" spans="1:8" x14ac:dyDescent="0.2">
      <c r="A63">
        <v>63</v>
      </c>
      <c r="C63">
        <f t="shared" si="4"/>
        <v>618.87303985742471</v>
      </c>
      <c r="D63">
        <f t="shared" si="5"/>
        <v>481.71935082522413</v>
      </c>
      <c r="E63">
        <v>63</v>
      </c>
      <c r="G63">
        <f t="shared" si="6"/>
        <v>618.33356557403158</v>
      </c>
      <c r="H63">
        <f t="shared" si="7"/>
        <v>755.46496145291428</v>
      </c>
    </row>
    <row r="64" spans="1:8" x14ac:dyDescent="0.2">
      <c r="A64">
        <v>64</v>
      </c>
      <c r="C64">
        <f t="shared" si="4"/>
        <v>627.2687832039237</v>
      </c>
      <c r="D64">
        <f t="shared" si="5"/>
        <v>489.76398841371201</v>
      </c>
      <c r="E64">
        <v>64</v>
      </c>
      <c r="G64">
        <f t="shared" si="6"/>
        <v>626.80637667530118</v>
      </c>
      <c r="H64">
        <f t="shared" si="7"/>
        <v>764.29163088903124</v>
      </c>
    </row>
    <row r="65" spans="1:8" x14ac:dyDescent="0.2">
      <c r="A65">
        <v>65</v>
      </c>
      <c r="C65">
        <f t="shared" ref="C65:C70" si="8">98.336952374483+(A65-1)*8.39574334649906</f>
        <v>635.66452655042281</v>
      </c>
      <c r="D65">
        <f t="shared" ref="D65:D70" si="9">0+1*C65-129.732309088595*(1.005+(C65-284.499650158972)^2/992212.210338497)^0.5</f>
        <v>497.80084714819668</v>
      </c>
      <c r="E65">
        <v>65</v>
      </c>
      <c r="G65">
        <f t="shared" ref="G65:G70" si="10">93.0192772953182+(E65-1)*8.47281110126957</f>
        <v>635.27918777657078</v>
      </c>
      <c r="H65">
        <f t="shared" ref="H65:H70" si="11">0+1*G65+129.732309088595*(1.005+(G65-284.499650158972)^2/992212.210338497)^0.5</f>
        <v>773.12622602195779</v>
      </c>
    </row>
    <row r="66" spans="1:8" x14ac:dyDescent="0.2">
      <c r="A66">
        <v>66</v>
      </c>
      <c r="C66">
        <f t="shared" si="8"/>
        <v>644.06026989692191</v>
      </c>
      <c r="D66">
        <f t="shared" si="9"/>
        <v>505.82998761692966</v>
      </c>
      <c r="E66">
        <v>66</v>
      </c>
      <c r="G66">
        <f t="shared" si="10"/>
        <v>643.75199887784038</v>
      </c>
      <c r="H66">
        <f t="shared" si="11"/>
        <v>781.96868461485417</v>
      </c>
    </row>
    <row r="67" spans="1:8" x14ac:dyDescent="0.2">
      <c r="A67">
        <v>67</v>
      </c>
      <c r="C67">
        <f t="shared" si="8"/>
        <v>652.4560132434209</v>
      </c>
      <c r="D67">
        <f t="shared" si="9"/>
        <v>513.85147106331124</v>
      </c>
      <c r="E67">
        <v>67</v>
      </c>
      <c r="G67">
        <f t="shared" si="10"/>
        <v>652.22480997910998</v>
      </c>
      <c r="H67">
        <f t="shared" si="11"/>
        <v>790.81894374930869</v>
      </c>
    </row>
    <row r="68" spans="1:8" x14ac:dyDescent="0.2">
      <c r="A68">
        <v>68</v>
      </c>
      <c r="C68">
        <f t="shared" si="8"/>
        <v>660.85175658992</v>
      </c>
      <c r="D68">
        <f t="shared" si="9"/>
        <v>521.86535934337553</v>
      </c>
      <c r="E68">
        <v>68</v>
      </c>
      <c r="G68">
        <f t="shared" si="10"/>
        <v>660.69762108037935</v>
      </c>
      <c r="H68">
        <f t="shared" si="11"/>
        <v>799.67693986985637</v>
      </c>
    </row>
    <row r="69" spans="1:8" x14ac:dyDescent="0.2">
      <c r="A69">
        <v>69</v>
      </c>
      <c r="C69">
        <f t="shared" si="8"/>
        <v>669.24749993641899</v>
      </c>
      <c r="D69">
        <f t="shared" si="9"/>
        <v>529.87171488372178</v>
      </c>
      <c r="E69">
        <v>69</v>
      </c>
      <c r="G69">
        <f t="shared" si="10"/>
        <v>669.17043218164895</v>
      </c>
      <c r="H69">
        <f t="shared" si="11"/>
        <v>808.54260882803169</v>
      </c>
    </row>
    <row r="70" spans="1:8" x14ac:dyDescent="0.2">
      <c r="A70">
        <v>70</v>
      </c>
      <c r="C70">
        <f t="shared" si="8"/>
        <v>677.64324328291809</v>
      </c>
      <c r="D70">
        <f t="shared" si="9"/>
        <v>537.87060063993886</v>
      </c>
      <c r="E70">
        <v>70</v>
      </c>
      <c r="G70">
        <f t="shared" si="10"/>
        <v>677.64324328291855</v>
      </c>
      <c r="H70">
        <f t="shared" si="11"/>
        <v>817.41588592589778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30D9-C122-3F45-AEE0-CEF7AFBF0EAB}">
  <sheetPr codeName="XLSTAT_20221115_231340_1_HID"/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132.779278632674+(A1-1)*6.56423269329736</f>
        <v>132.77927863267399</v>
      </c>
      <c r="D1">
        <f t="shared" ref="D1:D32" si="1">0+1*C1-164.074141210542*(1.00454545454545+(C1-278.382191825989)^2/856466.933209201)^0.5</f>
        <v>-33.681077865368763</v>
      </c>
      <c r="E1">
        <v>1</v>
      </c>
      <c r="G1">
        <f t="shared" ref="G1:G32" si="2">117.156145985908+(E1-1)*6.79065490556932</f>
        <v>117.156145985908</v>
      </c>
      <c r="H1">
        <f t="shared" ref="H1:H32" si="3">0+1*G1+164.074141210542*(1.00454545454545+(G1-278.382191825989)^2/856466.933209201)^0.5</f>
        <v>284.06846679575381</v>
      </c>
    </row>
    <row r="2" spans="1:8" x14ac:dyDescent="0.2">
      <c r="A2">
        <v>2</v>
      </c>
      <c r="C2">
        <f t="shared" si="0"/>
        <v>139.34351132597135</v>
      </c>
      <c r="D2">
        <f t="shared" si="1"/>
        <v>-26.940346477862136</v>
      </c>
      <c r="E2">
        <v>2</v>
      </c>
      <c r="G2">
        <f t="shared" si="2"/>
        <v>123.94680089147732</v>
      </c>
      <c r="H2">
        <f t="shared" si="3"/>
        <v>290.6571701056148</v>
      </c>
    </row>
    <row r="3" spans="1:8" x14ac:dyDescent="0.2">
      <c r="A3">
        <v>3</v>
      </c>
      <c r="C3">
        <f t="shared" si="0"/>
        <v>145.9077440192687</v>
      </c>
      <c r="D3">
        <f t="shared" si="1"/>
        <v>-20.207580946857547</v>
      </c>
      <c r="E3">
        <v>3</v>
      </c>
      <c r="G3">
        <f t="shared" si="2"/>
        <v>130.73745579704664</v>
      </c>
      <c r="H3">
        <f t="shared" si="3"/>
        <v>297.25433302143273</v>
      </c>
    </row>
    <row r="4" spans="1:8" x14ac:dyDescent="0.2">
      <c r="A4">
        <v>4</v>
      </c>
      <c r="C4">
        <f t="shared" si="0"/>
        <v>152.47197671256606</v>
      </c>
      <c r="D4">
        <f t="shared" si="1"/>
        <v>-13.482805541167494</v>
      </c>
      <c r="E4">
        <v>4</v>
      </c>
      <c r="G4">
        <f t="shared" si="2"/>
        <v>137.52811070261595</v>
      </c>
      <c r="H4">
        <f t="shared" si="3"/>
        <v>303.8599850661023</v>
      </c>
    </row>
    <row r="5" spans="1:8" x14ac:dyDescent="0.2">
      <c r="A5">
        <v>5</v>
      </c>
      <c r="C5">
        <f t="shared" si="0"/>
        <v>159.03620940586342</v>
      </c>
      <c r="D5">
        <f t="shared" si="1"/>
        <v>-6.7660434707868831</v>
      </c>
      <c r="E5">
        <v>5</v>
      </c>
      <c r="G5">
        <f t="shared" si="2"/>
        <v>144.31876560818529</v>
      </c>
      <c r="H5">
        <f t="shared" si="3"/>
        <v>310.47415459584965</v>
      </c>
    </row>
    <row r="6" spans="1:8" x14ac:dyDescent="0.2">
      <c r="A6">
        <v>6</v>
      </c>
      <c r="C6">
        <f t="shared" si="0"/>
        <v>165.60044209916077</v>
      </c>
      <c r="D6">
        <f t="shared" si="1"/>
        <v>-5.7316870551971988E-2</v>
      </c>
      <c r="E6">
        <v>6</v>
      </c>
      <c r="G6">
        <f t="shared" si="2"/>
        <v>151.1094205137546</v>
      </c>
      <c r="H6">
        <f t="shared" si="3"/>
        <v>317.09686877920512</v>
      </c>
    </row>
    <row r="7" spans="1:8" x14ac:dyDescent="0.2">
      <c r="A7">
        <v>7</v>
      </c>
      <c r="C7">
        <f t="shared" si="0"/>
        <v>172.16467479245816</v>
      </c>
      <c r="D7">
        <f t="shared" si="1"/>
        <v>6.6433532155434705</v>
      </c>
      <c r="E7">
        <v>7</v>
      </c>
      <c r="G7">
        <f t="shared" si="2"/>
        <v>157.90007541932391</v>
      </c>
      <c r="H7">
        <f t="shared" si="3"/>
        <v>323.72815357670731</v>
      </c>
    </row>
    <row r="8" spans="1:8" x14ac:dyDescent="0.2">
      <c r="A8">
        <v>8</v>
      </c>
      <c r="C8">
        <f t="shared" si="0"/>
        <v>178.72890748575551</v>
      </c>
      <c r="D8">
        <f t="shared" si="1"/>
        <v>13.335946849350194</v>
      </c>
      <c r="E8">
        <v>8</v>
      </c>
      <c r="G8">
        <f t="shared" si="2"/>
        <v>164.69073032489325</v>
      </c>
      <c r="H8">
        <f t="shared" si="3"/>
        <v>330.3680337213724</v>
      </c>
    </row>
    <row r="9" spans="1:8" x14ac:dyDescent="0.2">
      <c r="A9">
        <v>9</v>
      </c>
      <c r="C9">
        <f t="shared" si="0"/>
        <v>185.29314017905287</v>
      </c>
      <c r="D9">
        <f t="shared" si="1"/>
        <v>20.02044521285822</v>
      </c>
      <c r="E9">
        <v>9</v>
      </c>
      <c r="G9">
        <f t="shared" si="2"/>
        <v>171.48138523046256</v>
      </c>
      <c r="H9">
        <f t="shared" si="3"/>
        <v>337.01653269996177</v>
      </c>
    </row>
    <row r="10" spans="1:8" x14ac:dyDescent="0.2">
      <c r="A10">
        <v>10</v>
      </c>
      <c r="C10">
        <f t="shared" si="0"/>
        <v>191.85737287235023</v>
      </c>
      <c r="D10">
        <f t="shared" si="1"/>
        <v>26.696830621762047</v>
      </c>
      <c r="E10">
        <v>10</v>
      </c>
      <c r="G10">
        <f t="shared" si="2"/>
        <v>178.27204013603188</v>
      </c>
      <c r="H10">
        <f t="shared" si="3"/>
        <v>343.67367273508091</v>
      </c>
    </row>
    <row r="11" spans="1:8" x14ac:dyDescent="0.2">
      <c r="A11">
        <v>11</v>
      </c>
      <c r="C11">
        <f t="shared" si="0"/>
        <v>198.42160556564758</v>
      </c>
      <c r="D11">
        <f t="shared" si="1"/>
        <v>33.365086538273204</v>
      </c>
      <c r="E11">
        <v>11</v>
      </c>
      <c r="G11">
        <f t="shared" si="2"/>
        <v>185.06269504160122</v>
      </c>
      <c r="H11">
        <f t="shared" si="3"/>
        <v>350.33947476814012</v>
      </c>
    </row>
    <row r="12" spans="1:8" x14ac:dyDescent="0.2">
      <c r="A12">
        <v>12</v>
      </c>
      <c r="C12">
        <f t="shared" si="0"/>
        <v>204.98583825894497</v>
      </c>
      <c r="D12">
        <f t="shared" si="1"/>
        <v>40.025197583158786</v>
      </c>
      <c r="E12">
        <v>12</v>
      </c>
      <c r="G12">
        <f t="shared" si="2"/>
        <v>191.8533499471705</v>
      </c>
      <c r="H12">
        <f t="shared" si="3"/>
        <v>357.01395844320689</v>
      </c>
    </row>
    <row r="13" spans="1:8" x14ac:dyDescent="0.2">
      <c r="A13">
        <v>13</v>
      </c>
      <c r="C13">
        <f t="shared" si="0"/>
        <v>211.55007095224232</v>
      </c>
      <c r="D13">
        <f t="shared" si="1"/>
        <v>46.677149546985817</v>
      </c>
      <c r="E13">
        <v>13</v>
      </c>
      <c r="G13">
        <f t="shared" si="2"/>
        <v>198.64400485273984</v>
      </c>
      <c r="H13">
        <f t="shared" si="3"/>
        <v>363.69714209177948</v>
      </c>
    </row>
    <row r="14" spans="1:8" x14ac:dyDescent="0.2">
      <c r="A14">
        <v>14</v>
      </c>
      <c r="C14">
        <f t="shared" si="0"/>
        <v>218.11430364553968</v>
      </c>
      <c r="D14">
        <f t="shared" si="1"/>
        <v>53.320929400553382</v>
      </c>
      <c r="E14">
        <v>14</v>
      </c>
      <c r="G14">
        <f t="shared" si="2"/>
        <v>205.43465975830915</v>
      </c>
      <c r="H14">
        <f t="shared" si="3"/>
        <v>370.38904271850697</v>
      </c>
    </row>
    <row r="15" spans="1:8" x14ac:dyDescent="0.2">
      <c r="A15">
        <v>15</v>
      </c>
      <c r="C15">
        <f t="shared" si="0"/>
        <v>224.67853633883703</v>
      </c>
      <c r="D15">
        <f t="shared" si="1"/>
        <v>59.956525304493113</v>
      </c>
      <c r="E15">
        <v>15</v>
      </c>
      <c r="G15">
        <f t="shared" si="2"/>
        <v>212.22531466387846</v>
      </c>
      <c r="H15">
        <f t="shared" si="3"/>
        <v>377.08967598788342</v>
      </c>
    </row>
    <row r="16" spans="1:8" x14ac:dyDescent="0.2">
      <c r="A16">
        <v>16</v>
      </c>
      <c r="C16">
        <f t="shared" si="0"/>
        <v>231.24276903213439</v>
      </c>
      <c r="D16">
        <f t="shared" si="1"/>
        <v>66.583926618023185</v>
      </c>
      <c r="E16">
        <v>16</v>
      </c>
      <c r="G16">
        <f t="shared" si="2"/>
        <v>219.0159695694478</v>
      </c>
      <c r="H16">
        <f t="shared" si="3"/>
        <v>383.79905621193859</v>
      </c>
    </row>
    <row r="17" spans="1:8" x14ac:dyDescent="0.2">
      <c r="A17">
        <v>17</v>
      </c>
      <c r="C17">
        <f t="shared" si="0"/>
        <v>237.80700172543175</v>
      </c>
      <c r="D17">
        <f t="shared" si="1"/>
        <v>73.203123906840005</v>
      </c>
      <c r="E17">
        <v>17</v>
      </c>
      <c r="G17">
        <f t="shared" si="2"/>
        <v>225.80662447501712</v>
      </c>
      <c r="H17">
        <f t="shared" si="3"/>
        <v>390.51719633894839</v>
      </c>
    </row>
    <row r="18" spans="1:8" x14ac:dyDescent="0.2">
      <c r="A18">
        <v>18</v>
      </c>
      <c r="C18">
        <f t="shared" si="0"/>
        <v>244.3712344187291</v>
      </c>
      <c r="D18">
        <f t="shared" si="1"/>
        <v>79.814108950134369</v>
      </c>
      <c r="E18">
        <v>18</v>
      </c>
      <c r="G18">
        <f t="shared" si="2"/>
        <v>232.59727938058643</v>
      </c>
      <c r="H18">
        <f t="shared" si="3"/>
        <v>397.24410794318595</v>
      </c>
    </row>
    <row r="19" spans="1:8" x14ac:dyDescent="0.2">
      <c r="A19">
        <v>19</v>
      </c>
      <c r="C19">
        <f t="shared" si="0"/>
        <v>250.93546711202646</v>
      </c>
      <c r="D19">
        <f t="shared" si="1"/>
        <v>86.416874746719714</v>
      </c>
      <c r="E19">
        <v>19</v>
      </c>
      <c r="G19">
        <f t="shared" si="2"/>
        <v>239.38793428615577</v>
      </c>
      <c r="H19">
        <f t="shared" si="3"/>
        <v>403.97980121573067</v>
      </c>
    </row>
    <row r="20" spans="1:8" x14ac:dyDescent="0.2">
      <c r="A20">
        <v>20</v>
      </c>
      <c r="C20">
        <f t="shared" si="0"/>
        <v>257.49969980532381</v>
      </c>
      <c r="D20">
        <f t="shared" si="1"/>
        <v>93.011415520262091</v>
      </c>
      <c r="E20">
        <v>20</v>
      </c>
      <c r="G20">
        <f t="shared" si="2"/>
        <v>246.17858919172505</v>
      </c>
      <c r="H20">
        <f t="shared" si="3"/>
        <v>410.72428495635404</v>
      </c>
    </row>
    <row r="21" spans="1:8" x14ac:dyDescent="0.2">
      <c r="A21">
        <v>21</v>
      </c>
      <c r="C21">
        <f t="shared" si="0"/>
        <v>264.06393249862117</v>
      </c>
      <c r="D21">
        <f t="shared" si="1"/>
        <v>99.597726723602477</v>
      </c>
      <c r="E21">
        <v>21</v>
      </c>
      <c r="G21">
        <f t="shared" si="2"/>
        <v>252.96924409729439</v>
      </c>
      <c r="H21">
        <f t="shared" si="3"/>
        <v>417.47756656649625</v>
      </c>
    </row>
    <row r="22" spans="1:8" x14ac:dyDescent="0.2">
      <c r="A22">
        <v>22</v>
      </c>
      <c r="C22">
        <f t="shared" si="0"/>
        <v>270.62816519191858</v>
      </c>
      <c r="D22">
        <f t="shared" si="1"/>
        <v>106.17580504216434</v>
      </c>
      <c r="E22">
        <v>22</v>
      </c>
      <c r="G22">
        <f t="shared" si="2"/>
        <v>259.75989900286373</v>
      </c>
      <c r="H22">
        <f t="shared" si="3"/>
        <v>424.2396520433461</v>
      </c>
    </row>
    <row r="23" spans="1:8" x14ac:dyDescent="0.2">
      <c r="A23">
        <v>23</v>
      </c>
      <c r="C23">
        <f t="shared" si="0"/>
        <v>277.19239788521588</v>
      </c>
      <c r="D23">
        <f t="shared" si="1"/>
        <v>112.74564839643958</v>
      </c>
      <c r="E23">
        <v>23</v>
      </c>
      <c r="G23">
        <f t="shared" si="2"/>
        <v>266.55055390843302</v>
      </c>
      <c r="H23">
        <f t="shared" si="3"/>
        <v>431.01054597503662</v>
      </c>
    </row>
    <row r="24" spans="1:8" x14ac:dyDescent="0.2">
      <c r="A24">
        <v>24</v>
      </c>
      <c r="C24">
        <f t="shared" si="0"/>
        <v>283.7566305785133</v>
      </c>
      <c r="D24">
        <f t="shared" si="1"/>
        <v>119.30725594355036</v>
      </c>
      <c r="E24">
        <v>24</v>
      </c>
      <c r="G24">
        <f t="shared" si="2"/>
        <v>273.34120881400236</v>
      </c>
      <c r="H24">
        <f t="shared" si="3"/>
        <v>437.79025153696472</v>
      </c>
    </row>
    <row r="25" spans="1:8" x14ac:dyDescent="0.2">
      <c r="A25">
        <v>25</v>
      </c>
      <c r="C25">
        <f t="shared" si="0"/>
        <v>290.32086327181059</v>
      </c>
      <c r="D25">
        <f t="shared" si="1"/>
        <v>125.86062807788105</v>
      </c>
      <c r="E25">
        <v>25</v>
      </c>
      <c r="G25">
        <f t="shared" si="2"/>
        <v>280.1318637195717</v>
      </c>
      <c r="H25">
        <f t="shared" si="3"/>
        <v>444.57877048924053</v>
      </c>
    </row>
    <row r="26" spans="1:8" x14ac:dyDescent="0.2">
      <c r="A26">
        <v>26</v>
      </c>
      <c r="C26">
        <f t="shared" si="0"/>
        <v>296.88509596510801</v>
      </c>
      <c r="D26">
        <f t="shared" si="1"/>
        <v>132.4057664307831</v>
      </c>
      <c r="E26">
        <v>26</v>
      </c>
      <c r="G26">
        <f t="shared" si="2"/>
        <v>286.92251862514098</v>
      </c>
      <c r="H26">
        <f t="shared" si="3"/>
        <v>451.3761031752739</v>
      </c>
    </row>
    <row r="27" spans="1:8" x14ac:dyDescent="0.2">
      <c r="A27">
        <v>27</v>
      </c>
      <c r="C27">
        <f t="shared" si="0"/>
        <v>303.44932865840531</v>
      </c>
      <c r="D27">
        <f t="shared" si="1"/>
        <v>138.94267386934933</v>
      </c>
      <c r="E27">
        <v>27</v>
      </c>
      <c r="G27">
        <f t="shared" si="2"/>
        <v>293.71317353071032</v>
      </c>
      <c r="H27">
        <f t="shared" si="3"/>
        <v>458.1822485214982</v>
      </c>
    </row>
    <row r="28" spans="1:8" x14ac:dyDescent="0.2">
      <c r="A28">
        <v>28</v>
      </c>
      <c r="C28">
        <f t="shared" si="0"/>
        <v>310.01356135170272</v>
      </c>
      <c r="D28">
        <f t="shared" si="1"/>
        <v>145.47135449426318</v>
      </c>
      <c r="E28">
        <v>28</v>
      </c>
      <c r="G28">
        <f t="shared" si="2"/>
        <v>300.50382843627966</v>
      </c>
      <c r="H28">
        <f t="shared" si="3"/>
        <v>464.99720403823255</v>
      </c>
    </row>
    <row r="29" spans="1:8" x14ac:dyDescent="0.2">
      <c r="A29">
        <v>29</v>
      </c>
      <c r="C29">
        <f t="shared" si="0"/>
        <v>316.57779404500008</v>
      </c>
      <c r="D29">
        <f t="shared" si="1"/>
        <v>151.99181363672415</v>
      </c>
      <c r="E29">
        <v>29</v>
      </c>
      <c r="G29">
        <f t="shared" si="2"/>
        <v>307.29448334184895</v>
      </c>
      <c r="H29">
        <f t="shared" si="3"/>
        <v>471.82096582168265</v>
      </c>
    </row>
    <row r="30" spans="1:8" x14ac:dyDescent="0.2">
      <c r="A30">
        <v>30</v>
      </c>
      <c r="C30">
        <f t="shared" si="0"/>
        <v>323.14202673829743</v>
      </c>
      <c r="D30">
        <f t="shared" si="1"/>
        <v>158.50405785445659</v>
      </c>
      <c r="E30">
        <v>30</v>
      </c>
      <c r="G30">
        <f t="shared" si="2"/>
        <v>314.08513824741829</v>
      </c>
      <c r="H30">
        <f t="shared" si="3"/>
        <v>478.6535285570734</v>
      </c>
    </row>
    <row r="31" spans="1:8" x14ac:dyDescent="0.2">
      <c r="A31">
        <v>31</v>
      </c>
      <c r="C31">
        <f t="shared" si="0"/>
        <v>329.70625943159479</v>
      </c>
      <c r="D31">
        <f t="shared" si="1"/>
        <v>165.00809492680779</v>
      </c>
      <c r="E31">
        <v>31</v>
      </c>
      <c r="G31">
        <f t="shared" si="2"/>
        <v>320.87579315298757</v>
      </c>
      <c r="H31">
        <f t="shared" si="3"/>
        <v>485.49488552291007</v>
      </c>
    </row>
    <row r="32" spans="1:8" x14ac:dyDescent="0.2">
      <c r="A32">
        <v>32</v>
      </c>
      <c r="C32">
        <f t="shared" si="0"/>
        <v>336.27049212489214</v>
      </c>
      <c r="D32">
        <f t="shared" si="1"/>
        <v>171.50393384894409</v>
      </c>
      <c r="E32">
        <v>32</v>
      </c>
      <c r="G32">
        <f t="shared" si="2"/>
        <v>327.66644805855691</v>
      </c>
      <c r="H32">
        <f t="shared" si="3"/>
        <v>492.34502859635859</v>
      </c>
    </row>
    <row r="33" spans="1:8" x14ac:dyDescent="0.2">
      <c r="A33">
        <v>33</v>
      </c>
      <c r="C33">
        <f t="shared" ref="C33:C64" si="4">132.779278632674+(A33-1)*6.56423269329736</f>
        <v>342.8347248181895</v>
      </c>
      <c r="D33">
        <f t="shared" ref="D33:D64" si="5">0+1*C33-164.074141210542*(1.00454545454545+(C33-278.382191825989)^2/856466.933209201)^0.5</f>
        <v>177.99158482515523</v>
      </c>
      <c r="E33">
        <v>33</v>
      </c>
      <c r="G33">
        <f t="shared" ref="G33:G64" si="6">117.156145985908+(E33-1)*6.79065490556932</f>
        <v>334.45710296412625</v>
      </c>
      <c r="H33">
        <f t="shared" ref="H33:H64" si="7">0+1*G33+164.074141210542*(1.00454545454545+(G33-278.382191825989)^2/856466.933209201)^0.5</f>
        <v>499.20394825973574</v>
      </c>
    </row>
    <row r="34" spans="1:8" x14ac:dyDescent="0.2">
      <c r="A34">
        <v>34</v>
      </c>
      <c r="C34">
        <f t="shared" si="4"/>
        <v>349.39895751148686</v>
      </c>
      <c r="D34">
        <f t="shared" si="5"/>
        <v>184.47105926127884</v>
      </c>
      <c r="E34">
        <v>34</v>
      </c>
      <c r="G34">
        <f t="shared" si="6"/>
        <v>341.24775786969553</v>
      </c>
      <c r="H34">
        <f t="shared" si="7"/>
        <v>506.07163360809659</v>
      </c>
    </row>
    <row r="35" spans="1:8" x14ac:dyDescent="0.2">
      <c r="A35">
        <v>35</v>
      </c>
      <c r="C35">
        <f t="shared" si="4"/>
        <v>355.96319020478421</v>
      </c>
      <c r="D35">
        <f t="shared" si="5"/>
        <v>190.94236975625708</v>
      </c>
      <c r="E35">
        <v>35</v>
      </c>
      <c r="G35">
        <f t="shared" si="6"/>
        <v>348.03841277526487</v>
      </c>
      <c r="H35">
        <f t="shared" si="7"/>
        <v>512.94807235790529</v>
      </c>
    </row>
    <row r="36" spans="1:8" x14ac:dyDescent="0.2">
      <c r="A36">
        <v>36</v>
      </c>
      <c r="C36">
        <f t="shared" si="4"/>
        <v>362.52742289808157</v>
      </c>
      <c r="D36">
        <f t="shared" si="5"/>
        <v>197.40553009284125</v>
      </c>
      <c r="E36">
        <v>36</v>
      </c>
      <c r="G36">
        <f t="shared" si="6"/>
        <v>354.82906768083421</v>
      </c>
      <c r="H36">
        <f t="shared" si="7"/>
        <v>519.83325085677347</v>
      </c>
    </row>
    <row r="37" spans="1:8" x14ac:dyDescent="0.2">
      <c r="A37">
        <v>37</v>
      </c>
      <c r="C37">
        <f t="shared" si="4"/>
        <v>369.09165559137892</v>
      </c>
      <c r="D37">
        <f t="shared" si="5"/>
        <v>203.86055522745923</v>
      </c>
      <c r="E37">
        <v>37</v>
      </c>
      <c r="G37">
        <f t="shared" si="6"/>
        <v>361.6197225864035</v>
      </c>
      <c r="H37">
        <f t="shared" si="7"/>
        <v>526.72715409424814</v>
      </c>
    </row>
    <row r="38" spans="1:8" x14ac:dyDescent="0.2">
      <c r="A38">
        <v>38</v>
      </c>
      <c r="C38">
        <f t="shared" si="4"/>
        <v>375.65588828467628</v>
      </c>
      <c r="D38">
        <f t="shared" si="5"/>
        <v>210.30746127926352</v>
      </c>
      <c r="E38">
        <v>38</v>
      </c>
      <c r="G38">
        <f t="shared" si="6"/>
        <v>368.41037749197284</v>
      </c>
      <c r="H38">
        <f t="shared" si="7"/>
        <v>533.62976571362913</v>
      </c>
    </row>
    <row r="39" spans="1:8" x14ac:dyDescent="0.2">
      <c r="A39">
        <v>39</v>
      </c>
      <c r="C39">
        <f t="shared" si="4"/>
        <v>382.22012097797369</v>
      </c>
      <c r="D39">
        <f t="shared" si="5"/>
        <v>216.74626551837815</v>
      </c>
      <c r="E39">
        <v>39</v>
      </c>
      <c r="G39">
        <f t="shared" si="6"/>
        <v>375.20103239754212</v>
      </c>
      <c r="H39">
        <f t="shared" si="7"/>
        <v>540.54106802479498</v>
      </c>
    </row>
    <row r="40" spans="1:8" x14ac:dyDescent="0.2">
      <c r="A40">
        <v>40</v>
      </c>
      <c r="C40">
        <f t="shared" si="4"/>
        <v>388.78435367127099</v>
      </c>
      <c r="D40">
        <f t="shared" si="5"/>
        <v>223.17698635336427</v>
      </c>
      <c r="E40">
        <v>40</v>
      </c>
      <c r="G40">
        <f t="shared" si="6"/>
        <v>381.99168730311146</v>
      </c>
      <c r="H40">
        <f t="shared" si="7"/>
        <v>547.46104201801404</v>
      </c>
    </row>
    <row r="41" spans="1:8" x14ac:dyDescent="0.2">
      <c r="A41">
        <v>41</v>
      </c>
      <c r="C41">
        <f t="shared" si="4"/>
        <v>395.34858636456835</v>
      </c>
      <c r="D41">
        <f t="shared" si="5"/>
        <v>229.59964331792551</v>
      </c>
      <c r="E41">
        <v>41</v>
      </c>
      <c r="G41">
        <f t="shared" si="6"/>
        <v>388.7823422086808</v>
      </c>
      <c r="H41">
        <f t="shared" si="7"/>
        <v>554.38966737871465</v>
      </c>
    </row>
    <row r="42" spans="1:8" x14ac:dyDescent="0.2">
      <c r="A42">
        <v>42</v>
      </c>
      <c r="C42">
        <f t="shared" si="4"/>
        <v>401.91281905786576</v>
      </c>
      <c r="D42">
        <f t="shared" si="5"/>
        <v>236.01425705687495</v>
      </c>
      <c r="E42">
        <v>42</v>
      </c>
      <c r="G42">
        <f t="shared" si="6"/>
        <v>395.57299711425009</v>
      </c>
      <c r="H42">
        <f t="shared" si="7"/>
        <v>561.32692250319064</v>
      </c>
    </row>
    <row r="43" spans="1:8" x14ac:dyDescent="0.2">
      <c r="A43">
        <v>43</v>
      </c>
      <c r="C43">
        <f t="shared" si="4"/>
        <v>408.47705175116312</v>
      </c>
      <c r="D43">
        <f t="shared" si="5"/>
        <v>242.42084931138638</v>
      </c>
      <c r="E43">
        <v>43</v>
      </c>
      <c r="G43">
        <f t="shared" si="6"/>
        <v>402.36365201981943</v>
      </c>
      <c r="H43">
        <f t="shared" si="7"/>
        <v>568.27278451521204</v>
      </c>
    </row>
    <row r="44" spans="1:8" x14ac:dyDescent="0.2">
      <c r="A44">
        <v>44</v>
      </c>
      <c r="C44">
        <f t="shared" si="4"/>
        <v>415.04128444446047</v>
      </c>
      <c r="D44">
        <f t="shared" si="5"/>
        <v>248.8194429035552</v>
      </c>
      <c r="E44">
        <v>44</v>
      </c>
      <c r="G44">
        <f t="shared" si="6"/>
        <v>409.15430692538877</v>
      </c>
      <c r="H44">
        <f t="shared" si="7"/>
        <v>575.22722928351175</v>
      </c>
    </row>
    <row r="45" spans="1:8" x14ac:dyDescent="0.2">
      <c r="A45">
        <v>45</v>
      </c>
      <c r="C45">
        <f t="shared" si="4"/>
        <v>421.60551713775783</v>
      </c>
      <c r="D45">
        <f t="shared" si="5"/>
        <v>255.2100617202924</v>
      </c>
      <c r="E45">
        <v>45</v>
      </c>
      <c r="G45">
        <f t="shared" si="6"/>
        <v>415.94496183095805</v>
      </c>
      <c r="H45">
        <f t="shared" si="7"/>
        <v>582.19023144011896</v>
      </c>
    </row>
    <row r="46" spans="1:8" x14ac:dyDescent="0.2">
      <c r="A46">
        <v>46</v>
      </c>
      <c r="C46">
        <f t="shared" si="4"/>
        <v>428.16974983105519</v>
      </c>
      <c r="D46">
        <f t="shared" si="5"/>
        <v>261.59273069657854</v>
      </c>
      <c r="E46">
        <v>46</v>
      </c>
      <c r="G46">
        <f t="shared" si="6"/>
        <v>422.73561673652739</v>
      </c>
      <c r="H46">
        <f t="shared" si="7"/>
        <v>589.161764399508</v>
      </c>
    </row>
    <row r="47" spans="1:8" x14ac:dyDescent="0.2">
      <c r="A47">
        <v>47</v>
      </c>
      <c r="C47">
        <f t="shared" si="4"/>
        <v>434.73398252435254</v>
      </c>
      <c r="D47">
        <f t="shared" si="5"/>
        <v>267.96747579810358</v>
      </c>
      <c r="E47">
        <v>47</v>
      </c>
      <c r="G47">
        <f t="shared" si="6"/>
        <v>429.52627164209667</v>
      </c>
      <c r="H47">
        <f t="shared" si="7"/>
        <v>596.14180037852589</v>
      </c>
    </row>
    <row r="48" spans="1:8" x14ac:dyDescent="0.2">
      <c r="A48">
        <v>48</v>
      </c>
      <c r="C48">
        <f t="shared" si="4"/>
        <v>441.2982152176499</v>
      </c>
      <c r="D48">
        <f t="shared" si="5"/>
        <v>274.33432400332026</v>
      </c>
      <c r="E48">
        <v>48</v>
      </c>
      <c r="G48">
        <f t="shared" si="6"/>
        <v>436.31692654766601</v>
      </c>
      <c r="H48">
        <f t="shared" si="7"/>
        <v>603.13031041707166</v>
      </c>
    </row>
    <row r="49" spans="1:8" x14ac:dyDescent="0.2">
      <c r="A49">
        <v>49</v>
      </c>
      <c r="C49">
        <f t="shared" si="4"/>
        <v>447.86244791094725</v>
      </c>
      <c r="D49">
        <f t="shared" si="5"/>
        <v>280.69330328493947</v>
      </c>
      <c r="E49">
        <v>49</v>
      </c>
      <c r="G49">
        <f t="shared" si="6"/>
        <v>443.10758145323535</v>
      </c>
      <c r="H49">
        <f t="shared" si="7"/>
        <v>610.12726439948437</v>
      </c>
    </row>
    <row r="50" spans="1:8" x14ac:dyDescent="0.2">
      <c r="A50">
        <v>50</v>
      </c>
      <c r="C50">
        <f t="shared" si="4"/>
        <v>454.42668060424461</v>
      </c>
      <c r="D50">
        <f t="shared" si="5"/>
        <v>287.04444259089411</v>
      </c>
      <c r="E50">
        <v>50</v>
      </c>
      <c r="G50">
        <f t="shared" si="6"/>
        <v>449.89823635880464</v>
      </c>
      <c r="H50">
        <f t="shared" si="7"/>
        <v>617.13263107661248</v>
      </c>
    </row>
    <row r="51" spans="1:8" x14ac:dyDescent="0.2">
      <c r="A51">
        <v>51</v>
      </c>
      <c r="C51">
        <f t="shared" si="4"/>
        <v>460.99091329754197</v>
      </c>
      <c r="D51">
        <f t="shared" si="5"/>
        <v>293.38777182480311</v>
      </c>
      <c r="E51">
        <v>51</v>
      </c>
      <c r="G51">
        <f t="shared" si="6"/>
        <v>456.68889126437398</v>
      </c>
      <c r="H51">
        <f t="shared" si="7"/>
        <v>624.14637808852171</v>
      </c>
    </row>
    <row r="52" spans="1:8" x14ac:dyDescent="0.2">
      <c r="A52">
        <v>52</v>
      </c>
      <c r="C52">
        <f t="shared" si="4"/>
        <v>467.55514599083932</v>
      </c>
      <c r="D52">
        <f t="shared" si="5"/>
        <v>299.72332182596261</v>
      </c>
      <c r="E52">
        <v>52</v>
      </c>
      <c r="G52">
        <f t="shared" si="6"/>
        <v>463.47954616994332</v>
      </c>
      <c r="H52">
        <f t="shared" si="7"/>
        <v>631.16847198780943</v>
      </c>
    </row>
    <row r="53" spans="1:8" x14ac:dyDescent="0.2">
      <c r="A53">
        <v>53</v>
      </c>
      <c r="C53">
        <f t="shared" si="4"/>
        <v>474.11937868413668</v>
      </c>
      <c r="D53">
        <f t="shared" si="5"/>
        <v>306.05112434889509</v>
      </c>
      <c r="E53">
        <v>53</v>
      </c>
      <c r="G53">
        <f t="shared" si="6"/>
        <v>470.2702010755126</v>
      </c>
      <c r="H53">
        <f t="shared" si="7"/>
        <v>638.19887826348463</v>
      </c>
    </row>
    <row r="54" spans="1:8" x14ac:dyDescent="0.2">
      <c r="A54">
        <v>54</v>
      </c>
      <c r="C54">
        <f t="shared" si="4"/>
        <v>480.68361137743403</v>
      </c>
      <c r="D54">
        <f t="shared" si="5"/>
        <v>312.37121204248609</v>
      </c>
      <c r="E54">
        <v>54</v>
      </c>
      <c r="G54">
        <f t="shared" si="6"/>
        <v>477.06085598108194</v>
      </c>
      <c r="H54">
        <f t="shared" si="7"/>
        <v>645.2375613653785</v>
      </c>
    </row>
    <row r="55" spans="1:8" x14ac:dyDescent="0.2">
      <c r="A55">
        <v>55</v>
      </c>
      <c r="C55">
        <f t="shared" si="4"/>
        <v>487.24784407073139</v>
      </c>
      <c r="D55">
        <f t="shared" si="5"/>
        <v>318.68361842873844</v>
      </c>
      <c r="E55">
        <v>55</v>
      </c>
      <c r="G55">
        <f t="shared" si="6"/>
        <v>483.85151088665128</v>
      </c>
      <c r="H55">
        <f t="shared" si="7"/>
        <v>652.28448472904643</v>
      </c>
    </row>
    <row r="56" spans="1:8" x14ac:dyDescent="0.2">
      <c r="A56">
        <v>56</v>
      </c>
      <c r="C56">
        <f t="shared" si="4"/>
        <v>493.81207676402875</v>
      </c>
      <c r="D56">
        <f t="shared" si="5"/>
        <v>324.98837788117459</v>
      </c>
      <c r="E56">
        <v>56</v>
      </c>
      <c r="G56">
        <f t="shared" si="6"/>
        <v>490.64216579222057</v>
      </c>
      <c r="H56">
        <f t="shared" si="7"/>
        <v>659.33961080112272</v>
      </c>
    </row>
    <row r="57" spans="1:8" x14ac:dyDescent="0.2">
      <c r="A57">
        <v>57</v>
      </c>
      <c r="C57">
        <f t="shared" si="4"/>
        <v>500.37630945732616</v>
      </c>
      <c r="D57">
        <f t="shared" si="5"/>
        <v>331.28552560291649</v>
      </c>
      <c r="E57">
        <v>57</v>
      </c>
      <c r="G57">
        <f t="shared" si="6"/>
        <v>497.43282069778991</v>
      </c>
      <c r="H57">
        <f t="shared" si="7"/>
        <v>666.40290106509121</v>
      </c>
    </row>
    <row r="58" spans="1:8" x14ac:dyDescent="0.2">
      <c r="A58">
        <v>58</v>
      </c>
      <c r="C58">
        <f t="shared" si="4"/>
        <v>506.94054215062351</v>
      </c>
      <c r="D58">
        <f t="shared" si="5"/>
        <v>337.57509760447363</v>
      </c>
      <c r="E58">
        <v>58</v>
      </c>
      <c r="G58">
        <f t="shared" si="6"/>
        <v>504.22347560335925</v>
      </c>
      <c r="H58">
        <f t="shared" si="7"/>
        <v>673.47431606743214</v>
      </c>
    </row>
    <row r="59" spans="1:8" x14ac:dyDescent="0.2">
      <c r="A59">
        <v>59</v>
      </c>
      <c r="C59">
        <f t="shared" si="4"/>
        <v>513.50477484392081</v>
      </c>
      <c r="D59">
        <f t="shared" si="5"/>
        <v>343.85713068126995</v>
      </c>
      <c r="E59">
        <v>59</v>
      </c>
      <c r="G59">
        <f t="shared" si="6"/>
        <v>511.01413050892853</v>
      </c>
      <c r="H59">
        <f t="shared" si="7"/>
        <v>680.55381544410807</v>
      </c>
    </row>
    <row r="60" spans="1:8" x14ac:dyDescent="0.2">
      <c r="A60">
        <v>60</v>
      </c>
      <c r="C60">
        <f t="shared" si="4"/>
        <v>520.06900753721823</v>
      </c>
      <c r="D60">
        <f t="shared" si="5"/>
        <v>350.13166239093778</v>
      </c>
      <c r="E60">
        <v>60</v>
      </c>
      <c r="G60">
        <f t="shared" si="6"/>
        <v>517.80478541449793</v>
      </c>
      <c r="H60">
        <f t="shared" si="7"/>
        <v>687.64135794735068</v>
      </c>
    </row>
    <row r="61" spans="1:8" x14ac:dyDescent="0.2">
      <c r="A61">
        <v>61</v>
      </c>
      <c r="C61">
        <f t="shared" si="4"/>
        <v>526.63324023051564</v>
      </c>
      <c r="D61">
        <f t="shared" si="5"/>
        <v>356.39873103040998</v>
      </c>
      <c r="E61">
        <v>61</v>
      </c>
      <c r="G61">
        <f t="shared" si="6"/>
        <v>524.59544032006715</v>
      </c>
      <c r="H61">
        <f t="shared" si="7"/>
        <v>694.73690147270941</v>
      </c>
    </row>
    <row r="62" spans="1:8" x14ac:dyDescent="0.2">
      <c r="A62">
        <v>62</v>
      </c>
      <c r="C62">
        <f t="shared" si="4"/>
        <v>533.19747292381294</v>
      </c>
      <c r="D62">
        <f t="shared" si="5"/>
        <v>362.65837561283888</v>
      </c>
      <c r="E62">
        <v>62</v>
      </c>
      <c r="G62">
        <f t="shared" si="6"/>
        <v>531.3860952256365</v>
      </c>
      <c r="H62">
        <f t="shared" si="7"/>
        <v>701.84040308632757</v>
      </c>
    </row>
    <row r="63" spans="1:8" x14ac:dyDescent="0.2">
      <c r="A63">
        <v>63</v>
      </c>
      <c r="C63">
        <f t="shared" si="4"/>
        <v>539.76170561711024</v>
      </c>
      <c r="D63">
        <f t="shared" si="5"/>
        <v>368.910635844372</v>
      </c>
      <c r="E63">
        <v>63</v>
      </c>
      <c r="G63">
        <f t="shared" si="6"/>
        <v>538.17675013120584</v>
      </c>
      <c r="H63">
        <f t="shared" si="7"/>
        <v>708.95181905240565</v>
      </c>
    </row>
    <row r="64" spans="1:8" x14ac:dyDescent="0.2">
      <c r="A64">
        <v>64</v>
      </c>
      <c r="C64">
        <f t="shared" si="4"/>
        <v>546.32593831040765</v>
      </c>
      <c r="D64">
        <f t="shared" si="5"/>
        <v>375.15555210081112</v>
      </c>
      <c r="E64">
        <v>64</v>
      </c>
      <c r="G64">
        <f t="shared" si="6"/>
        <v>544.96740503677518</v>
      </c>
      <c r="H64">
        <f t="shared" si="7"/>
        <v>716.0711048608174</v>
      </c>
    </row>
    <row r="65" spans="1:8" x14ac:dyDescent="0.2">
      <c r="A65">
        <v>65</v>
      </c>
      <c r="C65">
        <f t="shared" ref="C65:C70" si="8">132.779278632674+(A65-1)*6.56423269329736</f>
        <v>552.89017100370506</v>
      </c>
      <c r="D65">
        <f t="shared" ref="D65:D70" si="9">0+1*C65-164.074141210542*(1.00454545454545+(C65-278.382191825989)^2/856466.933209201)^0.5</f>
        <v>381.39316540418451</v>
      </c>
      <c r="E65">
        <v>65</v>
      </c>
      <c r="G65">
        <f t="shared" ref="G65:G70" si="10">117.156145985908+(E65-1)*6.79065490556932</f>
        <v>551.75805994234452</v>
      </c>
      <c r="H65">
        <f t="shared" ref="H65:H70" si="11">0+1*G65+164.074141210542*(1.00454545454545+(G65-278.382191825989)^2/856466.933209201)^0.5</f>
        <v>723.19821525484258</v>
      </c>
    </row>
    <row r="66" spans="1:8" x14ac:dyDescent="0.2">
      <c r="A66">
        <v>66</v>
      </c>
      <c r="C66">
        <f t="shared" si="8"/>
        <v>559.45440369700236</v>
      </c>
      <c r="D66">
        <f t="shared" si="9"/>
        <v>387.62351739925987</v>
      </c>
      <c r="E66">
        <v>66</v>
      </c>
      <c r="G66">
        <f t="shared" si="10"/>
        <v>558.54871484791386</v>
      </c>
      <c r="H66">
        <f t="shared" si="11"/>
        <v>730.33310425898071</v>
      </c>
    </row>
    <row r="67" spans="1:8" x14ac:dyDescent="0.2">
      <c r="A67">
        <v>67</v>
      </c>
      <c r="C67">
        <f t="shared" si="8"/>
        <v>566.01863639029966</v>
      </c>
      <c r="D67">
        <f t="shared" si="9"/>
        <v>393.84665033002432</v>
      </c>
      <c r="E67">
        <v>67</v>
      </c>
      <c r="G67">
        <f t="shared" si="10"/>
        <v>565.33936975348308</v>
      </c>
      <c r="H67">
        <f t="shared" si="11"/>
        <v>737.47572520681183</v>
      </c>
    </row>
    <row r="68" spans="1:8" x14ac:dyDescent="0.2">
      <c r="A68">
        <v>68</v>
      </c>
      <c r="C68">
        <f t="shared" si="8"/>
        <v>572.58286908359707</v>
      </c>
      <c r="D68">
        <f t="shared" si="9"/>
        <v>400.06260701615838</v>
      </c>
      <c r="E68">
        <v>68</v>
      </c>
      <c r="G68">
        <f t="shared" si="10"/>
        <v>572.13002465905242</v>
      </c>
      <c r="H68">
        <f t="shared" si="11"/>
        <v>744.62603076887092</v>
      </c>
    </row>
    <row r="69" spans="1:8" x14ac:dyDescent="0.2">
      <c r="A69">
        <v>69</v>
      </c>
      <c r="C69">
        <f t="shared" si="8"/>
        <v>579.14710177689449</v>
      </c>
      <c r="D69">
        <f t="shared" si="9"/>
        <v>406.27143082952841</v>
      </c>
      <c r="E69">
        <v>69</v>
      </c>
      <c r="G69">
        <f t="shared" si="10"/>
        <v>578.92067956462176</v>
      </c>
      <c r="H69">
        <f t="shared" si="11"/>
        <v>751.78397298050129</v>
      </c>
    </row>
    <row r="70" spans="1:8" x14ac:dyDescent="0.2">
      <c r="A70">
        <v>70</v>
      </c>
      <c r="C70">
        <f t="shared" si="8"/>
        <v>585.71133447019179</v>
      </c>
      <c r="D70">
        <f t="shared" si="9"/>
        <v>412.47316567072517</v>
      </c>
      <c r="E70">
        <v>70</v>
      </c>
      <c r="G70">
        <f t="shared" si="10"/>
        <v>585.7113344701911</v>
      </c>
      <c r="H70">
        <f t="shared" si="11"/>
        <v>758.94950326965761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A508-167B-9E4C-93C7-69D3AB058FFC}">
  <sheetPr codeName="XLSTAT_20221115_230757_1_HID"/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155.990261915663+(A1-1)*4.0781561136404</f>
        <v>155.99026191566301</v>
      </c>
      <c r="D1">
        <f t="shared" ref="D1:D32" si="1">0+1*C1-110.298700645239*(1.00909090909091+(C1-254.374301544676)^2/167921.065273215)^0.5</f>
        <v>42.070680561556387</v>
      </c>
      <c r="E1">
        <v>1</v>
      </c>
      <c r="G1">
        <f t="shared" ref="G1:G32" si="2">131.207458749404+(E1-1)*4.43732717402097</f>
        <v>131.207458749404</v>
      </c>
      <c r="H1">
        <f t="shared" ref="H1:H32" si="3">0+1*G1+110.298700645239*(1.00909090909091+(G1-254.374301544676)^2/167921.065273215)^0.5</f>
        <v>246.8598093628901</v>
      </c>
    </row>
    <row r="2" spans="1:8" x14ac:dyDescent="0.2">
      <c r="A2">
        <v>2</v>
      </c>
      <c r="C2">
        <f t="shared" si="0"/>
        <v>160.06841802930342</v>
      </c>
      <c r="D2">
        <f t="shared" si="1"/>
        <v>46.39899051738567</v>
      </c>
      <c r="E2">
        <v>2</v>
      </c>
      <c r="G2">
        <f t="shared" si="2"/>
        <v>135.64478592342496</v>
      </c>
      <c r="H2">
        <f t="shared" si="3"/>
        <v>250.96044316634459</v>
      </c>
    </row>
    <row r="3" spans="1:8" x14ac:dyDescent="0.2">
      <c r="A3">
        <v>3</v>
      </c>
      <c r="C3">
        <f t="shared" si="0"/>
        <v>164.14657414294382</v>
      </c>
      <c r="D3">
        <f t="shared" si="1"/>
        <v>50.71722893573461</v>
      </c>
      <c r="E3">
        <v>3</v>
      </c>
      <c r="G3">
        <f t="shared" si="2"/>
        <v>140.08211309744593</v>
      </c>
      <c r="H3">
        <f t="shared" si="3"/>
        <v>255.07249727185223</v>
      </c>
    </row>
    <row r="4" spans="1:8" x14ac:dyDescent="0.2">
      <c r="A4">
        <v>4</v>
      </c>
      <c r="C4">
        <f t="shared" si="0"/>
        <v>168.22473025658422</v>
      </c>
      <c r="D4">
        <f t="shared" si="1"/>
        <v>55.025331735027422</v>
      </c>
      <c r="E4">
        <v>4</v>
      </c>
      <c r="G4">
        <f t="shared" si="2"/>
        <v>144.51944027146692</v>
      </c>
      <c r="H4">
        <f t="shared" si="3"/>
        <v>259.19606885836697</v>
      </c>
    </row>
    <row r="5" spans="1:8" x14ac:dyDescent="0.2">
      <c r="A5">
        <v>5</v>
      </c>
      <c r="C5">
        <f t="shared" si="0"/>
        <v>172.3028863702246</v>
      </c>
      <c r="D5">
        <f t="shared" si="1"/>
        <v>59.323237028384554</v>
      </c>
      <c r="E5">
        <v>5</v>
      </c>
      <c r="G5">
        <f t="shared" si="2"/>
        <v>148.95676744548788</v>
      </c>
      <c r="H5">
        <f t="shared" si="3"/>
        <v>263.33125271124692</v>
      </c>
    </row>
    <row r="6" spans="1:8" x14ac:dyDescent="0.2">
      <c r="A6">
        <v>6</v>
      </c>
      <c r="C6">
        <f t="shared" si="0"/>
        <v>176.381042483865</v>
      </c>
      <c r="D6">
        <f t="shared" si="1"/>
        <v>63.61088520178555</v>
      </c>
      <c r="E6">
        <v>6</v>
      </c>
      <c r="G6">
        <f t="shared" si="2"/>
        <v>153.39409461950885</v>
      </c>
      <c r="H6">
        <f t="shared" si="3"/>
        <v>267.4781410932647</v>
      </c>
    </row>
    <row r="7" spans="1:8" x14ac:dyDescent="0.2">
      <c r="A7">
        <v>7</v>
      </c>
      <c r="C7">
        <f t="shared" si="0"/>
        <v>180.45919859750541</v>
      </c>
      <c r="D7">
        <f t="shared" si="1"/>
        <v>67.888218990407552</v>
      </c>
      <c r="E7">
        <v>7</v>
      </c>
      <c r="G7">
        <f t="shared" si="2"/>
        <v>157.83142179352981</v>
      </c>
      <c r="H7">
        <f t="shared" si="3"/>
        <v>271.63682361661586</v>
      </c>
    </row>
    <row r="8" spans="1:8" x14ac:dyDescent="0.2">
      <c r="A8">
        <v>8</v>
      </c>
      <c r="C8">
        <f t="shared" si="0"/>
        <v>184.53735471114581</v>
      </c>
      <c r="D8">
        <f t="shared" si="1"/>
        <v>72.155183552926786</v>
      </c>
      <c r="E8">
        <v>8</v>
      </c>
      <c r="G8">
        <f t="shared" si="2"/>
        <v>162.26874896755078</v>
      </c>
      <c r="H8">
        <f t="shared" si="3"/>
        <v>275.80738711629419</v>
      </c>
    </row>
    <row r="9" spans="1:8" x14ac:dyDescent="0.2">
      <c r="A9">
        <v>9</v>
      </c>
      <c r="C9">
        <f t="shared" si="0"/>
        <v>188.61551082478621</v>
      </c>
      <c r="D9">
        <f t="shared" si="1"/>
        <v>76.411726543569856</v>
      </c>
      <c r="E9">
        <v>9</v>
      </c>
      <c r="G9">
        <f t="shared" si="2"/>
        <v>166.70607614157177</v>
      </c>
      <c r="H9">
        <f t="shared" si="3"/>
        <v>279.9899155252092</v>
      </c>
    </row>
    <row r="10" spans="1:8" x14ac:dyDescent="0.2">
      <c r="A10">
        <v>10</v>
      </c>
      <c r="C10">
        <f t="shared" si="0"/>
        <v>192.69366693842662</v>
      </c>
      <c r="D10">
        <f t="shared" si="1"/>
        <v>80.657798181706013</v>
      </c>
      <c r="E10">
        <v>10</v>
      </c>
      <c r="G10">
        <f t="shared" si="2"/>
        <v>171.14340331559274</v>
      </c>
      <c r="H10">
        <f t="shared" si="3"/>
        <v>284.1844897514257</v>
      </c>
    </row>
    <row r="11" spans="1:8" x14ac:dyDescent="0.2">
      <c r="A11">
        <v>11</v>
      </c>
      <c r="C11">
        <f t="shared" si="0"/>
        <v>196.77182305206702</v>
      </c>
      <c r="D11">
        <f t="shared" si="1"/>
        <v>84.893351318773227</v>
      </c>
      <c r="E11">
        <v>11</v>
      </c>
      <c r="G11">
        <f t="shared" si="2"/>
        <v>175.5807304896137</v>
      </c>
      <c r="H11">
        <f t="shared" si="3"/>
        <v>288.39118755791213</v>
      </c>
    </row>
    <row r="12" spans="1:8" x14ac:dyDescent="0.2">
      <c r="A12">
        <v>12</v>
      </c>
      <c r="C12">
        <f t="shared" si="0"/>
        <v>200.8499791657074</v>
      </c>
      <c r="D12">
        <f t="shared" si="1"/>
        <v>89.118341502337358</v>
      </c>
      <c r="E12">
        <v>12</v>
      </c>
      <c r="G12">
        <f t="shared" si="2"/>
        <v>180.01805766363466</v>
      </c>
      <c r="H12">
        <f t="shared" si="3"/>
        <v>292.61008344518183</v>
      </c>
    </row>
    <row r="13" spans="1:8" x14ac:dyDescent="0.2">
      <c r="A13">
        <v>13</v>
      </c>
      <c r="C13">
        <f t="shared" si="0"/>
        <v>204.92813527934783</v>
      </c>
      <c r="D13">
        <f t="shared" si="1"/>
        <v>93.332727037087693</v>
      </c>
      <c r="E13">
        <v>13</v>
      </c>
      <c r="G13">
        <f t="shared" si="2"/>
        <v>184.45538483765563</v>
      </c>
      <c r="H13">
        <f t="shared" si="3"/>
        <v>296.84124853721528</v>
      </c>
    </row>
    <row r="14" spans="1:8" x14ac:dyDescent="0.2">
      <c r="A14">
        <v>14</v>
      </c>
      <c r="C14">
        <f t="shared" si="0"/>
        <v>209.0062913929882</v>
      </c>
      <c r="D14">
        <f t="shared" si="1"/>
        <v>97.536469042579441</v>
      </c>
      <c r="E14">
        <v>14</v>
      </c>
      <c r="G14">
        <f t="shared" si="2"/>
        <v>188.89271201167662</v>
      </c>
      <c r="H14">
        <f t="shared" si="3"/>
        <v>301.08475047104616</v>
      </c>
    </row>
    <row r="15" spans="1:8" x14ac:dyDescent="0.2">
      <c r="A15">
        <v>15</v>
      </c>
      <c r="C15">
        <f t="shared" si="0"/>
        <v>213.08444750662861</v>
      </c>
      <c r="D15">
        <f t="shared" si="1"/>
        <v>101.72953150754226</v>
      </c>
      <c r="E15">
        <v>15</v>
      </c>
      <c r="G15">
        <f t="shared" si="2"/>
        <v>193.33003918569756</v>
      </c>
      <c r="H15">
        <f t="shared" si="3"/>
        <v>305.34065329039095</v>
      </c>
    </row>
    <row r="16" spans="1:8" x14ac:dyDescent="0.2">
      <c r="A16">
        <v>16</v>
      </c>
      <c r="C16">
        <f t="shared" si="0"/>
        <v>217.16260362026901</v>
      </c>
      <c r="D16">
        <f t="shared" si="1"/>
        <v>105.91188134058059</v>
      </c>
      <c r="E16">
        <v>16</v>
      </c>
      <c r="G16">
        <f t="shared" si="2"/>
        <v>197.76736635971855</v>
      </c>
      <c r="H16">
        <f t="shared" si="3"/>
        <v>309.60901734369531</v>
      </c>
    </row>
    <row r="17" spans="1:8" x14ac:dyDescent="0.2">
      <c r="A17">
        <v>17</v>
      </c>
      <c r="C17">
        <f t="shared" si="0"/>
        <v>221.24075973390941</v>
      </c>
      <c r="D17">
        <f t="shared" si="1"/>
        <v>110.08348841710331</v>
      </c>
      <c r="E17">
        <v>17</v>
      </c>
      <c r="G17">
        <f t="shared" si="2"/>
        <v>202.20469353373952</v>
      </c>
      <c r="H17">
        <f t="shared" si="3"/>
        <v>313.88989918695944</v>
      </c>
    </row>
    <row r="18" spans="1:8" x14ac:dyDescent="0.2">
      <c r="A18">
        <v>18</v>
      </c>
      <c r="C18">
        <f t="shared" si="0"/>
        <v>225.31891584754982</v>
      </c>
      <c r="D18">
        <f t="shared" si="1"/>
        <v>114.24432562232943</v>
      </c>
      <c r="E18">
        <v>18</v>
      </c>
      <c r="G18">
        <f t="shared" si="2"/>
        <v>206.64202070776048</v>
      </c>
      <c r="H18">
        <f t="shared" si="3"/>
        <v>318.18335149169741</v>
      </c>
    </row>
    <row r="19" spans="1:8" x14ac:dyDescent="0.2">
      <c r="A19">
        <v>19</v>
      </c>
      <c r="C19">
        <f t="shared" si="0"/>
        <v>229.39707196119022</v>
      </c>
      <c r="D19">
        <f t="shared" si="1"/>
        <v>118.39436889022844</v>
      </c>
      <c r="E19">
        <v>19</v>
      </c>
      <c r="G19">
        <f t="shared" si="2"/>
        <v>211.07934788178147</v>
      </c>
      <c r="H19">
        <f t="shared" si="3"/>
        <v>322.48942295836724</v>
      </c>
    </row>
    <row r="20" spans="1:8" x14ac:dyDescent="0.2">
      <c r="A20">
        <v>20</v>
      </c>
      <c r="C20">
        <f t="shared" si="0"/>
        <v>233.47522807483062</v>
      </c>
      <c r="D20">
        <f t="shared" si="1"/>
        <v>122.53359723826647</v>
      </c>
      <c r="E20">
        <v>20</v>
      </c>
      <c r="G20">
        <f t="shared" si="2"/>
        <v>215.51667505580241</v>
      </c>
      <c r="H20">
        <f t="shared" si="3"/>
        <v>326.80815823559726</v>
      </c>
    </row>
    <row r="21" spans="1:8" x14ac:dyDescent="0.2">
      <c r="A21">
        <v>21</v>
      </c>
      <c r="C21">
        <f t="shared" si="0"/>
        <v>237.553384188471</v>
      </c>
      <c r="D21">
        <f t="shared" si="1"/>
        <v>126.66199279784156</v>
      </c>
      <c r="E21">
        <v>21</v>
      </c>
      <c r="G21">
        <f t="shared" si="2"/>
        <v>219.9540022298234</v>
      </c>
      <c r="H21">
        <f t="shared" si="3"/>
        <v>331.139597845514</v>
      </c>
    </row>
    <row r="22" spans="1:8" x14ac:dyDescent="0.2">
      <c r="A22">
        <v>22</v>
      </c>
      <c r="C22">
        <f t="shared" si="0"/>
        <v>241.63154030211143</v>
      </c>
      <c r="D22">
        <f t="shared" si="1"/>
        <v>130.77954084030677</v>
      </c>
      <c r="E22">
        <v>22</v>
      </c>
      <c r="G22">
        <f t="shared" si="2"/>
        <v>224.39132940384437</v>
      </c>
      <c r="H22">
        <f t="shared" si="3"/>
        <v>335.48377811545765</v>
      </c>
    </row>
    <row r="23" spans="1:8" x14ac:dyDescent="0.2">
      <c r="A23">
        <v>23</v>
      </c>
      <c r="C23">
        <f t="shared" si="0"/>
        <v>245.70969641575181</v>
      </c>
      <c r="D23">
        <f t="shared" si="1"/>
        <v>134.88622979849148</v>
      </c>
      <c r="E23">
        <v>23</v>
      </c>
      <c r="G23">
        <f t="shared" si="2"/>
        <v>228.82865657786533</v>
      </c>
      <c r="H23">
        <f t="shared" si="3"/>
        <v>339.8407311163507</v>
      </c>
    </row>
    <row r="24" spans="1:8" x14ac:dyDescent="0.2">
      <c r="A24">
        <v>24</v>
      </c>
      <c r="C24">
        <f t="shared" si="0"/>
        <v>249.78785252939221</v>
      </c>
      <c r="D24">
        <f t="shared" si="1"/>
        <v>138.98205128364972</v>
      </c>
      <c r="E24">
        <v>24</v>
      </c>
      <c r="G24">
        <f t="shared" si="2"/>
        <v>233.26598375188632</v>
      </c>
      <c r="H24">
        <f t="shared" si="3"/>
        <v>344.21048460795964</v>
      </c>
    </row>
    <row r="25" spans="1:8" x14ac:dyDescent="0.2">
      <c r="A25">
        <v>25</v>
      </c>
      <c r="C25">
        <f t="shared" si="0"/>
        <v>253.86600864303261</v>
      </c>
      <c r="D25">
        <f t="shared" si="1"/>
        <v>143.06700009777597</v>
      </c>
      <c r="E25">
        <v>25</v>
      </c>
      <c r="G25">
        <f t="shared" si="2"/>
        <v>237.70331092590726</v>
      </c>
      <c r="H25">
        <f t="shared" si="3"/>
        <v>348.59306199126735</v>
      </c>
    </row>
    <row r="26" spans="1:8" x14ac:dyDescent="0.2">
      <c r="A26">
        <v>26</v>
      </c>
      <c r="C26">
        <f t="shared" si="0"/>
        <v>257.94416475667299</v>
      </c>
      <c r="D26">
        <f t="shared" si="1"/>
        <v>147.14107424124728</v>
      </c>
      <c r="E26">
        <v>26</v>
      </c>
      <c r="G26">
        <f t="shared" si="2"/>
        <v>242.14063809992825</v>
      </c>
      <c r="H26">
        <f t="shared" si="3"/>
        <v>352.98848226814397</v>
      </c>
    </row>
    <row r="27" spans="1:8" x14ac:dyDescent="0.2">
      <c r="A27">
        <v>27</v>
      </c>
      <c r="C27">
        <f t="shared" si="0"/>
        <v>262.02232087031342</v>
      </c>
      <c r="D27">
        <f t="shared" si="1"/>
        <v>151.20427491576552</v>
      </c>
      <c r="E27">
        <v>27</v>
      </c>
      <c r="G27">
        <f t="shared" si="2"/>
        <v>246.57796527394922</v>
      </c>
      <c r="H27">
        <f t="shared" si="3"/>
        <v>357.39676000847874</v>
      </c>
    </row>
    <row r="28" spans="1:8" x14ac:dyDescent="0.2">
      <c r="A28">
        <v>28</v>
      </c>
      <c r="C28">
        <f t="shared" si="0"/>
        <v>266.1004769839538</v>
      </c>
      <c r="D28">
        <f t="shared" si="1"/>
        <v>155.25660652258881</v>
      </c>
      <c r="E28">
        <v>28</v>
      </c>
      <c r="G28">
        <f t="shared" si="2"/>
        <v>251.01529244797018</v>
      </c>
      <c r="H28">
        <f t="shared" si="3"/>
        <v>361.81790532490447</v>
      </c>
    </row>
    <row r="29" spans="1:8" x14ac:dyDescent="0.2">
      <c r="A29">
        <v>29</v>
      </c>
      <c r="C29">
        <f t="shared" si="0"/>
        <v>270.17863309759423</v>
      </c>
      <c r="D29">
        <f t="shared" si="1"/>
        <v>159.29807665605972</v>
      </c>
      <c r="E29">
        <v>29</v>
      </c>
      <c r="G29">
        <f t="shared" si="2"/>
        <v>255.45261962199115</v>
      </c>
      <c r="H29">
        <f t="shared" si="3"/>
        <v>366.25192385521723</v>
      </c>
    </row>
    <row r="30" spans="1:8" x14ac:dyDescent="0.2">
      <c r="A30">
        <v>30</v>
      </c>
      <c r="C30">
        <f t="shared" si="0"/>
        <v>274.2567892112346</v>
      </c>
      <c r="D30">
        <f t="shared" si="1"/>
        <v>163.32869609245029</v>
      </c>
      <c r="E30">
        <v>30</v>
      </c>
      <c r="G30">
        <f t="shared" si="2"/>
        <v>259.88994679601211</v>
      </c>
      <c r="H30">
        <f t="shared" si="3"/>
        <v>370.69881675256136</v>
      </c>
    </row>
    <row r="31" spans="1:8" x14ac:dyDescent="0.2">
      <c r="A31">
        <v>31</v>
      </c>
      <c r="C31">
        <f t="shared" si="0"/>
        <v>278.33494532487498</v>
      </c>
      <c r="D31">
        <f t="shared" si="1"/>
        <v>167.34847877416462</v>
      </c>
      <c r="E31">
        <v>31</v>
      </c>
      <c r="G31">
        <f t="shared" si="2"/>
        <v>264.3272739700331</v>
      </c>
      <c r="H31">
        <f t="shared" si="3"/>
        <v>375.15858068342141</v>
      </c>
    </row>
    <row r="32" spans="1:8" x14ac:dyDescent="0.2">
      <c r="A32">
        <v>32</v>
      </c>
      <c r="C32">
        <f t="shared" si="0"/>
        <v>282.41310143851541</v>
      </c>
      <c r="D32">
        <f t="shared" si="1"/>
        <v>171.35744178935073</v>
      </c>
      <c r="E32">
        <v>32</v>
      </c>
      <c r="G32">
        <f t="shared" si="2"/>
        <v>268.76460114405404</v>
      </c>
      <c r="H32">
        <f t="shared" si="3"/>
        <v>379.63120783342686</v>
      </c>
    </row>
    <row r="33" spans="1:8" x14ac:dyDescent="0.2">
      <c r="A33">
        <v>33</v>
      </c>
      <c r="C33">
        <f t="shared" ref="C33:C64" si="4">155.990261915663+(A33-1)*4.0781561136404</f>
        <v>286.49125755215584</v>
      </c>
      <c r="D33">
        <f t="shared" ref="D33:D64" si="5">0+1*C33-110.298700645239*(1.00909090909091+(C33-254.374301544676)^2/167921.065273215)^0.5</f>
        <v>175.35560534699189</v>
      </c>
      <c r="E33">
        <v>33</v>
      </c>
      <c r="G33">
        <f t="shared" ref="G33:G64" si="6">131.207458749404+(E33-1)*4.43732717402097</f>
        <v>273.20192831807503</v>
      </c>
      <c r="H33">
        <f t="shared" ref="H33:H64" si="7">0+1*G33+110.298700645239*(1.00909090909091+(G33-254.374301544676)^2/167921.065273215)^0.5</f>
        <v>384.11668592094884</v>
      </c>
    </row>
    <row r="34" spans="1:8" x14ac:dyDescent="0.2">
      <c r="A34">
        <v>34</v>
      </c>
      <c r="C34">
        <f t="shared" si="4"/>
        <v>290.56941366579622</v>
      </c>
      <c r="D34">
        <f t="shared" si="5"/>
        <v>179.34299274756239</v>
      </c>
      <c r="E34">
        <v>34</v>
      </c>
      <c r="G34">
        <f t="shared" si="6"/>
        <v>277.63925549209603</v>
      </c>
      <c r="H34">
        <f t="shared" si="7"/>
        <v>388.61499821843086</v>
      </c>
    </row>
    <row r="35" spans="1:8" x14ac:dyDescent="0.2">
      <c r="A35">
        <v>35</v>
      </c>
      <c r="C35">
        <f t="shared" si="4"/>
        <v>294.64756977943659</v>
      </c>
      <c r="D35">
        <f t="shared" si="5"/>
        <v>183.31963034934574</v>
      </c>
      <c r="E35">
        <v>35</v>
      </c>
      <c r="G35">
        <f t="shared" si="6"/>
        <v>282.07658266611696</v>
      </c>
      <c r="H35">
        <f t="shared" si="7"/>
        <v>393.12612358136937</v>
      </c>
    </row>
    <row r="36" spans="1:8" x14ac:dyDescent="0.2">
      <c r="A36">
        <v>36</v>
      </c>
      <c r="C36">
        <f t="shared" si="4"/>
        <v>298.72572589307703</v>
      </c>
      <c r="D36">
        <f t="shared" si="5"/>
        <v>187.28554753052805</v>
      </c>
      <c r="E36">
        <v>36</v>
      </c>
      <c r="G36">
        <f t="shared" si="6"/>
        <v>286.51390984013796</v>
      </c>
      <c r="H36">
        <f t="shared" si="7"/>
        <v>397.65003648482627</v>
      </c>
    </row>
    <row r="37" spans="1:8" x14ac:dyDescent="0.2">
      <c r="A37">
        <v>37</v>
      </c>
      <c r="C37">
        <f t="shared" si="4"/>
        <v>302.80388200671746</v>
      </c>
      <c r="D37">
        <f t="shared" si="5"/>
        <v>191.24077664719286</v>
      </c>
      <c r="E37">
        <v>37</v>
      </c>
      <c r="G37">
        <f t="shared" si="6"/>
        <v>290.95123701415889</v>
      </c>
      <c r="H37">
        <f t="shared" si="7"/>
        <v>402.18670706732729</v>
      </c>
    </row>
    <row r="38" spans="1:8" x14ac:dyDescent="0.2">
      <c r="A38">
        <v>38</v>
      </c>
      <c r="C38">
        <f t="shared" si="4"/>
        <v>306.88203812035783</v>
      </c>
      <c r="D38">
        <f t="shared" si="5"/>
        <v>195.18535298735608</v>
      </c>
      <c r="E38">
        <v>38</v>
      </c>
      <c r="G38">
        <f t="shared" si="6"/>
        <v>295.38856418817988</v>
      </c>
      <c r="H38">
        <f t="shared" si="7"/>
        <v>406.73610118197104</v>
      </c>
    </row>
    <row r="39" spans="1:8" x14ac:dyDescent="0.2">
      <c r="A39">
        <v>39</v>
      </c>
      <c r="C39">
        <f t="shared" si="4"/>
        <v>310.96019423399821</v>
      </c>
      <c r="D39">
        <f t="shared" si="5"/>
        <v>199.11931472119045</v>
      </c>
      <c r="E39">
        <v>39</v>
      </c>
      <c r="G39">
        <f t="shared" si="6"/>
        <v>299.82589136220088</v>
      </c>
      <c r="H39">
        <f t="shared" si="7"/>
        <v>411.29818045454567</v>
      </c>
    </row>
    <row r="40" spans="1:8" x14ac:dyDescent="0.2">
      <c r="A40">
        <v>40</v>
      </c>
      <c r="C40">
        <f t="shared" si="4"/>
        <v>315.03835034763858</v>
      </c>
      <c r="D40">
        <f t="shared" si="5"/>
        <v>203.04270284760076</v>
      </c>
      <c r="E40">
        <v>40</v>
      </c>
      <c r="G40">
        <f t="shared" si="6"/>
        <v>304.26321853622181</v>
      </c>
      <c r="H40">
        <f t="shared" si="7"/>
        <v>415.87290234842567</v>
      </c>
    </row>
    <row r="41" spans="1:8" x14ac:dyDescent="0.2">
      <c r="A41">
        <v>41</v>
      </c>
      <c r="C41">
        <f t="shared" si="4"/>
        <v>319.11650646127902</v>
      </c>
      <c r="D41">
        <f t="shared" si="5"/>
        <v>206.95556113732064</v>
      </c>
      <c r="E41">
        <v>41</v>
      </c>
      <c r="G41">
        <f t="shared" si="6"/>
        <v>308.70054571024281</v>
      </c>
      <c r="H41">
        <f t="shared" si="7"/>
        <v>420.46022023599562</v>
      </c>
    </row>
    <row r="42" spans="1:8" x14ac:dyDescent="0.2">
      <c r="A42">
        <v>42</v>
      </c>
      <c r="C42">
        <f t="shared" si="4"/>
        <v>323.19466257491945</v>
      </c>
      <c r="D42">
        <f t="shared" si="5"/>
        <v>210.8579360727104</v>
      </c>
      <c r="E42">
        <v>42</v>
      </c>
      <c r="G42">
        <f t="shared" si="6"/>
        <v>313.13787288426374</v>
      </c>
      <c r="H42">
        <f t="shared" si="7"/>
        <v>425.06008347632417</v>
      </c>
    </row>
    <row r="43" spans="1:8" x14ac:dyDescent="0.2">
      <c r="A43">
        <v>43</v>
      </c>
      <c r="C43">
        <f t="shared" si="4"/>
        <v>327.27281868855982</v>
      </c>
      <c r="D43">
        <f t="shared" si="5"/>
        <v>214.74987678444339</v>
      </c>
      <c r="E43">
        <v>43</v>
      </c>
      <c r="G43">
        <f t="shared" si="6"/>
        <v>317.57520005828474</v>
      </c>
      <c r="H43">
        <f t="shared" si="7"/>
        <v>429.67243749879469</v>
      </c>
    </row>
    <row r="44" spans="1:8" x14ac:dyDescent="0.2">
      <c r="A44">
        <v>44</v>
      </c>
      <c r="C44">
        <f t="shared" si="4"/>
        <v>331.3509748022002</v>
      </c>
      <c r="D44">
        <f t="shared" si="5"/>
        <v>218.63143498527623</v>
      </c>
      <c r="E44">
        <v>44</v>
      </c>
      <c r="G44">
        <f t="shared" si="6"/>
        <v>322.01252723230573</v>
      </c>
      <c r="H44">
        <f t="shared" si="7"/>
        <v>434.29722389237543</v>
      </c>
    </row>
    <row r="45" spans="1:8" x14ac:dyDescent="0.2">
      <c r="A45">
        <v>45</v>
      </c>
      <c r="C45">
        <f t="shared" si="4"/>
        <v>335.42913091584057</v>
      </c>
      <c r="D45">
        <f t="shared" si="5"/>
        <v>222.50266490110184</v>
      </c>
      <c r="E45">
        <v>45</v>
      </c>
      <c r="G45">
        <f t="shared" si="6"/>
        <v>326.44985440632666</v>
      </c>
      <c r="H45">
        <f t="shared" si="7"/>
        <v>438.9343805001983</v>
      </c>
    </row>
    <row r="46" spans="1:8" x14ac:dyDescent="0.2">
      <c r="A46">
        <v>46</v>
      </c>
      <c r="C46">
        <f t="shared" si="4"/>
        <v>339.50728702948101</v>
      </c>
      <c r="D46">
        <f t="shared" si="5"/>
        <v>226.36362319949149</v>
      </c>
      <c r="E46">
        <v>46</v>
      </c>
      <c r="G46">
        <f t="shared" si="6"/>
        <v>330.8871815803476</v>
      </c>
      <c r="H46">
        <f t="shared" si="7"/>
        <v>443.58384151910155</v>
      </c>
    </row>
    <row r="47" spans="1:8" x14ac:dyDescent="0.2">
      <c r="A47">
        <v>47</v>
      </c>
      <c r="C47">
        <f t="shared" si="4"/>
        <v>343.58544314312144</v>
      </c>
      <c r="D47">
        <f t="shared" si="5"/>
        <v>230.21436891593459</v>
      </c>
      <c r="E47">
        <v>47</v>
      </c>
      <c r="G47">
        <f t="shared" si="6"/>
        <v>335.32450875436859</v>
      </c>
      <c r="H47">
        <f t="shared" si="7"/>
        <v>448.2455376037758</v>
      </c>
    </row>
    <row r="48" spans="1:8" x14ac:dyDescent="0.2">
      <c r="A48">
        <v>48</v>
      </c>
      <c r="C48">
        <f t="shared" si="4"/>
        <v>347.66359925676181</v>
      </c>
      <c r="D48">
        <f t="shared" si="5"/>
        <v>234.05496337798783</v>
      </c>
      <c r="E48">
        <v>48</v>
      </c>
      <c r="G48">
        <f t="shared" si="6"/>
        <v>339.76183592838959</v>
      </c>
      <c r="H48">
        <f t="shared" si="7"/>
        <v>452.91939597514653</v>
      </c>
    </row>
    <row r="49" spans="1:8" x14ac:dyDescent="0.2">
      <c r="A49">
        <v>49</v>
      </c>
      <c r="C49">
        <f t="shared" si="4"/>
        <v>351.74175537040219</v>
      </c>
      <c r="D49">
        <f t="shared" si="5"/>
        <v>237.88547012754753</v>
      </c>
      <c r="E49">
        <v>49</v>
      </c>
      <c r="G49">
        <f t="shared" si="6"/>
        <v>344.19916310241058</v>
      </c>
      <c r="H49">
        <f t="shared" si="7"/>
        <v>457.60534053261665</v>
      </c>
    </row>
    <row r="50" spans="1:8" x14ac:dyDescent="0.2">
      <c r="A50">
        <v>50</v>
      </c>
      <c r="C50">
        <f t="shared" si="4"/>
        <v>355.81991148404262</v>
      </c>
      <c r="D50">
        <f t="shared" si="5"/>
        <v>241.70595484145827</v>
      </c>
      <c r="E50">
        <v>50</v>
      </c>
      <c r="G50">
        <f t="shared" si="6"/>
        <v>348.63649027643152</v>
      </c>
      <c r="H50">
        <f t="shared" si="7"/>
        <v>462.30329196978698</v>
      </c>
    </row>
    <row r="51" spans="1:8" x14ac:dyDescent="0.2">
      <c r="A51">
        <v>51</v>
      </c>
      <c r="C51">
        <f t="shared" si="4"/>
        <v>359.89806759768305</v>
      </c>
      <c r="D51">
        <f t="shared" si="5"/>
        <v>245.51648525067299</v>
      </c>
      <c r="E51">
        <v>51</v>
      </c>
      <c r="G51">
        <f t="shared" si="6"/>
        <v>353.07381745045245</v>
      </c>
      <c r="H51">
        <f t="shared" si="7"/>
        <v>467.01316789326944</v>
      </c>
    </row>
    <row r="52" spans="1:8" x14ac:dyDescent="0.2">
      <c r="A52">
        <v>52</v>
      </c>
      <c r="C52">
        <f t="shared" si="4"/>
        <v>363.97622371132343</v>
      </c>
      <c r="D52">
        <f t="shared" si="5"/>
        <v>249.3171310581763</v>
      </c>
      <c r="E52">
        <v>52</v>
      </c>
      <c r="G52">
        <f t="shared" si="6"/>
        <v>357.51114462447345</v>
      </c>
      <c r="H52">
        <f t="shared" si="7"/>
        <v>471.73488294420605</v>
      </c>
    </row>
    <row r="53" spans="1:8" x14ac:dyDescent="0.2">
      <c r="A53">
        <v>53</v>
      </c>
      <c r="C53">
        <f t="shared" si="4"/>
        <v>368.0543798249638</v>
      </c>
      <c r="D53">
        <f t="shared" si="5"/>
        <v>253.10796385588282</v>
      </c>
      <c r="E53">
        <v>53</v>
      </c>
      <c r="G53">
        <f t="shared" si="6"/>
        <v>361.94847179849444</v>
      </c>
      <c r="H53">
        <f t="shared" si="7"/>
        <v>476.46834892210859</v>
      </c>
    </row>
    <row r="54" spans="1:8" x14ac:dyDescent="0.2">
      <c r="A54">
        <v>54</v>
      </c>
      <c r="C54">
        <f t="shared" si="4"/>
        <v>372.13253593860418</v>
      </c>
      <c r="D54">
        <f t="shared" si="5"/>
        <v>256.88905704071635</v>
      </c>
      <c r="E54">
        <v>54</v>
      </c>
      <c r="G54">
        <f t="shared" si="6"/>
        <v>366.38579897251543</v>
      </c>
      <c r="H54">
        <f t="shared" si="7"/>
        <v>481.21347491063523</v>
      </c>
    </row>
    <row r="55" spans="1:8" x14ac:dyDescent="0.2">
      <c r="A55">
        <v>55</v>
      </c>
      <c r="C55">
        <f t="shared" si="4"/>
        <v>376.21069205224461</v>
      </c>
      <c r="D55">
        <f t="shared" si="5"/>
        <v>260.66048573007595</v>
      </c>
      <c r="E55">
        <v>55</v>
      </c>
      <c r="G55">
        <f t="shared" si="6"/>
        <v>370.82312614653637</v>
      </c>
      <c r="H55">
        <f t="shared" si="7"/>
        <v>485.97016740492592</v>
      </c>
    </row>
    <row r="56" spans="1:8" x14ac:dyDescent="0.2">
      <c r="A56">
        <v>56</v>
      </c>
      <c r="C56">
        <f t="shared" si="4"/>
        <v>380.28884816588504</v>
      </c>
      <c r="D56">
        <f t="shared" si="5"/>
        <v>264.42232667688688</v>
      </c>
      <c r="E56">
        <v>56</v>
      </c>
      <c r="G56">
        <f t="shared" si="6"/>
        <v>375.2604533205573</v>
      </c>
      <c r="H56">
        <f t="shared" si="7"/>
        <v>490.73833044012468</v>
      </c>
    </row>
    <row r="57" spans="1:8" x14ac:dyDescent="0.2">
      <c r="A57">
        <v>57</v>
      </c>
      <c r="C57">
        <f t="shared" si="4"/>
        <v>384.36700427952542</v>
      </c>
      <c r="D57">
        <f t="shared" si="5"/>
        <v>268.17465818443145</v>
      </c>
      <c r="E57">
        <v>57</v>
      </c>
      <c r="G57">
        <f t="shared" si="6"/>
        <v>379.6977804945783</v>
      </c>
      <c r="H57">
        <f t="shared" si="7"/>
        <v>495.51786572072456</v>
      </c>
    </row>
    <row r="58" spans="1:8" x14ac:dyDescent="0.2">
      <c r="A58">
        <v>58</v>
      </c>
      <c r="C58">
        <f t="shared" si="4"/>
        <v>388.44516039316579</v>
      </c>
      <c r="D58">
        <f t="shared" si="5"/>
        <v>271.91756002114829</v>
      </c>
      <c r="E58">
        <v>58</v>
      </c>
      <c r="G58">
        <f t="shared" si="6"/>
        <v>384.13510766859929</v>
      </c>
      <c r="H58">
        <f t="shared" si="7"/>
        <v>500.30867275038077</v>
      </c>
    </row>
    <row r="59" spans="1:8" x14ac:dyDescent="0.2">
      <c r="A59">
        <v>59</v>
      </c>
      <c r="C59">
        <f t="shared" si="4"/>
        <v>392.52331650680622</v>
      </c>
      <c r="D59">
        <f t="shared" si="5"/>
        <v>275.6511133355815</v>
      </c>
      <c r="E59">
        <v>59</v>
      </c>
      <c r="G59">
        <f t="shared" si="6"/>
        <v>388.57243484262023</v>
      </c>
      <c r="H59">
        <f t="shared" si="7"/>
        <v>505.11064896184922</v>
      </c>
    </row>
    <row r="60" spans="1:8" x14ac:dyDescent="0.2">
      <c r="A60">
        <v>60</v>
      </c>
      <c r="C60">
        <f t="shared" si="4"/>
        <v>396.60147262044666</v>
      </c>
      <c r="D60">
        <f t="shared" si="5"/>
        <v>279.37540057165563</v>
      </c>
      <c r="E60">
        <v>60</v>
      </c>
      <c r="G60">
        <f t="shared" si="6"/>
        <v>393.00976201664122</v>
      </c>
      <c r="H60">
        <f t="shared" si="7"/>
        <v>509.92368984671998</v>
      </c>
    </row>
    <row r="61" spans="1:8" x14ac:dyDescent="0.2">
      <c r="A61">
        <v>61</v>
      </c>
      <c r="C61">
        <f t="shared" si="4"/>
        <v>400.67962873408703</v>
      </c>
      <c r="D61">
        <f t="shared" si="5"/>
        <v>283.09050538444399</v>
      </c>
      <c r="E61">
        <v>61</v>
      </c>
      <c r="G61">
        <f t="shared" si="6"/>
        <v>397.44708919066221</v>
      </c>
      <c r="H61">
        <f t="shared" si="7"/>
        <v>514.74768908462568</v>
      </c>
    </row>
    <row r="62" spans="1:8" x14ac:dyDescent="0.2">
      <c r="A62">
        <v>62</v>
      </c>
      <c r="C62">
        <f t="shared" si="4"/>
        <v>404.75778484772741</v>
      </c>
      <c r="D62">
        <f t="shared" si="5"/>
        <v>286.79651255659081</v>
      </c>
      <c r="E62">
        <v>62</v>
      </c>
      <c r="G62">
        <f t="shared" si="6"/>
        <v>401.88441636468315</v>
      </c>
      <c r="H62">
        <f t="shared" si="7"/>
        <v>519.58253867162466</v>
      </c>
    </row>
    <row r="63" spans="1:8" x14ac:dyDescent="0.2">
      <c r="A63">
        <v>63</v>
      </c>
      <c r="C63">
        <f t="shared" si="4"/>
        <v>408.83594096136778</v>
      </c>
      <c r="D63">
        <f t="shared" si="5"/>
        <v>290.49350791553809</v>
      </c>
      <c r="E63">
        <v>63</v>
      </c>
      <c r="G63">
        <f t="shared" si="6"/>
        <v>406.32174353870414</v>
      </c>
      <c r="H63">
        <f t="shared" si="7"/>
        <v>524.42812904746938</v>
      </c>
    </row>
    <row r="64" spans="1:8" x14ac:dyDescent="0.2">
      <c r="A64">
        <v>64</v>
      </c>
      <c r="C64">
        <f t="shared" si="4"/>
        <v>412.91409707500827</v>
      </c>
      <c r="D64">
        <f t="shared" si="5"/>
        <v>294.18157825170277</v>
      </c>
      <c r="E64">
        <v>64</v>
      </c>
      <c r="G64">
        <f t="shared" si="6"/>
        <v>410.75907071272508</v>
      </c>
      <c r="H64">
        <f t="shared" si="7"/>
        <v>529.28434922148722</v>
      </c>
    </row>
    <row r="65" spans="1:8" x14ac:dyDescent="0.2">
      <c r="A65">
        <v>65</v>
      </c>
      <c r="C65">
        <f t="shared" ref="C65:C70" si="8">155.990261915663+(A65-1)*4.0781561136404</f>
        <v>416.99225318864865</v>
      </c>
      <c r="D65">
        <f t="shared" ref="D65:D70" si="9">0+1*C65-110.298700645239*(1.00909090909091+(C65-254.374301544676)^2/167921.065273215)^0.5</f>
        <v>297.86081123773715</v>
      </c>
      <c r="E65">
        <v>65</v>
      </c>
      <c r="G65">
        <f t="shared" ref="G65:G70" si="10">131.207458749404+(E65-1)*4.43732717402097</f>
        <v>415.19639788674607</v>
      </c>
      <c r="H65">
        <f t="shared" ref="H65:H70" si="11">0+1*G65+110.298700645239*(1.00909090909091+(G65-254.374301544676)^2/167921.065273215)^0.5</f>
        <v>534.15108689682006</v>
      </c>
    </row>
    <row r="66" spans="1:8" x14ac:dyDescent="0.2">
      <c r="A66">
        <v>66</v>
      </c>
      <c r="C66">
        <f t="shared" si="8"/>
        <v>421.07040930228902</v>
      </c>
      <c r="D66">
        <f t="shared" si="9"/>
        <v>301.53129534900131</v>
      </c>
      <c r="E66">
        <v>66</v>
      </c>
      <c r="G66">
        <f t="shared" si="10"/>
        <v>419.63372506076706</v>
      </c>
      <c r="H66">
        <f t="shared" si="11"/>
        <v>539.02822859278251</v>
      </c>
    </row>
    <row r="67" spans="1:8" x14ac:dyDescent="0.2">
      <c r="A67">
        <v>67</v>
      </c>
      <c r="C67">
        <f t="shared" si="8"/>
        <v>425.1485654159294</v>
      </c>
      <c r="D67">
        <f t="shared" si="9"/>
        <v>305.19311978536325</v>
      </c>
      <c r="E67">
        <v>67</v>
      </c>
      <c r="G67">
        <f t="shared" si="10"/>
        <v>424.071052234788</v>
      </c>
      <c r="H67">
        <f t="shared" si="11"/>
        <v>543.91565976511754</v>
      </c>
    </row>
    <row r="68" spans="1:8" x14ac:dyDescent="0.2">
      <c r="A68">
        <v>68</v>
      </c>
      <c r="C68">
        <f t="shared" si="8"/>
        <v>429.22672152956977</v>
      </c>
      <c r="D68">
        <f t="shared" si="9"/>
        <v>308.8463743944364</v>
      </c>
      <c r="E68">
        <v>68</v>
      </c>
      <c r="G68">
        <f t="shared" si="10"/>
        <v>428.50837940880899</v>
      </c>
      <c r="H68">
        <f t="shared" si="11"/>
        <v>548.81326492394589</v>
      </c>
    </row>
    <row r="69" spans="1:8" x14ac:dyDescent="0.2">
      <c r="A69">
        <v>69</v>
      </c>
      <c r="C69">
        <f t="shared" si="8"/>
        <v>433.30487764321026</v>
      </c>
      <c r="D69">
        <f t="shared" si="9"/>
        <v>312.49114959635455</v>
      </c>
      <c r="E69">
        <v>69</v>
      </c>
      <c r="G69">
        <f t="shared" si="10"/>
        <v>432.94570658282993</v>
      </c>
      <c r="H69">
        <f t="shared" si="11"/>
        <v>553.72092774922214</v>
      </c>
    </row>
    <row r="70" spans="1:8" x14ac:dyDescent="0.2">
      <c r="A70">
        <v>70</v>
      </c>
      <c r="C70">
        <f t="shared" si="8"/>
        <v>437.38303375685064</v>
      </c>
      <c r="D70">
        <f t="shared" si="9"/>
        <v>316.12753631017438</v>
      </c>
      <c r="E70">
        <v>70</v>
      </c>
      <c r="G70">
        <f t="shared" si="10"/>
        <v>437.38303375685092</v>
      </c>
      <c r="H70">
        <f t="shared" si="11"/>
        <v>558.63853120352724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944F-35C6-8649-A2DC-697DA931FFE4}">
  <sheetPr codeName="XLSTAT_20221115_225450_1_HID"/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94.8076232280946+(A1-1)*7.61382911387265</f>
        <v>94.807623228094599</v>
      </c>
      <c r="D1">
        <f t="shared" ref="D1:D32" si="1">0+1*C1-198.731415085646*(1.00909090909091+(C1-302.390082107303)^2/665392.669129531)^0.5</f>
        <v>-111.13128810435228</v>
      </c>
      <c r="E1">
        <v>1</v>
      </c>
      <c r="G1">
        <f t="shared" ref="G1:G32" si="2">88.8305263827729+(E1-1)*7.70045370583383</f>
        <v>88.830526382772902</v>
      </c>
      <c r="H1">
        <f t="shared" ref="H1:H32" si="3">0+1*G1+198.731415085646*(1.00909090909091+(G1-302.390082107303)^2/665392.669129531)^0.5</f>
        <v>295.13186718699558</v>
      </c>
    </row>
    <row r="2" spans="1:8" x14ac:dyDescent="0.2">
      <c r="A2">
        <v>2</v>
      </c>
      <c r="C2">
        <f t="shared" si="0"/>
        <v>102.42145234196725</v>
      </c>
      <c r="D2">
        <f t="shared" si="1"/>
        <v>-103.06980332116403</v>
      </c>
      <c r="E2">
        <v>2</v>
      </c>
      <c r="G2">
        <f t="shared" si="2"/>
        <v>96.530980088606725</v>
      </c>
      <c r="H2">
        <f t="shared" si="3"/>
        <v>302.36718814775543</v>
      </c>
    </row>
    <row r="3" spans="1:8" x14ac:dyDescent="0.2">
      <c r="A3">
        <v>3</v>
      </c>
      <c r="C3">
        <f t="shared" si="0"/>
        <v>110.03528145583989</v>
      </c>
      <c r="D3">
        <f t="shared" si="1"/>
        <v>-95.024121490440635</v>
      </c>
      <c r="E3">
        <v>3</v>
      </c>
      <c r="G3">
        <f t="shared" si="2"/>
        <v>104.23143379444056</v>
      </c>
      <c r="H3">
        <f t="shared" si="3"/>
        <v>309.61859256359742</v>
      </c>
    </row>
    <row r="4" spans="1:8" x14ac:dyDescent="0.2">
      <c r="A4">
        <v>4</v>
      </c>
      <c r="C4">
        <f t="shared" si="0"/>
        <v>117.64911056971255</v>
      </c>
      <c r="D4">
        <f t="shared" si="1"/>
        <v>-86.994342657644239</v>
      </c>
      <c r="E4">
        <v>4</v>
      </c>
      <c r="G4">
        <f t="shared" si="2"/>
        <v>111.9318875002744</v>
      </c>
      <c r="H4">
        <f t="shared" si="3"/>
        <v>316.88618614978577</v>
      </c>
    </row>
    <row r="5" spans="1:8" x14ac:dyDescent="0.2">
      <c r="A5">
        <v>5</v>
      </c>
      <c r="C5">
        <f t="shared" si="0"/>
        <v>125.2629396835852</v>
      </c>
      <c r="D5">
        <f t="shared" si="1"/>
        <v>-78.980563983991388</v>
      </c>
      <c r="E5">
        <v>5</v>
      </c>
      <c r="G5">
        <f t="shared" si="2"/>
        <v>119.63234120610822</v>
      </c>
      <c r="H5">
        <f t="shared" si="3"/>
        <v>324.17007168903876</v>
      </c>
    </row>
    <row r="6" spans="1:8" x14ac:dyDescent="0.2">
      <c r="A6">
        <v>6</v>
      </c>
      <c r="C6">
        <f t="shared" si="0"/>
        <v>132.87676879745786</v>
      </c>
      <c r="D6">
        <f t="shared" si="1"/>
        <v>-70.982879641008338</v>
      </c>
      <c r="E6">
        <v>6</v>
      </c>
      <c r="G6">
        <f t="shared" si="2"/>
        <v>127.33279491194205</v>
      </c>
      <c r="H6">
        <f t="shared" si="3"/>
        <v>331.47034891867389</v>
      </c>
    </row>
    <row r="7" spans="1:8" x14ac:dyDescent="0.2">
      <c r="A7">
        <v>7</v>
      </c>
      <c r="C7">
        <f t="shared" si="0"/>
        <v>140.4905979113305</v>
      </c>
      <c r="D7">
        <f t="shared" si="1"/>
        <v>-63.001380706895105</v>
      </c>
      <c r="E7">
        <v>7</v>
      </c>
      <c r="G7">
        <f t="shared" si="2"/>
        <v>135.03324861777588</v>
      </c>
      <c r="H7">
        <f t="shared" si="3"/>
        <v>338.7871144194911</v>
      </c>
    </row>
    <row r="8" spans="1:8" x14ac:dyDescent="0.2">
      <c r="A8">
        <v>8</v>
      </c>
      <c r="C8">
        <f t="shared" si="0"/>
        <v>148.10442702520317</v>
      </c>
      <c r="D8">
        <f t="shared" si="1"/>
        <v>-55.036155064943017</v>
      </c>
      <c r="E8">
        <v>8</v>
      </c>
      <c r="G8">
        <f t="shared" si="2"/>
        <v>142.73370232360972</v>
      </c>
      <c r="H8">
        <f t="shared" si="3"/>
        <v>346.12046150665958</v>
      </c>
    </row>
    <row r="9" spans="1:8" x14ac:dyDescent="0.2">
      <c r="A9">
        <v>9</v>
      </c>
      <c r="C9">
        <f t="shared" si="0"/>
        <v>155.71825613907581</v>
      </c>
      <c r="D9">
        <f t="shared" si="1"/>
        <v>-47.087287304253465</v>
      </c>
      <c r="E9">
        <v>9</v>
      </c>
      <c r="G9">
        <f t="shared" si="2"/>
        <v>150.43415602944356</v>
      </c>
      <c r="H9">
        <f t="shared" si="3"/>
        <v>353.47048012287541</v>
      </c>
    </row>
    <row r="10" spans="1:8" x14ac:dyDescent="0.2">
      <c r="A10">
        <v>10</v>
      </c>
      <c r="C10">
        <f t="shared" si="0"/>
        <v>163.33208525294845</v>
      </c>
      <c r="D10">
        <f t="shared" si="1"/>
        <v>-39.15485862300244</v>
      </c>
      <c r="E10">
        <v>10</v>
      </c>
      <c r="G10">
        <f t="shared" si="2"/>
        <v>158.13460973527737</v>
      </c>
      <c r="H10">
        <f t="shared" si="3"/>
        <v>360.83725673405434</v>
      </c>
    </row>
    <row r="11" spans="1:8" x14ac:dyDescent="0.2">
      <c r="A11">
        <v>11</v>
      </c>
      <c r="C11">
        <f t="shared" si="0"/>
        <v>170.94591436682111</v>
      </c>
      <c r="D11">
        <f t="shared" si="1"/>
        <v>-31.238946734495102</v>
      </c>
      <c r="E11">
        <v>11</v>
      </c>
      <c r="G11">
        <f t="shared" si="2"/>
        <v>165.8350634411112</v>
      </c>
      <c r="H11">
        <f t="shared" si="3"/>
        <v>368.22087422782892</v>
      </c>
    </row>
    <row r="12" spans="1:8" x14ac:dyDescent="0.2">
      <c r="A12">
        <v>12</v>
      </c>
      <c r="C12">
        <f t="shared" si="0"/>
        <v>178.55974348069375</v>
      </c>
      <c r="D12">
        <f t="shared" si="1"/>
        <v>-23.339625776251353</v>
      </c>
      <c r="E12">
        <v>12</v>
      </c>
      <c r="G12">
        <f t="shared" si="2"/>
        <v>173.53551714694504</v>
      </c>
      <c r="H12">
        <f t="shared" si="3"/>
        <v>375.62141181510833</v>
      </c>
    </row>
    <row r="13" spans="1:8" x14ac:dyDescent="0.2">
      <c r="A13">
        <v>13</v>
      </c>
      <c r="C13">
        <f t="shared" si="0"/>
        <v>186.17357259456639</v>
      </c>
      <c r="D13">
        <f t="shared" si="1"/>
        <v>-15.456966222359</v>
      </c>
      <c r="E13">
        <v>13</v>
      </c>
      <c r="G13">
        <f t="shared" si="2"/>
        <v>181.23597085277885</v>
      </c>
      <c r="H13">
        <f t="shared" si="3"/>
        <v>383.03894493496489</v>
      </c>
    </row>
    <row r="14" spans="1:8" x14ac:dyDescent="0.2">
      <c r="A14">
        <v>14</v>
      </c>
      <c r="C14">
        <f t="shared" si="0"/>
        <v>193.78740170843906</v>
      </c>
      <c r="D14">
        <f t="shared" si="1"/>
        <v>-7.5910347993279288</v>
      </c>
      <c r="E14">
        <v>14</v>
      </c>
      <c r="G14">
        <f t="shared" si="2"/>
        <v>188.93642455861271</v>
      </c>
      <c r="H14">
        <f t="shared" si="3"/>
        <v>390.47354516309952</v>
      </c>
    </row>
    <row r="15" spans="1:8" x14ac:dyDescent="0.2">
      <c r="A15">
        <v>15</v>
      </c>
      <c r="C15">
        <f t="shared" si="0"/>
        <v>201.4012308223117</v>
      </c>
      <c r="D15">
        <f t="shared" si="1"/>
        <v>0.25810559433011804</v>
      </c>
      <c r="E15">
        <v>15</v>
      </c>
      <c r="G15">
        <f t="shared" si="2"/>
        <v>196.63687826444652</v>
      </c>
      <c r="H15">
        <f t="shared" si="3"/>
        <v>397.92528012413663</v>
      </c>
    </row>
    <row r="16" spans="1:8" x14ac:dyDescent="0.2">
      <c r="A16">
        <v>16</v>
      </c>
      <c r="C16">
        <f t="shared" si="0"/>
        <v>209.01505993618434</v>
      </c>
      <c r="D16">
        <f t="shared" si="1"/>
        <v>8.0903959645755776</v>
      </c>
      <c r="E16">
        <v>16</v>
      </c>
      <c r="G16">
        <f t="shared" si="2"/>
        <v>204.33733197028033</v>
      </c>
      <c r="H16">
        <f t="shared" si="3"/>
        <v>405.39421340799009</v>
      </c>
    </row>
    <row r="17" spans="1:8" x14ac:dyDescent="0.2">
      <c r="A17">
        <v>17</v>
      </c>
      <c r="C17">
        <f t="shared" si="0"/>
        <v>216.62888905005701</v>
      </c>
      <c r="D17">
        <f t="shared" si="1"/>
        <v>15.905781294158601</v>
      </c>
      <c r="E17">
        <v>17</v>
      </c>
      <c r="G17">
        <f t="shared" si="2"/>
        <v>212.0377856761142</v>
      </c>
      <c r="H17">
        <f t="shared" si="3"/>
        <v>412.88040449053574</v>
      </c>
    </row>
    <row r="18" spans="1:8" x14ac:dyDescent="0.2">
      <c r="A18">
        <v>18</v>
      </c>
      <c r="C18">
        <f t="shared" si="0"/>
        <v>224.24271816392965</v>
      </c>
      <c r="D18">
        <f t="shared" si="1"/>
        <v>23.704210610577775</v>
      </c>
      <c r="E18">
        <v>18</v>
      </c>
      <c r="G18">
        <f t="shared" si="2"/>
        <v>219.73823938194801</v>
      </c>
      <c r="H18">
        <f t="shared" si="3"/>
        <v>420.38390865881377</v>
      </c>
    </row>
    <row r="19" spans="1:8" x14ac:dyDescent="0.2">
      <c r="A19">
        <v>19</v>
      </c>
      <c r="C19">
        <f t="shared" si="0"/>
        <v>231.85654727780229</v>
      </c>
      <c r="D19">
        <f t="shared" si="1"/>
        <v>31.485637049487906</v>
      </c>
      <c r="E19">
        <v>19</v>
      </c>
      <c r="G19">
        <f t="shared" si="2"/>
        <v>227.43869308778187</v>
      </c>
      <c r="H19">
        <f t="shared" si="3"/>
        <v>427.90477694097711</v>
      </c>
    </row>
    <row r="20" spans="1:8" x14ac:dyDescent="0.2">
      <c r="A20">
        <v>20</v>
      </c>
      <c r="C20">
        <f t="shared" si="0"/>
        <v>239.47037639167496</v>
      </c>
      <c r="D20">
        <f t="shared" si="1"/>
        <v>39.250017913376496</v>
      </c>
      <c r="E20">
        <v>20</v>
      </c>
      <c r="G20">
        <f t="shared" si="2"/>
        <v>235.13914679361568</v>
      </c>
      <c r="H20">
        <f t="shared" si="3"/>
        <v>435.44305604118824</v>
      </c>
    </row>
    <row r="21" spans="1:8" x14ac:dyDescent="0.2">
      <c r="A21">
        <v>21</v>
      </c>
      <c r="C21">
        <f t="shared" si="0"/>
        <v>247.0842055055476</v>
      </c>
      <c r="D21">
        <f t="shared" si="1"/>
        <v>46.997314725338924</v>
      </c>
      <c r="E21">
        <v>21</v>
      </c>
      <c r="G21">
        <f t="shared" si="2"/>
        <v>242.83960049944949</v>
      </c>
      <c r="H21">
        <f t="shared" si="3"/>
        <v>442.99878827965574</v>
      </c>
    </row>
    <row r="22" spans="1:8" x14ac:dyDescent="0.2">
      <c r="A22">
        <v>22</v>
      </c>
      <c r="C22">
        <f t="shared" si="0"/>
        <v>254.69803461942024</v>
      </c>
      <c r="D22">
        <f t="shared" si="1"/>
        <v>54.727493277797578</v>
      </c>
      <c r="E22">
        <v>22</v>
      </c>
      <c r="G22">
        <f t="shared" si="2"/>
        <v>250.54005420528335</v>
      </c>
      <c r="H22">
        <f t="shared" si="3"/>
        <v>450.5720115379869</v>
      </c>
    </row>
    <row r="23" spans="1:8" x14ac:dyDescent="0.2">
      <c r="A23">
        <v>23</v>
      </c>
      <c r="C23">
        <f t="shared" si="0"/>
        <v>262.31186373329291</v>
      </c>
      <c r="D23">
        <f t="shared" si="1"/>
        <v>62.440523676020632</v>
      </c>
      <c r="E23">
        <v>23</v>
      </c>
      <c r="G23">
        <f t="shared" si="2"/>
        <v>258.24050791111716</v>
      </c>
      <c r="H23">
        <f t="shared" si="3"/>
        <v>458.16275921002023</v>
      </c>
    </row>
    <row r="24" spans="1:8" x14ac:dyDescent="0.2">
      <c r="A24">
        <v>24</v>
      </c>
      <c r="C24">
        <f t="shared" si="0"/>
        <v>269.92569284716558</v>
      </c>
      <c r="D24">
        <f t="shared" si="1"/>
        <v>70.136380376313923</v>
      </c>
      <c r="E24">
        <v>24</v>
      </c>
      <c r="G24">
        <f t="shared" si="2"/>
        <v>265.94096161695097</v>
      </c>
      <c r="H24">
        <f t="shared" si="3"/>
        <v>465.77106015828571</v>
      </c>
    </row>
    <row r="25" spans="1:8" x14ac:dyDescent="0.2">
      <c r="A25">
        <v>25</v>
      </c>
      <c r="C25">
        <f t="shared" si="0"/>
        <v>277.53952196103819</v>
      </c>
      <c r="D25">
        <f t="shared" si="1"/>
        <v>77.815042218771481</v>
      </c>
      <c r="E25">
        <v>25</v>
      </c>
      <c r="G25">
        <f t="shared" si="2"/>
        <v>273.64141532278484</v>
      </c>
      <c r="H25">
        <f t="shared" si="3"/>
        <v>473.39693867622293</v>
      </c>
    </row>
    <row r="26" spans="1:8" x14ac:dyDescent="0.2">
      <c r="A26">
        <v>26</v>
      </c>
      <c r="C26">
        <f t="shared" si="0"/>
        <v>285.15335107491086</v>
      </c>
      <c r="D26">
        <f t="shared" si="1"/>
        <v>85.476492454488152</v>
      </c>
      <c r="E26">
        <v>26</v>
      </c>
      <c r="G26">
        <f t="shared" si="2"/>
        <v>281.34186902861865</v>
      </c>
      <c r="H26">
        <f t="shared" si="3"/>
        <v>481.04041445627286</v>
      </c>
    </row>
    <row r="27" spans="1:8" x14ac:dyDescent="0.2">
      <c r="A27">
        <v>27</v>
      </c>
      <c r="C27">
        <f t="shared" si="0"/>
        <v>292.76718018878353</v>
      </c>
      <c r="D27">
        <f t="shared" si="1"/>
        <v>93.120718767151686</v>
      </c>
      <c r="E27">
        <v>27</v>
      </c>
      <c r="G27">
        <f t="shared" si="2"/>
        <v>289.04232273445251</v>
      </c>
      <c r="H27">
        <f t="shared" si="3"/>
        <v>488.70150256394203</v>
      </c>
    </row>
    <row r="28" spans="1:8" x14ac:dyDescent="0.2">
      <c r="A28">
        <v>28</v>
      </c>
      <c r="C28">
        <f t="shared" si="0"/>
        <v>300.38100930265614</v>
      </c>
      <c r="D28">
        <f t="shared" si="1"/>
        <v>100.74771328895091</v>
      </c>
      <c r="E28">
        <v>28</v>
      </c>
      <c r="G28">
        <f t="shared" si="2"/>
        <v>296.74277644028632</v>
      </c>
      <c r="H28">
        <f t="shared" si="3"/>
        <v>496.38021341791466</v>
      </c>
    </row>
    <row r="29" spans="1:8" x14ac:dyDescent="0.2">
      <c r="A29">
        <v>29</v>
      </c>
      <c r="C29">
        <f t="shared" si="0"/>
        <v>307.99483841652881</v>
      </c>
      <c r="D29">
        <f t="shared" si="1"/>
        <v>108.35747261075122</v>
      </c>
      <c r="E29">
        <v>29</v>
      </c>
      <c r="G29">
        <f t="shared" si="2"/>
        <v>304.44323014612013</v>
      </c>
      <c r="H29">
        <f t="shared" si="3"/>
        <v>504.0765527762793</v>
      </c>
    </row>
    <row r="30" spans="1:8" x14ac:dyDescent="0.2">
      <c r="A30">
        <v>30</v>
      </c>
      <c r="C30">
        <f t="shared" si="0"/>
        <v>315.60866753040148</v>
      </c>
      <c r="D30">
        <f t="shared" si="1"/>
        <v>115.94999778650646</v>
      </c>
      <c r="E30">
        <v>30</v>
      </c>
      <c r="G30">
        <f t="shared" si="2"/>
        <v>312.14368385195399</v>
      </c>
      <c r="H30">
        <f t="shared" si="3"/>
        <v>511.79052172890738</v>
      </c>
    </row>
    <row r="31" spans="1:8" x14ac:dyDescent="0.2">
      <c r="A31">
        <v>31</v>
      </c>
      <c r="C31">
        <f t="shared" si="0"/>
        <v>323.22249664427409</v>
      </c>
      <c r="D31">
        <f t="shared" si="1"/>
        <v>123.52529433189494</v>
      </c>
      <c r="E31">
        <v>31</v>
      </c>
      <c r="G31">
        <f t="shared" si="2"/>
        <v>319.8441375577878</v>
      </c>
      <c r="H31">
        <f t="shared" si="3"/>
        <v>519.52211669601013</v>
      </c>
    </row>
    <row r="32" spans="1:8" x14ac:dyDescent="0.2">
      <c r="A32">
        <v>32</v>
      </c>
      <c r="C32">
        <f t="shared" si="0"/>
        <v>330.83632575814676</v>
      </c>
      <c r="D32">
        <f t="shared" si="1"/>
        <v>131.08337221718278</v>
      </c>
      <c r="E32">
        <v>32</v>
      </c>
      <c r="G32">
        <f t="shared" si="2"/>
        <v>327.54459126362161</v>
      </c>
      <c r="H32">
        <f t="shared" si="3"/>
        <v>527.27132943287813</v>
      </c>
    </row>
    <row r="33" spans="1:8" x14ac:dyDescent="0.2">
      <c r="A33">
        <v>33</v>
      </c>
      <c r="C33">
        <f t="shared" ref="C33:C64" si="4">94.8076232280946+(A33-1)*7.61382911387265</f>
        <v>338.45015487201943</v>
      </c>
      <c r="D33">
        <f t="shared" ref="D33:D64" si="5">0+1*C33-198.731415085646*(1.00909090909091+(C33-302.390082107303)^2/665392.669129531)^0.5</f>
        <v>138.62424585433621</v>
      </c>
      <c r="E33">
        <v>33</v>
      </c>
      <c r="G33">
        <f t="shared" ref="G33:G64" si="6">88.8305263827729+(E33-1)*7.70045370583383</f>
        <v>335.24504496945548</v>
      </c>
      <c r="H33">
        <f t="shared" ref="H33:H64" si="7">0+1*G33+198.731415085646*(1.00909090909091+(G33-302.390082107303)^2/665392.669129531)^0.5</f>
        <v>535.03814704078763</v>
      </c>
    </row>
    <row r="34" spans="1:8" x14ac:dyDescent="0.2">
      <c r="A34">
        <v>34</v>
      </c>
      <c r="C34">
        <f t="shared" si="4"/>
        <v>346.06398398589204</v>
      </c>
      <c r="D34">
        <f t="shared" si="5"/>
        <v>146.14793407842214</v>
      </c>
      <c r="E34">
        <v>34</v>
      </c>
      <c r="G34">
        <f t="shared" si="6"/>
        <v>342.94549867528929</v>
      </c>
      <c r="H34">
        <f t="shared" si="7"/>
        <v>542.82255198404039</v>
      </c>
    </row>
    <row r="35" spans="1:8" x14ac:dyDescent="0.2">
      <c r="A35">
        <v>35</v>
      </c>
      <c r="C35">
        <f t="shared" si="4"/>
        <v>353.67781309976471</v>
      </c>
      <c r="D35">
        <f t="shared" si="5"/>
        <v>153.65446012335289</v>
      </c>
      <c r="E35">
        <v>35</v>
      </c>
      <c r="G35">
        <f t="shared" si="6"/>
        <v>350.64595238112315</v>
      </c>
      <c r="H35">
        <f t="shared" si="7"/>
        <v>550.62452211308585</v>
      </c>
    </row>
    <row r="36" spans="1:8" x14ac:dyDescent="0.2">
      <c r="A36">
        <v>36</v>
      </c>
      <c r="C36">
        <f t="shared" si="4"/>
        <v>361.29164221363737</v>
      </c>
      <c r="D36">
        <f t="shared" si="5"/>
        <v>161.14385159204656</v>
      </c>
      <c r="E36">
        <v>36</v>
      </c>
      <c r="G36">
        <f t="shared" si="6"/>
        <v>358.34640608695696</v>
      </c>
      <c r="H36">
        <f t="shared" si="7"/>
        <v>558.44403069365285</v>
      </c>
    </row>
    <row r="37" spans="1:8" x14ac:dyDescent="0.2">
      <c r="A37">
        <v>37</v>
      </c>
      <c r="C37">
        <f t="shared" si="4"/>
        <v>368.90547132750999</v>
      </c>
      <c r="D37">
        <f t="shared" si="5"/>
        <v>168.61614042109409</v>
      </c>
      <c r="E37">
        <v>37</v>
      </c>
      <c r="G37">
        <f t="shared" si="6"/>
        <v>366.04685979279083</v>
      </c>
      <c r="H37">
        <f t="shared" si="7"/>
        <v>566.28104644180314</v>
      </c>
    </row>
    <row r="38" spans="1:8" x14ac:dyDescent="0.2">
      <c r="A38">
        <v>38</v>
      </c>
      <c r="C38">
        <f t="shared" si="4"/>
        <v>376.51930044138265</v>
      </c>
      <c r="D38">
        <f t="shared" si="5"/>
        <v>176.07136284003681</v>
      </c>
      <c r="E38">
        <v>38</v>
      </c>
      <c r="G38">
        <f t="shared" si="6"/>
        <v>373.74731349862464</v>
      </c>
      <c r="H38">
        <f t="shared" si="7"/>
        <v>574.13553356479872</v>
      </c>
    </row>
    <row r="39" spans="1:8" x14ac:dyDescent="0.2">
      <c r="A39">
        <v>39</v>
      </c>
      <c r="C39">
        <f t="shared" si="4"/>
        <v>384.13312955525532</v>
      </c>
      <c r="D39">
        <f t="shared" si="5"/>
        <v>183.50955932537434</v>
      </c>
      <c r="E39">
        <v>39</v>
      </c>
      <c r="G39">
        <f t="shared" si="6"/>
        <v>381.44776720445844</v>
      </c>
      <c r="H39">
        <f t="shared" si="7"/>
        <v>582.00745180766046</v>
      </c>
    </row>
    <row r="40" spans="1:8" x14ac:dyDescent="0.2">
      <c r="A40">
        <v>40</v>
      </c>
      <c r="C40">
        <f t="shared" si="4"/>
        <v>391.74695866912793</v>
      </c>
      <c r="D40">
        <f t="shared" si="5"/>
        <v>190.93077454943949</v>
      </c>
      <c r="E40">
        <v>40</v>
      </c>
      <c r="G40">
        <f t="shared" si="6"/>
        <v>389.14822091029231</v>
      </c>
      <c r="H40">
        <f t="shared" si="7"/>
        <v>589.89675650527715</v>
      </c>
    </row>
    <row r="41" spans="1:8" x14ac:dyDescent="0.2">
      <c r="A41">
        <v>41</v>
      </c>
      <c r="C41">
        <f t="shared" si="4"/>
        <v>399.3607877830006</v>
      </c>
      <c r="D41">
        <f t="shared" si="5"/>
        <v>198.33505732428813</v>
      </c>
      <c r="E41">
        <v>41</v>
      </c>
      <c r="G41">
        <f t="shared" si="6"/>
        <v>396.84867461612612</v>
      </c>
      <c r="H41">
        <f t="shared" si="7"/>
        <v>597.80339863990844</v>
      </c>
    </row>
    <row r="42" spans="1:8" x14ac:dyDescent="0.2">
      <c r="A42">
        <v>42</v>
      </c>
      <c r="C42">
        <f t="shared" si="4"/>
        <v>406.97461689687327</v>
      </c>
      <c r="D42">
        <f t="shared" si="5"/>
        <v>205.72246054076638</v>
      </c>
      <c r="E42">
        <v>42</v>
      </c>
      <c r="G42">
        <f t="shared" si="6"/>
        <v>404.54912832195993</v>
      </c>
      <c r="H42">
        <f t="shared" si="7"/>
        <v>605.7273249039124</v>
      </c>
    </row>
    <row r="43" spans="1:8" x14ac:dyDescent="0.2">
      <c r="A43">
        <v>43</v>
      </c>
      <c r="C43">
        <f t="shared" si="4"/>
        <v>414.58844601074588</v>
      </c>
      <c r="D43">
        <f t="shared" si="5"/>
        <v>213.0930411029303</v>
      </c>
      <c r="E43">
        <v>43</v>
      </c>
      <c r="G43">
        <f t="shared" si="6"/>
        <v>412.24958202779379</v>
      </c>
      <c r="H43">
        <f t="shared" si="7"/>
        <v>613.66847776751206</v>
      </c>
    </row>
    <row r="44" spans="1:8" x14ac:dyDescent="0.2">
      <c r="A44">
        <v>44</v>
      </c>
      <c r="C44">
        <f t="shared" si="4"/>
        <v>422.20227512461855</v>
      </c>
      <c r="D44">
        <f t="shared" si="5"/>
        <v>220.44685985800453</v>
      </c>
      <c r="E44">
        <v>44</v>
      </c>
      <c r="G44">
        <f t="shared" si="6"/>
        <v>419.9500357336276</v>
      </c>
      <c r="H44">
        <f t="shared" si="7"/>
        <v>621.62679555140335</v>
      </c>
    </row>
    <row r="45" spans="1:8" x14ac:dyDescent="0.2">
      <c r="A45">
        <v>45</v>
      </c>
      <c r="C45">
        <f t="shared" si="4"/>
        <v>429.81610423849122</v>
      </c>
      <c r="D45">
        <f t="shared" si="5"/>
        <v>227.78398152207546</v>
      </c>
      <c r="E45">
        <v>45</v>
      </c>
      <c r="G45">
        <f t="shared" si="6"/>
        <v>427.65048943946141</v>
      </c>
      <c r="H45">
        <f t="shared" si="7"/>
        <v>629.60221250399661</v>
      </c>
    </row>
    <row r="46" spans="1:8" x14ac:dyDescent="0.2">
      <c r="A46">
        <v>46</v>
      </c>
      <c r="C46">
        <f t="shared" si="4"/>
        <v>437.42993335236383</v>
      </c>
      <c r="D46">
        <f t="shared" si="5"/>
        <v>235.10447460172725</v>
      </c>
      <c r="E46">
        <v>46</v>
      </c>
      <c r="G46">
        <f t="shared" si="6"/>
        <v>435.35094314529528</v>
      </c>
      <c r="H46">
        <f t="shared" si="7"/>
        <v>637.59465888306852</v>
      </c>
    </row>
    <row r="47" spans="1:8" x14ac:dyDescent="0.2">
      <c r="A47">
        <v>47</v>
      </c>
      <c r="C47">
        <f t="shared" si="4"/>
        <v>445.0437624662365</v>
      </c>
      <c r="D47">
        <f t="shared" si="5"/>
        <v>242.40841131183427</v>
      </c>
      <c r="E47">
        <v>47</v>
      </c>
      <c r="G47">
        <f t="shared" si="6"/>
        <v>443.05139685112908</v>
      </c>
      <c r="H47">
        <f t="shared" si="7"/>
        <v>645.60406104159665</v>
      </c>
    </row>
    <row r="48" spans="1:8" x14ac:dyDescent="0.2">
      <c r="A48">
        <v>48</v>
      </c>
      <c r="C48">
        <f t="shared" si="4"/>
        <v>452.65759158010917</v>
      </c>
      <c r="D48">
        <f t="shared" si="5"/>
        <v>249.69586748973313</v>
      </c>
      <c r="E48">
        <v>48</v>
      </c>
      <c r="G48">
        <f t="shared" si="6"/>
        <v>450.75185055696295</v>
      </c>
      <c r="H48">
        <f t="shared" si="7"/>
        <v>653.63034151753754</v>
      </c>
    </row>
    <row r="49" spans="1:8" x14ac:dyDescent="0.2">
      <c r="A49">
        <v>49</v>
      </c>
      <c r="C49">
        <f t="shared" si="4"/>
        <v>460.27142069398178</v>
      </c>
      <c r="D49">
        <f t="shared" si="5"/>
        <v>256.96692250600358</v>
      </c>
      <c r="E49">
        <v>49</v>
      </c>
      <c r="G49">
        <f t="shared" si="6"/>
        <v>458.45230426279676</v>
      </c>
      <c r="H49">
        <f t="shared" si="7"/>
        <v>661.67341912730137</v>
      </c>
    </row>
    <row r="50" spans="1:8" x14ac:dyDescent="0.2">
      <c r="A50">
        <v>50</v>
      </c>
      <c r="C50">
        <f t="shared" si="4"/>
        <v>467.88524980785445</v>
      </c>
      <c r="D50">
        <f t="shared" si="5"/>
        <v>264.22165917209304</v>
      </c>
      <c r="E50">
        <v>50</v>
      </c>
      <c r="G50">
        <f t="shared" si="6"/>
        <v>466.15275796863057</v>
      </c>
      <c r="H50">
        <f t="shared" si="7"/>
        <v>669.73320906267099</v>
      </c>
    </row>
    <row r="51" spans="1:8" x14ac:dyDescent="0.2">
      <c r="A51">
        <v>51</v>
      </c>
      <c r="C51">
        <f t="shared" si="4"/>
        <v>475.49907892172712</v>
      </c>
      <c r="D51">
        <f t="shared" si="5"/>
        <v>271.46016364502293</v>
      </c>
      <c r="E51">
        <v>51</v>
      </c>
      <c r="G51">
        <f t="shared" si="6"/>
        <v>473.85321167446443</v>
      </c>
      <c r="H51">
        <f t="shared" si="7"/>
        <v>677.80962299090811</v>
      </c>
    </row>
    <row r="52" spans="1:8" x14ac:dyDescent="0.2">
      <c r="A52">
        <v>52</v>
      </c>
      <c r="C52">
        <f t="shared" si="4"/>
        <v>483.11290803559973</v>
      </c>
      <c r="D52">
        <f t="shared" si="5"/>
        <v>278.6825253294208</v>
      </c>
      <c r="E52">
        <v>52</v>
      </c>
      <c r="G52">
        <f t="shared" si="6"/>
        <v>481.55366538029824</v>
      </c>
      <c r="H52">
        <f t="shared" si="7"/>
        <v>685.90256915778446</v>
      </c>
    </row>
    <row r="53" spans="1:8" x14ac:dyDescent="0.2">
      <c r="A53">
        <v>53</v>
      </c>
      <c r="C53">
        <f t="shared" si="4"/>
        <v>490.7267371494724</v>
      </c>
      <c r="D53">
        <f t="shared" si="5"/>
        <v>285.88883677712136</v>
      </c>
      <c r="E53">
        <v>53</v>
      </c>
      <c r="G53">
        <f t="shared" si="6"/>
        <v>489.25411908613211</v>
      </c>
      <c r="H53">
        <f t="shared" si="7"/>
        <v>694.01195249327407</v>
      </c>
    </row>
    <row r="54" spans="1:8" x14ac:dyDescent="0.2">
      <c r="A54">
        <v>54</v>
      </c>
      <c r="C54">
        <f t="shared" si="4"/>
        <v>498.34056626334507</v>
      </c>
      <c r="D54">
        <f t="shared" si="5"/>
        <v>293.07919358458395</v>
      </c>
      <c r="E54">
        <v>54</v>
      </c>
      <c r="G54">
        <f t="shared" si="6"/>
        <v>496.95457279196592</v>
      </c>
      <c r="H54">
        <f t="shared" si="7"/>
        <v>702.13767471963922</v>
      </c>
    </row>
    <row r="55" spans="1:8" x14ac:dyDescent="0.2">
      <c r="A55">
        <v>55</v>
      </c>
      <c r="C55">
        <f t="shared" si="4"/>
        <v>505.95439537721768</v>
      </c>
      <c r="D55">
        <f t="shared" si="5"/>
        <v>300.25369428837109</v>
      </c>
      <c r="E55">
        <v>55</v>
      </c>
      <c r="G55">
        <f t="shared" si="6"/>
        <v>504.65502649779972</v>
      </c>
      <c r="H55">
        <f t="shared" si="7"/>
        <v>710.27963446164654</v>
      </c>
    </row>
    <row r="56" spans="1:8" x14ac:dyDescent="0.2">
      <c r="A56">
        <v>56</v>
      </c>
      <c r="C56">
        <f t="shared" si="4"/>
        <v>513.5682244910904</v>
      </c>
      <c r="D56">
        <f t="shared" si="5"/>
        <v>307.41244025893639</v>
      </c>
      <c r="E56">
        <v>56</v>
      </c>
      <c r="G56">
        <f t="shared" si="6"/>
        <v>512.35548020363353</v>
      </c>
      <c r="H56">
        <f t="shared" si="7"/>
        <v>718.43772735864195</v>
      </c>
    </row>
    <row r="57" spans="1:8" x14ac:dyDescent="0.2">
      <c r="A57">
        <v>57</v>
      </c>
      <c r="C57">
        <f t="shared" si="4"/>
        <v>521.18205360496302</v>
      </c>
      <c r="D57">
        <f t="shared" si="5"/>
        <v>314.55553559296254</v>
      </c>
      <c r="E57">
        <v>57</v>
      </c>
      <c r="G57">
        <f t="shared" si="6"/>
        <v>520.0559339094674</v>
      </c>
      <c r="H57">
        <f t="shared" si="7"/>
        <v>726.61184617822528</v>
      </c>
    </row>
    <row r="58" spans="1:8" x14ac:dyDescent="0.2">
      <c r="A58">
        <v>58</v>
      </c>
      <c r="C58">
        <f t="shared" si="4"/>
        <v>528.79588271883563</v>
      </c>
      <c r="D58">
        <f t="shared" si="5"/>
        <v>321.68308700449467</v>
      </c>
      <c r="E58">
        <v>58</v>
      </c>
      <c r="G58">
        <f t="shared" si="6"/>
        <v>527.75638761530115</v>
      </c>
      <c r="H58">
        <f t="shared" si="7"/>
        <v>734.80188093125867</v>
      </c>
    </row>
    <row r="59" spans="1:8" x14ac:dyDescent="0.2">
      <c r="A59">
        <v>59</v>
      </c>
      <c r="C59">
        <f t="shared" si="4"/>
        <v>536.40971183270835</v>
      </c>
      <c r="D59">
        <f t="shared" si="5"/>
        <v>328.79520371510404</v>
      </c>
      <c r="E59">
        <v>59</v>
      </c>
      <c r="G59">
        <f t="shared" si="6"/>
        <v>535.45684132113502</v>
      </c>
      <c r="H59">
        <f t="shared" si="7"/>
        <v>743.00771898795244</v>
      </c>
    </row>
    <row r="60" spans="1:8" x14ac:dyDescent="0.2">
      <c r="A60">
        <v>60</v>
      </c>
      <c r="C60">
        <f t="shared" si="4"/>
        <v>544.02354094658097</v>
      </c>
      <c r="D60">
        <f t="shared" si="5"/>
        <v>335.89199734331811</v>
      </c>
      <c r="E60">
        <v>60</v>
      </c>
      <c r="G60">
        <f t="shared" si="6"/>
        <v>543.15729502696888</v>
      </c>
      <c r="H60">
        <f t="shared" si="7"/>
        <v>751.22924519477215</v>
      </c>
    </row>
    <row r="61" spans="1:8" x14ac:dyDescent="0.2">
      <c r="A61">
        <v>61</v>
      </c>
      <c r="C61">
        <f t="shared" si="4"/>
        <v>551.63737006045358</v>
      </c>
      <c r="D61">
        <f t="shared" si="5"/>
        <v>342.97358179354626</v>
      </c>
      <c r="E61">
        <v>61</v>
      </c>
      <c r="G61">
        <f t="shared" si="6"/>
        <v>550.85774873280263</v>
      </c>
      <c r="H61">
        <f t="shared" si="7"/>
        <v>759.46634199192022</v>
      </c>
    </row>
    <row r="62" spans="1:8" x14ac:dyDescent="0.2">
      <c r="A62">
        <v>62</v>
      </c>
      <c r="C62">
        <f t="shared" si="4"/>
        <v>559.2511991743263</v>
      </c>
      <c r="D62">
        <f t="shared" si="5"/>
        <v>350.04007314472392</v>
      </c>
      <c r="E62">
        <v>62</v>
      </c>
      <c r="G62">
        <f t="shared" si="6"/>
        <v>558.5582024386365</v>
      </c>
      <c r="H62">
        <f t="shared" si="7"/>
        <v>767.71888953114842</v>
      </c>
    </row>
    <row r="63" spans="1:8" x14ac:dyDescent="0.2">
      <c r="A63">
        <v>63</v>
      </c>
      <c r="C63">
        <f t="shared" si="4"/>
        <v>566.86502828819891</v>
      </c>
      <c r="D63">
        <f t="shared" si="5"/>
        <v>357.0915895388917</v>
      </c>
      <c r="E63">
        <v>63</v>
      </c>
      <c r="G63">
        <f t="shared" si="6"/>
        <v>566.25865614447036</v>
      </c>
      <c r="H63">
        <f t="shared" si="7"/>
        <v>775.98676579366361</v>
      </c>
    </row>
    <row r="64" spans="1:8" x14ac:dyDescent="0.2">
      <c r="A64">
        <v>64</v>
      </c>
      <c r="C64">
        <f t="shared" si="4"/>
        <v>574.47885740207153</v>
      </c>
      <c r="D64">
        <f t="shared" si="5"/>
        <v>364.12825106992386</v>
      </c>
      <c r="E64">
        <v>64</v>
      </c>
      <c r="G64">
        <f t="shared" si="6"/>
        <v>573.95910985030423</v>
      </c>
      <c r="H64">
        <f t="shared" si="7"/>
        <v>784.2698467079</v>
      </c>
    </row>
    <row r="65" spans="1:8" x14ac:dyDescent="0.2">
      <c r="A65">
        <v>65</v>
      </c>
      <c r="C65">
        <f t="shared" ref="C65:C70" si="8">94.8076232280946+(A65-1)*7.61382911387265</f>
        <v>582.09268651594425</v>
      </c>
      <c r="D65">
        <f t="shared" ref="D65:D70" si="9">0+1*C65-198.731415085646*(1.00909090909091+(C65-302.390082107303)^2/665392.669129531)^0.5</f>
        <v>371.15017967260394</v>
      </c>
      <c r="E65">
        <v>65</v>
      </c>
      <c r="G65">
        <f t="shared" ref="G65:G70" si="10">88.8305263827729+(E65-1)*7.70045370583383</f>
        <v>581.65956355613798</v>
      </c>
      <c r="H65">
        <f t="shared" ref="H65:H70" si="11">0+1*G65+198.731415085646*(1.00909090909091+(G65-302.390082107303)^2/665392.669129531)^0.5</f>
        <v>792.56800626693689</v>
      </c>
    </row>
    <row r="66" spans="1:8" x14ac:dyDescent="0.2">
      <c r="A66">
        <v>66</v>
      </c>
      <c r="C66">
        <f t="shared" si="8"/>
        <v>589.70651562981686</v>
      </c>
      <c r="D66">
        <f t="shared" si="9"/>
        <v>378.15749901224694</v>
      </c>
      <c r="E66">
        <v>66</v>
      </c>
      <c r="G66">
        <f t="shared" si="10"/>
        <v>589.36001726197185</v>
      </c>
      <c r="H66">
        <f t="shared" si="11"/>
        <v>800.8811166453487</v>
      </c>
    </row>
    <row r="67" spans="1:8" x14ac:dyDescent="0.2">
      <c r="A67">
        <v>67</v>
      </c>
      <c r="C67">
        <f t="shared" si="8"/>
        <v>597.32034474368947</v>
      </c>
      <c r="D67">
        <f t="shared" si="9"/>
        <v>385.1503343750544</v>
      </c>
      <c r="E67">
        <v>67</v>
      </c>
      <c r="G67">
        <f t="shared" si="10"/>
        <v>597.06047096780571</v>
      </c>
      <c r="H67">
        <f t="shared" si="11"/>
        <v>809.20904831528401</v>
      </c>
    </row>
    <row r="68" spans="1:8" x14ac:dyDescent="0.2">
      <c r="A68">
        <v>68</v>
      </c>
      <c r="C68">
        <f t="shared" si="8"/>
        <v>604.9341738575622</v>
      </c>
      <c r="D68">
        <f t="shared" si="9"/>
        <v>392.12881255937913</v>
      </c>
      <c r="E68">
        <v>68</v>
      </c>
      <c r="G68">
        <f t="shared" si="10"/>
        <v>604.76092467363947</v>
      </c>
      <c r="H68">
        <f t="shared" si="11"/>
        <v>817.55167016158157</v>
      </c>
    </row>
    <row r="69" spans="1:8" x14ac:dyDescent="0.2">
      <c r="A69">
        <v>69</v>
      </c>
      <c r="C69">
        <f t="shared" si="8"/>
        <v>612.54800297143481</v>
      </c>
      <c r="D69">
        <f t="shared" si="9"/>
        <v>399.09306176807115</v>
      </c>
      <c r="E69">
        <v>69</v>
      </c>
      <c r="G69">
        <f t="shared" si="10"/>
        <v>612.46137837947333</v>
      </c>
      <c r="H69">
        <f t="shared" si="11"/>
        <v>825.90884959573759</v>
      </c>
    </row>
    <row r="70" spans="1:8" x14ac:dyDescent="0.2">
      <c r="A70">
        <v>70</v>
      </c>
      <c r="C70">
        <f t="shared" si="8"/>
        <v>620.16183208530742</v>
      </c>
      <c r="D70">
        <f t="shared" si="9"/>
        <v>406.04321150206545</v>
      </c>
      <c r="E70">
        <v>70</v>
      </c>
      <c r="G70">
        <f t="shared" si="10"/>
        <v>620.16183208530708</v>
      </c>
      <c r="H70">
        <f t="shared" si="11"/>
        <v>834.28045266854895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11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9.5" bestFit="1" customWidth="1"/>
    <col min="4" max="4" width="11.1640625" style="4" customWidth="1"/>
    <col min="5" max="5" width="18" style="4" customWidth="1"/>
    <col min="6" max="7" width="8.83203125" style="4"/>
  </cols>
  <sheetData>
    <row r="1" spans="1:10" x14ac:dyDescent="0.2">
      <c r="A1" s="1" t="s">
        <v>0</v>
      </c>
      <c r="B1" s="2" t="s">
        <v>1</v>
      </c>
      <c r="C1" s="2" t="s">
        <v>2</v>
      </c>
      <c r="D1" s="69" t="s">
        <v>3</v>
      </c>
      <c r="E1" s="67" t="s">
        <v>4</v>
      </c>
      <c r="F1" s="67" t="s">
        <v>5</v>
      </c>
      <c r="G1" s="67" t="s">
        <v>6</v>
      </c>
      <c r="I1" s="65"/>
      <c r="J1" s="66" t="s">
        <v>209</v>
      </c>
    </row>
    <row r="2" spans="1:10" x14ac:dyDescent="0.2">
      <c r="A2" s="3">
        <v>40302</v>
      </c>
      <c r="B2" s="4" t="s">
        <v>18</v>
      </c>
      <c r="C2" s="4" t="s">
        <v>19</v>
      </c>
      <c r="D2" s="4">
        <v>127.97854653078643</v>
      </c>
      <c r="E2" s="4">
        <v>4.6328571429999998</v>
      </c>
      <c r="F2" s="4">
        <v>0</v>
      </c>
      <c r="G2" s="4">
        <v>0</v>
      </c>
      <c r="I2" s="58" t="s">
        <v>210</v>
      </c>
      <c r="J2" s="59">
        <f>AVERAGE(D:D)</f>
        <v>254.37430154467597</v>
      </c>
    </row>
    <row r="3" spans="1:10" ht="16" thickBot="1" x14ac:dyDescent="0.25">
      <c r="A3" s="3">
        <v>40309</v>
      </c>
      <c r="B3" s="4" t="s">
        <v>18</v>
      </c>
      <c r="C3" s="4" t="s">
        <v>19</v>
      </c>
      <c r="D3" s="4">
        <v>152.5346601739578</v>
      </c>
      <c r="E3" s="4">
        <v>4.9275000000000002</v>
      </c>
      <c r="F3" s="4">
        <v>0</v>
      </c>
      <c r="G3" s="4">
        <v>0</v>
      </c>
      <c r="I3" s="60" t="s">
        <v>211</v>
      </c>
      <c r="J3" s="61">
        <f>AVERAGE(E:E)</f>
        <v>4.1602182276636333</v>
      </c>
    </row>
    <row r="4" spans="1:10" x14ac:dyDescent="0.2">
      <c r="A4" s="3">
        <v>40316</v>
      </c>
      <c r="B4" s="4" t="s">
        <v>18</v>
      </c>
      <c r="C4" s="4" t="s">
        <v>19</v>
      </c>
      <c r="D4" s="4">
        <v>250.59645711523632</v>
      </c>
      <c r="E4" s="4">
        <v>4.3687500000000004</v>
      </c>
      <c r="F4" s="4">
        <v>0</v>
      </c>
      <c r="G4" s="4">
        <v>0</v>
      </c>
    </row>
    <row r="5" spans="1:10" x14ac:dyDescent="0.2">
      <c r="A5" s="3">
        <v>40323</v>
      </c>
      <c r="B5" s="4" t="s">
        <v>18</v>
      </c>
      <c r="C5" s="4" t="s">
        <v>19</v>
      </c>
      <c r="D5" s="4">
        <v>230.18775321635798</v>
      </c>
      <c r="E5" s="4">
        <v>4.208571429</v>
      </c>
      <c r="F5" s="4">
        <v>0</v>
      </c>
      <c r="G5" s="4">
        <v>0</v>
      </c>
    </row>
    <row r="6" spans="1:10" x14ac:dyDescent="0.2">
      <c r="A6" s="3">
        <v>40330</v>
      </c>
      <c r="B6" s="4" t="s">
        <v>18</v>
      </c>
      <c r="C6" s="4" t="s">
        <v>19</v>
      </c>
      <c r="D6" s="4">
        <v>258.26648249879088</v>
      </c>
      <c r="E6" s="4">
        <v>4.208571429</v>
      </c>
      <c r="F6" s="4">
        <v>0</v>
      </c>
      <c r="G6" s="4">
        <v>0</v>
      </c>
    </row>
    <row r="7" spans="1:10" x14ac:dyDescent="0.2">
      <c r="A7" s="3">
        <v>40337</v>
      </c>
      <c r="B7" s="4" t="s">
        <v>18</v>
      </c>
      <c r="C7" s="4" t="s">
        <v>19</v>
      </c>
      <c r="D7" s="4">
        <v>120.9717472247146</v>
      </c>
      <c r="E7" s="4">
        <v>4.6328571429999998</v>
      </c>
      <c r="F7" s="4">
        <v>0</v>
      </c>
      <c r="G7" s="4">
        <v>0</v>
      </c>
    </row>
    <row r="8" spans="1:10" x14ac:dyDescent="0.2">
      <c r="A8" s="3">
        <v>40344</v>
      </c>
      <c r="B8" s="4" t="s">
        <v>18</v>
      </c>
      <c r="C8" s="4" t="s">
        <v>19</v>
      </c>
      <c r="D8" s="4">
        <v>323.95524257777464</v>
      </c>
      <c r="E8" s="4">
        <v>4.6455555559999997</v>
      </c>
      <c r="F8" s="4">
        <v>1</v>
      </c>
      <c r="G8" s="4">
        <v>0</v>
      </c>
    </row>
    <row r="9" spans="1:10" x14ac:dyDescent="0.2">
      <c r="A9" s="3">
        <v>40351</v>
      </c>
      <c r="B9" s="4" t="s">
        <v>18</v>
      </c>
      <c r="C9" s="4" t="s">
        <v>19</v>
      </c>
      <c r="D9" s="4">
        <v>332.53958284465392</v>
      </c>
      <c r="E9" s="4">
        <v>4.12</v>
      </c>
      <c r="F9" s="4">
        <v>0</v>
      </c>
      <c r="G9" s="4">
        <v>1</v>
      </c>
    </row>
    <row r="10" spans="1:10" x14ac:dyDescent="0.2">
      <c r="A10" s="3">
        <v>40358</v>
      </c>
      <c r="B10" s="4" t="s">
        <v>18</v>
      </c>
      <c r="C10" s="4" t="s">
        <v>19</v>
      </c>
      <c r="D10" s="4">
        <v>318.75480206331304</v>
      </c>
      <c r="E10" s="4">
        <v>4.12</v>
      </c>
      <c r="F10" s="4">
        <v>0</v>
      </c>
      <c r="G10" s="4">
        <v>1</v>
      </c>
    </row>
    <row r="11" spans="1:10" x14ac:dyDescent="0.2">
      <c r="A11" s="3">
        <v>40365</v>
      </c>
      <c r="B11" s="4" t="s">
        <v>18</v>
      </c>
      <c r="C11" s="4" t="s">
        <v>19</v>
      </c>
      <c r="D11" s="4">
        <v>333.84805201146571</v>
      </c>
      <c r="E11" s="4">
        <v>3.3111111110000002</v>
      </c>
      <c r="F11" s="4">
        <v>0</v>
      </c>
      <c r="G11" s="4">
        <v>1</v>
      </c>
    </row>
    <row r="12" spans="1:10" x14ac:dyDescent="0.2">
      <c r="A12" s="3">
        <v>40372</v>
      </c>
      <c r="B12" s="4" t="s">
        <v>18</v>
      </c>
      <c r="C12" s="4" t="s">
        <v>19</v>
      </c>
      <c r="D12" s="4">
        <v>335.28131464737612</v>
      </c>
      <c r="E12" s="4">
        <v>3.1469999999999998</v>
      </c>
      <c r="F12" s="4">
        <v>0</v>
      </c>
      <c r="G12" s="4">
        <v>0</v>
      </c>
    </row>
    <row r="13" spans="1:10" x14ac:dyDescent="0.2">
      <c r="A13" s="3">
        <v>40302</v>
      </c>
      <c r="B13" s="4" t="s">
        <v>18</v>
      </c>
      <c r="C13" s="4" t="s">
        <v>20</v>
      </c>
      <c r="D13" s="4">
        <v>169.60160845688188</v>
      </c>
      <c r="E13" s="4">
        <v>4.24</v>
      </c>
      <c r="F13" s="4">
        <v>0</v>
      </c>
      <c r="G13" s="4">
        <v>0</v>
      </c>
    </row>
    <row r="14" spans="1:10" x14ac:dyDescent="0.2">
      <c r="A14" s="3">
        <v>40309</v>
      </c>
      <c r="B14" s="4" t="s">
        <v>18</v>
      </c>
      <c r="C14" s="4" t="s">
        <v>20</v>
      </c>
      <c r="D14" s="4">
        <v>209.3971488106277</v>
      </c>
      <c r="E14" s="4">
        <v>4.2283333330000001</v>
      </c>
      <c r="F14" s="4">
        <v>0</v>
      </c>
      <c r="G14" s="4">
        <v>0</v>
      </c>
    </row>
    <row r="15" spans="1:10" x14ac:dyDescent="0.2">
      <c r="A15" s="3">
        <v>40316</v>
      </c>
      <c r="B15" s="4" t="s">
        <v>18</v>
      </c>
      <c r="C15" s="4" t="s">
        <v>20</v>
      </c>
      <c r="D15" s="4">
        <v>196.34960394675636</v>
      </c>
      <c r="E15" s="4">
        <v>3.9950000000000001</v>
      </c>
      <c r="F15" s="4">
        <v>0</v>
      </c>
      <c r="G15" s="4">
        <v>0</v>
      </c>
    </row>
    <row r="16" spans="1:10" x14ac:dyDescent="0.2">
      <c r="A16" s="3">
        <v>40323</v>
      </c>
      <c r="B16" s="4" t="s">
        <v>18</v>
      </c>
      <c r="C16" s="4" t="s">
        <v>20</v>
      </c>
      <c r="D16" s="4">
        <v>358.38055216776797</v>
      </c>
      <c r="E16" s="4">
        <v>3.9950000000000001</v>
      </c>
      <c r="F16" s="4">
        <v>0</v>
      </c>
      <c r="G16" s="4">
        <v>0</v>
      </c>
    </row>
    <row r="17" spans="1:7" x14ac:dyDescent="0.2">
      <c r="A17" s="3">
        <v>40330</v>
      </c>
      <c r="B17" s="4" t="s">
        <v>18</v>
      </c>
      <c r="C17" s="4" t="s">
        <v>20</v>
      </c>
      <c r="D17" s="4">
        <v>198.00953936017774</v>
      </c>
      <c r="E17" s="4">
        <v>3.9950000000000001</v>
      </c>
      <c r="F17" s="4">
        <v>0</v>
      </c>
      <c r="G17" s="4">
        <v>0</v>
      </c>
    </row>
    <row r="18" spans="1:7" x14ac:dyDescent="0.2">
      <c r="A18" s="3">
        <v>40337</v>
      </c>
      <c r="B18" s="4" t="s">
        <v>18</v>
      </c>
      <c r="C18" s="4" t="s">
        <v>20</v>
      </c>
      <c r="D18" s="4">
        <v>166.40779961215463</v>
      </c>
      <c r="E18" s="4">
        <v>4.24</v>
      </c>
      <c r="F18" s="4">
        <v>0</v>
      </c>
      <c r="G18" s="4">
        <v>0</v>
      </c>
    </row>
    <row r="19" spans="1:7" x14ac:dyDescent="0.2">
      <c r="A19" s="3">
        <v>40344</v>
      </c>
      <c r="B19" s="4" t="s">
        <v>18</v>
      </c>
      <c r="C19" s="4" t="s">
        <v>20</v>
      </c>
      <c r="D19" s="4">
        <v>299.87320850245294</v>
      </c>
      <c r="E19" s="4">
        <v>4.24</v>
      </c>
      <c r="F19" s="4">
        <v>1</v>
      </c>
      <c r="G19" s="4">
        <v>0</v>
      </c>
    </row>
    <row r="20" spans="1:7" x14ac:dyDescent="0.2">
      <c r="A20" s="3">
        <v>40351</v>
      </c>
      <c r="B20" s="4" t="s">
        <v>18</v>
      </c>
      <c r="C20" s="4" t="s">
        <v>20</v>
      </c>
      <c r="D20" s="4">
        <v>344.85569958245247</v>
      </c>
      <c r="E20" s="4">
        <v>4.24</v>
      </c>
      <c r="F20" s="4">
        <v>0</v>
      </c>
      <c r="G20" s="4">
        <v>1</v>
      </c>
    </row>
    <row r="21" spans="1:7" x14ac:dyDescent="0.2">
      <c r="A21" s="3">
        <v>40358</v>
      </c>
      <c r="B21" s="4" t="s">
        <v>18</v>
      </c>
      <c r="C21" s="4" t="s">
        <v>20</v>
      </c>
      <c r="D21" s="4">
        <v>340.26696321400709</v>
      </c>
      <c r="E21" s="4">
        <v>4.24</v>
      </c>
      <c r="F21" s="4">
        <v>0</v>
      </c>
      <c r="G21" s="4">
        <v>1</v>
      </c>
    </row>
    <row r="22" spans="1:7" x14ac:dyDescent="0.2">
      <c r="A22" s="3">
        <v>40365</v>
      </c>
      <c r="B22" s="4" t="s">
        <v>18</v>
      </c>
      <c r="C22" s="4" t="s">
        <v>20</v>
      </c>
      <c r="D22" s="4">
        <v>262.28117718093938</v>
      </c>
      <c r="E22" s="4">
        <v>3.7450000000000001</v>
      </c>
      <c r="F22" s="4">
        <v>0</v>
      </c>
      <c r="G22" s="4">
        <v>1</v>
      </c>
    </row>
    <row r="23" spans="1:7" x14ac:dyDescent="0.2">
      <c r="A23" s="3">
        <v>40372</v>
      </c>
      <c r="B23" s="4" t="s">
        <v>18</v>
      </c>
      <c r="C23" s="4" t="s">
        <v>20</v>
      </c>
      <c r="D23" s="4">
        <v>235.86848608428613</v>
      </c>
      <c r="E23" s="4">
        <v>3.7450000000000001</v>
      </c>
      <c r="F23" s="4">
        <v>0</v>
      </c>
      <c r="G23" s="4">
        <v>0</v>
      </c>
    </row>
    <row r="24" spans="1:7" x14ac:dyDescent="0.2">
      <c r="A24" s="3">
        <v>40302</v>
      </c>
      <c r="B24" s="4" t="s">
        <v>18</v>
      </c>
      <c r="C24" s="4" t="s">
        <v>21</v>
      </c>
      <c r="D24" s="4">
        <v>203.79754865341786</v>
      </c>
      <c r="E24" s="4">
        <v>4.2042857140000001</v>
      </c>
      <c r="F24" s="4">
        <v>0</v>
      </c>
      <c r="G24" s="4">
        <v>0</v>
      </c>
    </row>
    <row r="25" spans="1:7" x14ac:dyDescent="0.2">
      <c r="A25" s="3">
        <v>40309</v>
      </c>
      <c r="B25" s="4" t="s">
        <v>18</v>
      </c>
      <c r="C25" s="4" t="s">
        <v>21</v>
      </c>
      <c r="D25" s="4">
        <v>219.29149989342258</v>
      </c>
      <c r="E25" s="4">
        <v>4.8233333329999999</v>
      </c>
      <c r="F25" s="4">
        <v>0</v>
      </c>
      <c r="G25" s="4">
        <v>0</v>
      </c>
    </row>
    <row r="26" spans="1:7" x14ac:dyDescent="0.2">
      <c r="A26" s="3">
        <v>40316</v>
      </c>
      <c r="B26" s="4" t="s">
        <v>18</v>
      </c>
      <c r="C26" s="4" t="s">
        <v>21</v>
      </c>
      <c r="D26" s="4">
        <v>294.08243374242301</v>
      </c>
      <c r="E26" s="4">
        <v>4.12</v>
      </c>
      <c r="F26" s="4">
        <v>0</v>
      </c>
      <c r="G26" s="4">
        <v>0</v>
      </c>
    </row>
    <row r="27" spans="1:7" x14ac:dyDescent="0.2">
      <c r="A27" s="3">
        <v>40323</v>
      </c>
      <c r="B27" s="4" t="s">
        <v>18</v>
      </c>
      <c r="C27" s="4" t="s">
        <v>21</v>
      </c>
      <c r="D27" s="4">
        <v>337.72974904051551</v>
      </c>
      <c r="E27" s="4">
        <v>3.9242857139999998</v>
      </c>
      <c r="F27" s="4">
        <v>0</v>
      </c>
      <c r="G27" s="4">
        <v>0</v>
      </c>
    </row>
    <row r="28" spans="1:7" x14ac:dyDescent="0.2">
      <c r="A28" s="3">
        <v>40330</v>
      </c>
      <c r="B28" s="4" t="s">
        <v>18</v>
      </c>
      <c r="C28" s="4" t="s">
        <v>21</v>
      </c>
      <c r="D28" s="4">
        <v>198.84945852895032</v>
      </c>
      <c r="E28" s="4">
        <v>3.9242857139999998</v>
      </c>
      <c r="F28" s="4">
        <v>0</v>
      </c>
      <c r="G28" s="4">
        <v>0</v>
      </c>
    </row>
    <row r="29" spans="1:7" x14ac:dyDescent="0.2">
      <c r="A29" s="3">
        <v>40337</v>
      </c>
      <c r="B29" s="4" t="s">
        <v>18</v>
      </c>
      <c r="C29" s="4" t="s">
        <v>21</v>
      </c>
      <c r="D29" s="4">
        <v>224.22524285785963</v>
      </c>
      <c r="E29" s="4">
        <v>4.2042857140000001</v>
      </c>
      <c r="F29" s="4">
        <v>0</v>
      </c>
      <c r="G29" s="4">
        <v>0</v>
      </c>
    </row>
    <row r="30" spans="1:7" x14ac:dyDescent="0.2">
      <c r="A30" s="3">
        <v>40344</v>
      </c>
      <c r="B30" s="4" t="s">
        <v>18</v>
      </c>
      <c r="C30" s="4" t="s">
        <v>21</v>
      </c>
      <c r="D30" s="4">
        <v>258.85789097402039</v>
      </c>
      <c r="E30" s="4">
        <v>4.2042857140000001</v>
      </c>
      <c r="F30" s="4">
        <v>0</v>
      </c>
      <c r="G30" s="4">
        <v>0</v>
      </c>
    </row>
    <row r="31" spans="1:7" x14ac:dyDescent="0.2">
      <c r="A31" s="3">
        <v>40351</v>
      </c>
      <c r="B31" s="4" t="s">
        <v>18</v>
      </c>
      <c r="C31" s="4" t="s">
        <v>21</v>
      </c>
      <c r="D31" s="4">
        <v>259.40173476767922</v>
      </c>
      <c r="E31" s="4">
        <v>3.801111111</v>
      </c>
      <c r="F31" s="4">
        <v>0</v>
      </c>
      <c r="G31" s="4">
        <v>0</v>
      </c>
    </row>
    <row r="32" spans="1:7" x14ac:dyDescent="0.2">
      <c r="A32" s="3">
        <v>40358</v>
      </c>
      <c r="B32" s="4" t="s">
        <v>18</v>
      </c>
      <c r="C32" s="4" t="s">
        <v>21</v>
      </c>
      <c r="D32" s="4">
        <v>206.1745931678478</v>
      </c>
      <c r="E32" s="4">
        <v>3.9337499999999999</v>
      </c>
      <c r="F32" s="4">
        <v>0</v>
      </c>
      <c r="G32" s="4">
        <v>0</v>
      </c>
    </row>
    <row r="33" spans="1:7" x14ac:dyDescent="0.2">
      <c r="A33" s="3">
        <v>40365</v>
      </c>
      <c r="B33" s="4" t="s">
        <v>18</v>
      </c>
      <c r="C33" s="4" t="s">
        <v>21</v>
      </c>
      <c r="D33" s="4">
        <v>304.46835954757643</v>
      </c>
      <c r="E33" s="4">
        <v>3.3111111110000002</v>
      </c>
      <c r="F33" s="4">
        <v>0</v>
      </c>
      <c r="G33" s="4">
        <v>0</v>
      </c>
    </row>
    <row r="34" spans="1:7" x14ac:dyDescent="0.2">
      <c r="A34" s="3">
        <v>40372</v>
      </c>
      <c r="B34" s="4" t="s">
        <v>18</v>
      </c>
      <c r="C34" s="4" t="s">
        <v>21</v>
      </c>
      <c r="D34" s="4">
        <v>331.18181179812558</v>
      </c>
      <c r="E34" s="4">
        <v>3.1469999999999998</v>
      </c>
      <c r="F34" s="4">
        <v>0</v>
      </c>
      <c r="G34" s="4">
        <v>0</v>
      </c>
    </row>
    <row r="35" spans="1:7" x14ac:dyDescent="0.2">
      <c r="A35" s="3">
        <v>40302</v>
      </c>
      <c r="B35" s="4" t="s">
        <v>18</v>
      </c>
      <c r="C35" s="4" t="s">
        <v>22</v>
      </c>
      <c r="D35" s="4">
        <v>280.66506151742271</v>
      </c>
      <c r="E35" s="4">
        <v>4.1614285710000001</v>
      </c>
      <c r="F35" s="4">
        <v>0</v>
      </c>
      <c r="G35" s="4">
        <v>1</v>
      </c>
    </row>
    <row r="36" spans="1:7" x14ac:dyDescent="0.2">
      <c r="A36" s="3">
        <v>40309</v>
      </c>
      <c r="B36" s="4" t="s">
        <v>18</v>
      </c>
      <c r="C36" s="4" t="s">
        <v>22</v>
      </c>
      <c r="D36" s="4">
        <v>340.35566181391414</v>
      </c>
      <c r="E36" s="4">
        <v>4.1614285710000001</v>
      </c>
      <c r="F36" s="4">
        <v>0</v>
      </c>
      <c r="G36" s="4">
        <v>0</v>
      </c>
    </row>
    <row r="37" spans="1:7" x14ac:dyDescent="0.2">
      <c r="A37" s="3">
        <v>40316</v>
      </c>
      <c r="B37" s="4" t="s">
        <v>18</v>
      </c>
      <c r="C37" s="4" t="s">
        <v>22</v>
      </c>
      <c r="D37" s="4">
        <v>293.192482907672</v>
      </c>
      <c r="E37" s="4">
        <v>3.9449999999999998</v>
      </c>
      <c r="F37" s="4">
        <v>0</v>
      </c>
      <c r="G37" s="4">
        <v>0</v>
      </c>
    </row>
    <row r="38" spans="1:7" x14ac:dyDescent="0.2">
      <c r="A38" s="3">
        <v>40323</v>
      </c>
      <c r="B38" s="4" t="s">
        <v>18</v>
      </c>
      <c r="C38" s="4" t="s">
        <v>22</v>
      </c>
      <c r="D38" s="4">
        <v>247.64821289163172</v>
      </c>
      <c r="E38" s="4">
        <v>4.2371428570000003</v>
      </c>
      <c r="F38" s="4">
        <v>0</v>
      </c>
      <c r="G38" s="4">
        <v>0</v>
      </c>
    </row>
    <row r="39" spans="1:7" x14ac:dyDescent="0.2">
      <c r="A39" s="3">
        <v>40330</v>
      </c>
      <c r="B39" s="4" t="s">
        <v>18</v>
      </c>
      <c r="C39" s="4" t="s">
        <v>22</v>
      </c>
      <c r="D39" s="4">
        <v>236.22983595974381</v>
      </c>
      <c r="E39" s="4">
        <v>4.4562499999999998</v>
      </c>
      <c r="F39" s="4">
        <v>0</v>
      </c>
      <c r="G39" s="4">
        <v>0</v>
      </c>
    </row>
    <row r="40" spans="1:7" x14ac:dyDescent="0.2">
      <c r="A40" s="3">
        <v>40337</v>
      </c>
      <c r="B40" s="4" t="s">
        <v>18</v>
      </c>
      <c r="C40" s="4" t="s">
        <v>22</v>
      </c>
      <c r="D40" s="4">
        <v>272.23564345348746</v>
      </c>
      <c r="E40" s="4">
        <v>4.7328571430000004</v>
      </c>
      <c r="F40" s="4">
        <v>0</v>
      </c>
      <c r="G40" s="4">
        <v>0</v>
      </c>
    </row>
    <row r="41" spans="1:7" x14ac:dyDescent="0.2">
      <c r="A41" s="3">
        <v>40344</v>
      </c>
      <c r="B41" s="4" t="s">
        <v>18</v>
      </c>
      <c r="C41" s="4" t="s">
        <v>22</v>
      </c>
      <c r="D41" s="4">
        <v>183.67520776248719</v>
      </c>
      <c r="E41" s="4">
        <v>4.1614285710000001</v>
      </c>
      <c r="F41" s="4">
        <v>0</v>
      </c>
      <c r="G41" s="4">
        <v>0</v>
      </c>
    </row>
    <row r="42" spans="1:7" x14ac:dyDescent="0.2">
      <c r="A42" s="3">
        <v>40351</v>
      </c>
      <c r="B42" s="4" t="s">
        <v>18</v>
      </c>
      <c r="C42" s="4" t="s">
        <v>22</v>
      </c>
      <c r="D42" s="4">
        <v>252.50665912191596</v>
      </c>
      <c r="E42" s="4">
        <v>4.1900000000000004</v>
      </c>
      <c r="F42" s="4">
        <v>0</v>
      </c>
      <c r="G42" s="4">
        <v>0</v>
      </c>
    </row>
    <row r="43" spans="1:7" x14ac:dyDescent="0.2">
      <c r="A43" s="3">
        <v>40358</v>
      </c>
      <c r="B43" s="4" t="s">
        <v>18</v>
      </c>
      <c r="C43" s="4" t="s">
        <v>22</v>
      </c>
      <c r="D43" s="4">
        <v>289.86053137541177</v>
      </c>
      <c r="E43" s="4">
        <v>4.1614285710000001</v>
      </c>
      <c r="F43" s="4">
        <v>0</v>
      </c>
      <c r="G43" s="4">
        <v>0</v>
      </c>
    </row>
    <row r="44" spans="1:7" x14ac:dyDescent="0.2">
      <c r="A44" s="3">
        <v>40365</v>
      </c>
      <c r="B44" s="4" t="s">
        <v>18</v>
      </c>
      <c r="C44" s="4" t="s">
        <v>22</v>
      </c>
      <c r="D44" s="4">
        <v>200.91386435089427</v>
      </c>
      <c r="E44" s="4">
        <v>3.78</v>
      </c>
      <c r="F44" s="4">
        <v>0</v>
      </c>
      <c r="G44" s="4">
        <v>0</v>
      </c>
    </row>
    <row r="45" spans="1:7" x14ac:dyDescent="0.2">
      <c r="A45" s="3">
        <v>40372</v>
      </c>
      <c r="B45" s="4" t="s">
        <v>18</v>
      </c>
      <c r="C45" s="4" t="s">
        <v>22</v>
      </c>
      <c r="D45" s="4">
        <v>135.1673761865116</v>
      </c>
      <c r="E45" s="4">
        <v>3.78</v>
      </c>
      <c r="F45" s="4">
        <v>0</v>
      </c>
      <c r="G45" s="4">
        <v>0</v>
      </c>
    </row>
    <row r="46" spans="1:7" x14ac:dyDescent="0.2">
      <c r="A46" s="3">
        <v>40302</v>
      </c>
      <c r="B46" s="4" t="s">
        <v>18</v>
      </c>
      <c r="C46" s="4" t="s">
        <v>23</v>
      </c>
      <c r="D46" s="4">
        <v>89.823337547925831</v>
      </c>
      <c r="E46" s="4">
        <v>4.8566666669999998</v>
      </c>
      <c r="F46" s="4">
        <v>0</v>
      </c>
      <c r="G46" s="4">
        <v>0</v>
      </c>
    </row>
    <row r="47" spans="1:7" x14ac:dyDescent="0.2">
      <c r="A47" s="3">
        <v>40309</v>
      </c>
      <c r="B47" s="4" t="s">
        <v>18</v>
      </c>
      <c r="C47" s="4" t="s">
        <v>23</v>
      </c>
      <c r="D47" s="4">
        <v>171.57186238849636</v>
      </c>
      <c r="E47" s="4">
        <v>4.8566666669999998</v>
      </c>
      <c r="F47" s="4">
        <v>0</v>
      </c>
      <c r="G47" s="4">
        <v>0</v>
      </c>
    </row>
    <row r="48" spans="1:7" x14ac:dyDescent="0.2">
      <c r="A48" s="3">
        <v>40316</v>
      </c>
      <c r="B48" s="4" t="s">
        <v>18</v>
      </c>
      <c r="C48" s="4" t="s">
        <v>23</v>
      </c>
      <c r="D48" s="4">
        <v>197.55094390304976</v>
      </c>
      <c r="E48" s="4">
        <v>4.3499999999999996</v>
      </c>
      <c r="F48" s="4">
        <v>0</v>
      </c>
      <c r="G48" s="4">
        <v>0</v>
      </c>
    </row>
    <row r="49" spans="1:7" x14ac:dyDescent="0.2">
      <c r="A49" s="3">
        <v>40323</v>
      </c>
      <c r="B49" s="4" t="s">
        <v>18</v>
      </c>
      <c r="C49" s="4" t="s">
        <v>23</v>
      </c>
      <c r="D49" s="4">
        <v>268.89447791817884</v>
      </c>
      <c r="E49" s="4">
        <v>4.3499999999999996</v>
      </c>
      <c r="F49" s="4">
        <v>0</v>
      </c>
      <c r="G49" s="4">
        <v>0</v>
      </c>
    </row>
    <row r="50" spans="1:7" x14ac:dyDescent="0.2">
      <c r="A50" s="3">
        <v>40330</v>
      </c>
      <c r="B50" s="4" t="s">
        <v>18</v>
      </c>
      <c r="C50" s="4" t="s">
        <v>23</v>
      </c>
      <c r="D50" s="4">
        <v>173.2082566698104</v>
      </c>
      <c r="E50" s="4">
        <v>4.1449999999999996</v>
      </c>
      <c r="F50" s="4">
        <v>0</v>
      </c>
      <c r="G50" s="4">
        <v>0</v>
      </c>
    </row>
    <row r="51" spans="1:7" x14ac:dyDescent="0.2">
      <c r="A51" s="3">
        <v>40337</v>
      </c>
      <c r="B51" s="4" t="s">
        <v>18</v>
      </c>
      <c r="C51" s="4" t="s">
        <v>23</v>
      </c>
      <c r="D51" s="4">
        <v>299.9339069101668</v>
      </c>
      <c r="E51" s="4">
        <v>4.6399999999999997</v>
      </c>
      <c r="F51" s="4">
        <v>0</v>
      </c>
      <c r="G51" s="4">
        <v>0</v>
      </c>
    </row>
    <row r="52" spans="1:7" x14ac:dyDescent="0.2">
      <c r="A52" s="3">
        <v>40344</v>
      </c>
      <c r="B52" s="4" t="s">
        <v>18</v>
      </c>
      <c r="C52" s="4" t="s">
        <v>23</v>
      </c>
      <c r="D52" s="4">
        <v>244.48261981110159</v>
      </c>
      <c r="E52" s="4">
        <v>4.1900000000000004</v>
      </c>
      <c r="F52" s="4">
        <v>0</v>
      </c>
      <c r="G52" s="4">
        <v>0</v>
      </c>
    </row>
    <row r="53" spans="1:7" x14ac:dyDescent="0.2">
      <c r="A53" s="3">
        <v>40351</v>
      </c>
      <c r="B53" s="4" t="s">
        <v>18</v>
      </c>
      <c r="C53" s="4" t="s">
        <v>23</v>
      </c>
      <c r="D53" s="4">
        <v>440.97002195203333</v>
      </c>
      <c r="E53" s="4">
        <v>4.1900000000000004</v>
      </c>
      <c r="F53" s="4">
        <v>1</v>
      </c>
      <c r="G53" s="4">
        <v>0</v>
      </c>
    </row>
    <row r="54" spans="1:7" x14ac:dyDescent="0.2">
      <c r="A54" s="3">
        <v>40358</v>
      </c>
      <c r="B54" s="4" t="s">
        <v>18</v>
      </c>
      <c r="C54" s="4" t="s">
        <v>23</v>
      </c>
      <c r="D54" s="4">
        <v>269.93480159233297</v>
      </c>
      <c r="E54" s="4">
        <v>3.94</v>
      </c>
      <c r="F54" s="4">
        <v>0</v>
      </c>
      <c r="G54" s="4">
        <v>1</v>
      </c>
    </row>
    <row r="55" spans="1:7" x14ac:dyDescent="0.2">
      <c r="A55" s="3">
        <v>40365</v>
      </c>
      <c r="B55" s="4" t="s">
        <v>18</v>
      </c>
      <c r="C55" s="4" t="s">
        <v>23</v>
      </c>
      <c r="D55" s="4">
        <v>334.96321778716339</v>
      </c>
      <c r="E55" s="4">
        <v>4.1790000000000003</v>
      </c>
      <c r="F55" s="4">
        <v>0</v>
      </c>
      <c r="G55" s="4">
        <v>1</v>
      </c>
    </row>
    <row r="56" spans="1:7" x14ac:dyDescent="0.2">
      <c r="A56" s="3">
        <v>40372</v>
      </c>
      <c r="B56" s="4" t="s">
        <v>18</v>
      </c>
      <c r="C56" s="4" t="s">
        <v>23</v>
      </c>
      <c r="D56" s="4">
        <v>357.7484603303962</v>
      </c>
      <c r="E56" s="4">
        <v>4.1790000000000003</v>
      </c>
      <c r="F56" s="4">
        <v>0</v>
      </c>
      <c r="G56" s="4">
        <v>1</v>
      </c>
    </row>
    <row r="57" spans="1:7" x14ac:dyDescent="0.2">
      <c r="A57" s="3">
        <v>40302</v>
      </c>
      <c r="B57" s="4" t="s">
        <v>18</v>
      </c>
      <c r="C57" s="4" t="s">
        <v>24</v>
      </c>
      <c r="D57" s="4">
        <v>230.50294470959292</v>
      </c>
      <c r="E57" s="4">
        <v>5.29</v>
      </c>
      <c r="F57" s="4">
        <v>0</v>
      </c>
      <c r="G57" s="4">
        <v>1</v>
      </c>
    </row>
    <row r="58" spans="1:7" x14ac:dyDescent="0.2">
      <c r="A58" s="3">
        <v>40309</v>
      </c>
      <c r="B58" s="4" t="s">
        <v>18</v>
      </c>
      <c r="C58" s="4" t="s">
        <v>24</v>
      </c>
      <c r="D58" s="4">
        <v>363.78535420602554</v>
      </c>
      <c r="E58" s="4">
        <v>4.3899999999999997</v>
      </c>
      <c r="F58" s="4">
        <v>0</v>
      </c>
      <c r="G58" s="4">
        <v>0</v>
      </c>
    </row>
    <row r="59" spans="1:7" x14ac:dyDescent="0.2">
      <c r="A59" s="3">
        <v>40316</v>
      </c>
      <c r="B59" s="4" t="s">
        <v>18</v>
      </c>
      <c r="C59" s="4" t="s">
        <v>24</v>
      </c>
      <c r="D59" s="4">
        <v>268.40864887242094</v>
      </c>
      <c r="E59" s="4">
        <v>4.79</v>
      </c>
      <c r="F59" s="4">
        <v>0</v>
      </c>
      <c r="G59" s="4">
        <v>0</v>
      </c>
    </row>
    <row r="60" spans="1:7" x14ac:dyDescent="0.2">
      <c r="A60" s="3">
        <v>40323</v>
      </c>
      <c r="B60" s="4" t="s">
        <v>18</v>
      </c>
      <c r="C60" s="4" t="s">
        <v>24</v>
      </c>
      <c r="D60" s="4">
        <v>211.23872621363978</v>
      </c>
      <c r="E60" s="4">
        <v>4.3899999999999997</v>
      </c>
      <c r="F60" s="4">
        <v>0</v>
      </c>
      <c r="G60" s="4">
        <v>0</v>
      </c>
    </row>
    <row r="61" spans="1:7" x14ac:dyDescent="0.2">
      <c r="A61" s="3">
        <v>40330</v>
      </c>
      <c r="B61" s="4" t="s">
        <v>18</v>
      </c>
      <c r="C61" s="4" t="s">
        <v>24</v>
      </c>
      <c r="D61" s="4">
        <v>223.0831529572697</v>
      </c>
      <c r="E61" s="4">
        <v>4.79</v>
      </c>
      <c r="F61" s="4">
        <v>0</v>
      </c>
      <c r="G61" s="4">
        <v>0</v>
      </c>
    </row>
    <row r="62" spans="1:7" x14ac:dyDescent="0.2">
      <c r="A62" s="3">
        <v>40337</v>
      </c>
      <c r="B62" s="4" t="s">
        <v>18</v>
      </c>
      <c r="C62" s="4" t="s">
        <v>24</v>
      </c>
      <c r="D62" s="4">
        <v>351.97074735656679</v>
      </c>
      <c r="E62" s="4">
        <v>5.29</v>
      </c>
      <c r="F62" s="4">
        <v>0</v>
      </c>
      <c r="G62" s="4">
        <v>0</v>
      </c>
    </row>
    <row r="63" spans="1:7" x14ac:dyDescent="0.2">
      <c r="A63" s="3">
        <v>40344</v>
      </c>
      <c r="B63" s="4" t="s">
        <v>18</v>
      </c>
      <c r="C63" s="4" t="s">
        <v>24</v>
      </c>
      <c r="D63" s="4">
        <v>168.5650474293837</v>
      </c>
      <c r="E63" s="4">
        <v>5.83</v>
      </c>
      <c r="F63" s="4">
        <v>0</v>
      </c>
      <c r="G63" s="4">
        <v>0</v>
      </c>
    </row>
    <row r="64" spans="1:7" x14ac:dyDescent="0.2">
      <c r="A64" s="3">
        <v>40351</v>
      </c>
      <c r="B64" s="4" t="s">
        <v>18</v>
      </c>
      <c r="C64" s="4" t="s">
        <v>24</v>
      </c>
      <c r="D64" s="4">
        <v>241.95493277686541</v>
      </c>
      <c r="E64" s="4">
        <v>6.19</v>
      </c>
      <c r="F64" s="4">
        <v>0</v>
      </c>
      <c r="G64" s="4">
        <v>0</v>
      </c>
    </row>
    <row r="65" spans="1:7" x14ac:dyDescent="0.2">
      <c r="A65" s="3">
        <v>40358</v>
      </c>
      <c r="B65" s="4" t="s">
        <v>18</v>
      </c>
      <c r="C65" s="4" t="s">
        <v>24</v>
      </c>
      <c r="D65" s="4">
        <v>184.85808826771864</v>
      </c>
      <c r="E65" s="4">
        <v>5.59</v>
      </c>
      <c r="F65" s="4">
        <v>0</v>
      </c>
      <c r="G65" s="4">
        <v>0</v>
      </c>
    </row>
    <row r="66" spans="1:7" x14ac:dyDescent="0.2">
      <c r="A66" s="3">
        <v>40365</v>
      </c>
      <c r="B66" s="4" t="s">
        <v>18</v>
      </c>
      <c r="C66" s="4" t="s">
        <v>24</v>
      </c>
      <c r="D66" s="4">
        <v>200.07702230282163</v>
      </c>
      <c r="E66" s="4">
        <v>4.6224999999999996</v>
      </c>
      <c r="F66" s="4">
        <v>0</v>
      </c>
      <c r="G66" s="4">
        <v>0</v>
      </c>
    </row>
    <row r="67" spans="1:7" x14ac:dyDescent="0.2">
      <c r="A67" s="3">
        <v>40372</v>
      </c>
      <c r="B67" s="4" t="s">
        <v>18</v>
      </c>
      <c r="C67" s="4" t="s">
        <v>24</v>
      </c>
      <c r="D67" s="4">
        <v>181.75129023351653</v>
      </c>
      <c r="E67" s="4">
        <v>4.6224999999999996</v>
      </c>
      <c r="F67" s="4">
        <v>0</v>
      </c>
      <c r="G67" s="4">
        <v>0</v>
      </c>
    </row>
    <row r="68" spans="1:7" x14ac:dyDescent="0.2">
      <c r="A68" s="3">
        <v>40302</v>
      </c>
      <c r="B68" s="4" t="s">
        <v>18</v>
      </c>
      <c r="C68" s="4" t="s">
        <v>25</v>
      </c>
      <c r="D68" s="4">
        <v>154.70125058617577</v>
      </c>
      <c r="E68" s="4">
        <v>4.7328571430000004</v>
      </c>
      <c r="F68" s="4">
        <v>0</v>
      </c>
      <c r="G68" s="4">
        <v>0</v>
      </c>
    </row>
    <row r="69" spans="1:7" x14ac:dyDescent="0.2">
      <c r="A69" s="3">
        <v>40309</v>
      </c>
      <c r="B69" s="4" t="s">
        <v>18</v>
      </c>
      <c r="C69" s="4" t="s">
        <v>25</v>
      </c>
      <c r="D69" s="4">
        <v>120.08165652683778</v>
      </c>
      <c r="E69" s="4">
        <v>4.03</v>
      </c>
      <c r="F69" s="4">
        <v>0</v>
      </c>
      <c r="G69" s="4">
        <v>0</v>
      </c>
    </row>
    <row r="70" spans="1:7" x14ac:dyDescent="0.2">
      <c r="A70" s="3">
        <v>40316</v>
      </c>
      <c r="B70" s="4" t="s">
        <v>18</v>
      </c>
      <c r="C70" s="4" t="s">
        <v>25</v>
      </c>
      <c r="D70" s="4">
        <v>284.8292030196755</v>
      </c>
      <c r="E70" s="4">
        <v>3.6663636359999998</v>
      </c>
      <c r="F70" s="4">
        <v>0</v>
      </c>
      <c r="G70" s="4">
        <v>0</v>
      </c>
    </row>
    <row r="71" spans="1:7" x14ac:dyDescent="0.2">
      <c r="A71" s="3">
        <v>40323</v>
      </c>
      <c r="B71" s="4" t="s">
        <v>18</v>
      </c>
      <c r="C71" s="4" t="s">
        <v>25</v>
      </c>
      <c r="D71" s="4">
        <v>248.17471444662888</v>
      </c>
      <c r="E71" s="4">
        <v>3.6663636359999998</v>
      </c>
      <c r="F71" s="4">
        <v>0</v>
      </c>
      <c r="G71" s="4">
        <v>0</v>
      </c>
    </row>
    <row r="72" spans="1:7" x14ac:dyDescent="0.2">
      <c r="A72" s="3">
        <v>40330</v>
      </c>
      <c r="B72" s="4" t="s">
        <v>18</v>
      </c>
      <c r="C72" s="4" t="s">
        <v>25</v>
      </c>
      <c r="D72" s="4">
        <v>278.14696766500168</v>
      </c>
      <c r="E72" s="4">
        <v>3.794</v>
      </c>
      <c r="F72" s="4">
        <v>0</v>
      </c>
      <c r="G72" s="4">
        <v>0</v>
      </c>
    </row>
    <row r="73" spans="1:7" x14ac:dyDescent="0.2">
      <c r="A73" s="3">
        <v>40337</v>
      </c>
      <c r="B73" s="4" t="s">
        <v>18</v>
      </c>
      <c r="C73" s="4" t="s">
        <v>25</v>
      </c>
      <c r="D73" s="4">
        <v>275.66126852782827</v>
      </c>
      <c r="E73" s="4">
        <v>4.03</v>
      </c>
      <c r="F73" s="4">
        <v>0</v>
      </c>
      <c r="G73" s="4">
        <v>0</v>
      </c>
    </row>
    <row r="74" spans="1:7" x14ac:dyDescent="0.2">
      <c r="A74" s="3">
        <v>40344</v>
      </c>
      <c r="B74" s="4" t="s">
        <v>18</v>
      </c>
      <c r="C74" s="4" t="s">
        <v>25</v>
      </c>
      <c r="D74" s="4">
        <v>325.03973275525487</v>
      </c>
      <c r="E74" s="4">
        <v>3.63</v>
      </c>
      <c r="F74" s="4">
        <v>1</v>
      </c>
      <c r="G74" s="4">
        <v>0</v>
      </c>
    </row>
    <row r="75" spans="1:7" x14ac:dyDescent="0.2">
      <c r="A75" s="3">
        <v>40351</v>
      </c>
      <c r="B75" s="4" t="s">
        <v>18</v>
      </c>
      <c r="C75" s="4" t="s">
        <v>25</v>
      </c>
      <c r="D75" s="4">
        <v>336.94447229060336</v>
      </c>
      <c r="E75" s="4">
        <v>4.03</v>
      </c>
      <c r="F75" s="4">
        <v>0</v>
      </c>
      <c r="G75" s="4">
        <v>1</v>
      </c>
    </row>
    <row r="76" spans="1:7" x14ac:dyDescent="0.2">
      <c r="A76" s="3">
        <v>40358</v>
      </c>
      <c r="B76" s="4" t="s">
        <v>18</v>
      </c>
      <c r="C76" s="4" t="s">
        <v>25</v>
      </c>
      <c r="D76" s="4">
        <v>304.84372440863598</v>
      </c>
      <c r="E76" s="4">
        <v>4.2122222220000003</v>
      </c>
      <c r="F76" s="4">
        <v>0</v>
      </c>
      <c r="G76" s="4">
        <v>1</v>
      </c>
    </row>
    <row r="77" spans="1:7" x14ac:dyDescent="0.2">
      <c r="A77" s="3">
        <v>40365</v>
      </c>
      <c r="B77" s="4" t="s">
        <v>18</v>
      </c>
      <c r="C77" s="4" t="s">
        <v>25</v>
      </c>
      <c r="D77" s="4">
        <v>257.52693757002027</v>
      </c>
      <c r="E77" s="4">
        <v>4.0199999999999996</v>
      </c>
      <c r="F77" s="4">
        <v>0</v>
      </c>
      <c r="G77" s="4">
        <v>1</v>
      </c>
    </row>
    <row r="78" spans="1:7" x14ac:dyDescent="0.2">
      <c r="A78" s="3">
        <v>40372</v>
      </c>
      <c r="B78" s="4" t="s">
        <v>18</v>
      </c>
      <c r="C78" s="4" t="s">
        <v>25</v>
      </c>
      <c r="D78" s="4">
        <v>280.49607322898152</v>
      </c>
      <c r="E78" s="4">
        <v>4.0162500000000003</v>
      </c>
      <c r="F78" s="4">
        <v>0</v>
      </c>
      <c r="G78" s="4">
        <v>0</v>
      </c>
    </row>
    <row r="79" spans="1:7" x14ac:dyDescent="0.2">
      <c r="A79" s="3">
        <v>40302</v>
      </c>
      <c r="B79" s="4" t="s">
        <v>18</v>
      </c>
      <c r="C79" s="4" t="s">
        <v>26</v>
      </c>
      <c r="D79" s="4">
        <v>234.36817392164625</v>
      </c>
      <c r="E79" s="4">
        <v>4.2042857140000001</v>
      </c>
      <c r="F79" s="4">
        <v>0</v>
      </c>
      <c r="G79" s="4">
        <v>0</v>
      </c>
    </row>
    <row r="80" spans="1:7" x14ac:dyDescent="0.2">
      <c r="A80" s="3">
        <v>40309</v>
      </c>
      <c r="B80" s="4" t="s">
        <v>18</v>
      </c>
      <c r="C80" s="4" t="s">
        <v>26</v>
      </c>
      <c r="D80" s="4">
        <v>240.35825174778387</v>
      </c>
      <c r="E80" s="4">
        <v>4.181666667</v>
      </c>
      <c r="F80" s="4">
        <v>0</v>
      </c>
      <c r="G80" s="4">
        <v>0</v>
      </c>
    </row>
    <row r="81" spans="1:7" x14ac:dyDescent="0.2">
      <c r="A81" s="3">
        <v>40316</v>
      </c>
      <c r="B81" s="4" t="s">
        <v>18</v>
      </c>
      <c r="C81" s="4" t="s">
        <v>26</v>
      </c>
      <c r="D81" s="4">
        <v>212.82588288712984</v>
      </c>
      <c r="E81" s="4">
        <v>3.9242857139999998</v>
      </c>
      <c r="F81" s="4">
        <v>0</v>
      </c>
      <c r="G81" s="4">
        <v>0</v>
      </c>
    </row>
    <row r="82" spans="1:7" x14ac:dyDescent="0.2">
      <c r="A82" s="3">
        <v>40323</v>
      </c>
      <c r="B82" s="4" t="s">
        <v>18</v>
      </c>
      <c r="C82" s="4" t="s">
        <v>26</v>
      </c>
      <c r="D82" s="4">
        <v>213.59333551683733</v>
      </c>
      <c r="E82" s="4">
        <v>3.8842857139999998</v>
      </c>
      <c r="F82" s="4">
        <v>0</v>
      </c>
      <c r="G82" s="4">
        <v>0</v>
      </c>
    </row>
    <row r="83" spans="1:7" x14ac:dyDescent="0.2">
      <c r="A83" s="3">
        <v>40330</v>
      </c>
      <c r="B83" s="4" t="s">
        <v>18</v>
      </c>
      <c r="C83" s="4" t="s">
        <v>26</v>
      </c>
      <c r="D83" s="4">
        <v>202.78247809055952</v>
      </c>
      <c r="E83" s="4">
        <v>3.464</v>
      </c>
      <c r="F83" s="4">
        <v>0</v>
      </c>
      <c r="G83" s="4">
        <v>0</v>
      </c>
    </row>
    <row r="84" spans="1:7" x14ac:dyDescent="0.2">
      <c r="A84" s="3">
        <v>40337</v>
      </c>
      <c r="B84" s="4" t="s">
        <v>18</v>
      </c>
      <c r="C84" s="4" t="s">
        <v>26</v>
      </c>
      <c r="D84" s="4">
        <v>172.89299098579787</v>
      </c>
      <c r="E84" s="4">
        <v>3.66</v>
      </c>
      <c r="F84" s="4">
        <v>0</v>
      </c>
      <c r="G84" s="4">
        <v>0</v>
      </c>
    </row>
    <row r="85" spans="1:7" x14ac:dyDescent="0.2">
      <c r="A85" s="3">
        <v>40344</v>
      </c>
      <c r="B85" s="4" t="s">
        <v>18</v>
      </c>
      <c r="C85" s="4" t="s">
        <v>26</v>
      </c>
      <c r="D85" s="4">
        <v>270.36572840572046</v>
      </c>
      <c r="E85" s="4">
        <v>3.6233333330000002</v>
      </c>
      <c r="F85" s="4">
        <v>0</v>
      </c>
      <c r="G85" s="4">
        <v>0</v>
      </c>
    </row>
    <row r="86" spans="1:7" x14ac:dyDescent="0.2">
      <c r="A86" s="3">
        <v>40351</v>
      </c>
      <c r="B86" s="4" t="s">
        <v>18</v>
      </c>
      <c r="C86" s="4" t="s">
        <v>26</v>
      </c>
      <c r="D86" s="4">
        <v>280.23676981467042</v>
      </c>
      <c r="E86" s="4">
        <v>3.96</v>
      </c>
      <c r="F86" s="4">
        <v>0</v>
      </c>
      <c r="G86" s="4">
        <v>0</v>
      </c>
    </row>
    <row r="87" spans="1:7" x14ac:dyDescent="0.2">
      <c r="A87" s="3">
        <v>40358</v>
      </c>
      <c r="B87" s="4" t="s">
        <v>18</v>
      </c>
      <c r="C87" s="4" t="s">
        <v>26</v>
      </c>
      <c r="D87" s="4">
        <v>350.55099080856598</v>
      </c>
      <c r="E87" s="4">
        <v>3.629</v>
      </c>
      <c r="F87" s="4">
        <v>1</v>
      </c>
      <c r="G87" s="4">
        <v>0</v>
      </c>
    </row>
    <row r="88" spans="1:7" x14ac:dyDescent="0.2">
      <c r="A88" s="3">
        <v>40365</v>
      </c>
      <c r="B88" s="4" t="s">
        <v>18</v>
      </c>
      <c r="C88" s="4" t="s">
        <v>26</v>
      </c>
      <c r="D88" s="4">
        <v>351.30307609863956</v>
      </c>
      <c r="E88" s="4">
        <v>3.0049999999999999</v>
      </c>
      <c r="F88" s="4">
        <v>0</v>
      </c>
      <c r="G88" s="4">
        <v>1</v>
      </c>
    </row>
    <row r="89" spans="1:7" x14ac:dyDescent="0.2">
      <c r="A89" s="3">
        <v>40372</v>
      </c>
      <c r="B89" s="4" t="s">
        <v>18</v>
      </c>
      <c r="C89" s="4" t="s">
        <v>26</v>
      </c>
      <c r="D89" s="4">
        <v>313.2871856579099</v>
      </c>
      <c r="E89" s="4">
        <v>3.1419999999999999</v>
      </c>
      <c r="F89" s="4">
        <v>0</v>
      </c>
      <c r="G89" s="4">
        <v>1</v>
      </c>
    </row>
    <row r="90" spans="1:7" x14ac:dyDescent="0.2">
      <c r="A90" s="3">
        <v>40302</v>
      </c>
      <c r="B90" s="4" t="s">
        <v>18</v>
      </c>
      <c r="C90" s="4" t="s">
        <v>27</v>
      </c>
      <c r="D90" s="4">
        <v>206.85485160026474</v>
      </c>
      <c r="E90" s="4">
        <v>4.7328571430000004</v>
      </c>
      <c r="F90" s="4">
        <v>0</v>
      </c>
      <c r="G90" s="4">
        <v>0</v>
      </c>
    </row>
    <row r="91" spans="1:7" x14ac:dyDescent="0.2">
      <c r="A91" s="3">
        <v>40309</v>
      </c>
      <c r="B91" s="4" t="s">
        <v>18</v>
      </c>
      <c r="C91" s="4" t="s">
        <v>27</v>
      </c>
      <c r="D91" s="4">
        <v>142.74466259605006</v>
      </c>
      <c r="E91" s="4">
        <v>4.1614285710000001</v>
      </c>
      <c r="F91" s="4">
        <v>0</v>
      </c>
      <c r="G91" s="4">
        <v>0</v>
      </c>
    </row>
    <row r="92" spans="1:7" x14ac:dyDescent="0.2">
      <c r="A92" s="3">
        <v>40316</v>
      </c>
      <c r="B92" s="4" t="s">
        <v>18</v>
      </c>
      <c r="C92" s="4" t="s">
        <v>27</v>
      </c>
      <c r="D92" s="4">
        <v>227.90986270015858</v>
      </c>
      <c r="E92" s="4">
        <v>3.8814285709999998</v>
      </c>
      <c r="F92" s="4">
        <v>0</v>
      </c>
      <c r="G92" s="4">
        <v>0</v>
      </c>
    </row>
    <row r="93" spans="1:7" x14ac:dyDescent="0.2">
      <c r="A93" s="3">
        <v>40323</v>
      </c>
      <c r="B93" s="4" t="s">
        <v>18</v>
      </c>
      <c r="C93" s="4" t="s">
        <v>27</v>
      </c>
      <c r="D93" s="4">
        <v>223.9126389906113</v>
      </c>
      <c r="E93" s="4">
        <v>4.1449999999999996</v>
      </c>
      <c r="F93" s="4">
        <v>0</v>
      </c>
      <c r="G93" s="4">
        <v>0</v>
      </c>
    </row>
    <row r="94" spans="1:7" x14ac:dyDescent="0.2">
      <c r="A94" s="3">
        <v>40330</v>
      </c>
      <c r="B94" s="4" t="s">
        <v>18</v>
      </c>
      <c r="C94" s="4" t="s">
        <v>27</v>
      </c>
      <c r="D94" s="4">
        <v>220.86505026355866</v>
      </c>
      <c r="E94" s="4">
        <v>3.8814285709999998</v>
      </c>
      <c r="F94" s="4">
        <v>0</v>
      </c>
      <c r="G94" s="4">
        <v>0</v>
      </c>
    </row>
    <row r="95" spans="1:7" x14ac:dyDescent="0.2">
      <c r="A95" s="3">
        <v>40337</v>
      </c>
      <c r="B95" s="4" t="s">
        <v>18</v>
      </c>
      <c r="C95" s="4" t="s">
        <v>27</v>
      </c>
      <c r="D95" s="4">
        <v>229.21950133471654</v>
      </c>
      <c r="E95" s="4">
        <v>4.1900000000000004</v>
      </c>
      <c r="F95" s="4">
        <v>0</v>
      </c>
      <c r="G95" s="4">
        <v>0</v>
      </c>
    </row>
    <row r="96" spans="1:7" x14ac:dyDescent="0.2">
      <c r="A96" s="3">
        <v>40344</v>
      </c>
      <c r="B96" s="4" t="s">
        <v>18</v>
      </c>
      <c r="C96" s="4" t="s">
        <v>27</v>
      </c>
      <c r="D96" s="4">
        <v>224.88853710671569</v>
      </c>
      <c r="E96" s="4">
        <v>4.1614285710000001</v>
      </c>
      <c r="F96" s="4">
        <v>0</v>
      </c>
      <c r="G96" s="4">
        <v>0</v>
      </c>
    </row>
    <row r="97" spans="1:7" x14ac:dyDescent="0.2">
      <c r="A97" s="3">
        <v>40351</v>
      </c>
      <c r="B97" s="4" t="s">
        <v>18</v>
      </c>
      <c r="C97" s="4" t="s">
        <v>27</v>
      </c>
      <c r="D97" s="4">
        <v>241.56974188162042</v>
      </c>
      <c r="E97" s="4">
        <v>4.1614285710000001</v>
      </c>
      <c r="F97" s="4">
        <v>0</v>
      </c>
      <c r="G97" s="4">
        <v>0</v>
      </c>
    </row>
    <row r="98" spans="1:7" x14ac:dyDescent="0.2">
      <c r="A98" s="3">
        <v>40358</v>
      </c>
      <c r="B98" s="4" t="s">
        <v>18</v>
      </c>
      <c r="C98" s="4" t="s">
        <v>27</v>
      </c>
      <c r="D98" s="4">
        <v>230.10048123327263</v>
      </c>
      <c r="E98" s="4">
        <v>4.1614285710000001</v>
      </c>
      <c r="F98" s="4">
        <v>0</v>
      </c>
      <c r="G98" s="4">
        <v>0</v>
      </c>
    </row>
    <row r="99" spans="1:7" x14ac:dyDescent="0.2">
      <c r="A99" s="3">
        <v>40365</v>
      </c>
      <c r="B99" s="4" t="s">
        <v>18</v>
      </c>
      <c r="C99" s="4" t="s">
        <v>27</v>
      </c>
      <c r="D99" s="4">
        <v>308.24658556892086</v>
      </c>
      <c r="E99" s="4">
        <v>3.7450000000000001</v>
      </c>
      <c r="F99" s="4">
        <v>0</v>
      </c>
      <c r="G99" s="4">
        <v>0</v>
      </c>
    </row>
    <row r="100" spans="1:7" x14ac:dyDescent="0.2">
      <c r="A100" s="3">
        <v>40372</v>
      </c>
      <c r="B100" s="4" t="s">
        <v>18</v>
      </c>
      <c r="C100" s="4" t="s">
        <v>27</v>
      </c>
      <c r="D100" s="4">
        <v>326.65294605776489</v>
      </c>
      <c r="E100" s="4">
        <v>3.7450000000000001</v>
      </c>
      <c r="F100" s="4">
        <v>0</v>
      </c>
      <c r="G100" s="4">
        <v>0</v>
      </c>
    </row>
    <row r="101" spans="1:7" x14ac:dyDescent="0.2">
      <c r="A101" s="3">
        <v>40302</v>
      </c>
      <c r="B101" s="4" t="s">
        <v>18</v>
      </c>
      <c r="C101" s="4" t="s">
        <v>28</v>
      </c>
      <c r="D101" s="4">
        <v>120.51899294525484</v>
      </c>
      <c r="E101" s="4">
        <v>4.1614285710000001</v>
      </c>
      <c r="F101" s="4">
        <v>0</v>
      </c>
      <c r="G101" s="4">
        <v>0</v>
      </c>
    </row>
    <row r="102" spans="1:7" x14ac:dyDescent="0.2">
      <c r="A102" s="3">
        <v>40309</v>
      </c>
      <c r="B102" s="4" t="s">
        <v>18</v>
      </c>
      <c r="C102" s="4" t="s">
        <v>28</v>
      </c>
      <c r="D102" s="4">
        <v>199.31599103370235</v>
      </c>
      <c r="E102" s="4">
        <v>4.128571429</v>
      </c>
      <c r="F102" s="4">
        <v>0</v>
      </c>
      <c r="G102" s="4">
        <v>0</v>
      </c>
    </row>
    <row r="103" spans="1:7" x14ac:dyDescent="0.2">
      <c r="A103" s="3">
        <v>40316</v>
      </c>
      <c r="B103" s="4" t="s">
        <v>18</v>
      </c>
      <c r="C103" s="4" t="s">
        <v>28</v>
      </c>
      <c r="D103" s="4">
        <v>265.2078074172141</v>
      </c>
      <c r="E103" s="4">
        <v>3.8814285709999998</v>
      </c>
      <c r="F103" s="4">
        <v>0</v>
      </c>
      <c r="G103" s="4">
        <v>0</v>
      </c>
    </row>
    <row r="104" spans="1:7" x14ac:dyDescent="0.2">
      <c r="A104" s="3">
        <v>40323</v>
      </c>
      <c r="B104" s="4" t="s">
        <v>18</v>
      </c>
      <c r="C104" s="4" t="s">
        <v>28</v>
      </c>
      <c r="D104" s="4">
        <v>292.62008799438132</v>
      </c>
      <c r="E104" s="4">
        <v>3.8814285709999998</v>
      </c>
      <c r="F104" s="4">
        <v>0</v>
      </c>
      <c r="G104" s="4">
        <v>0</v>
      </c>
    </row>
    <row r="105" spans="1:7" x14ac:dyDescent="0.2">
      <c r="A105" s="3">
        <v>40330</v>
      </c>
      <c r="B105" s="4" t="s">
        <v>18</v>
      </c>
      <c r="C105" s="4" t="s">
        <v>28</v>
      </c>
      <c r="D105" s="4">
        <v>296.42927521325447</v>
      </c>
      <c r="E105" s="4">
        <v>3.8814285709999998</v>
      </c>
      <c r="F105" s="4">
        <v>0</v>
      </c>
      <c r="G105" s="4">
        <v>0</v>
      </c>
    </row>
    <row r="106" spans="1:7" x14ac:dyDescent="0.2">
      <c r="A106" s="3">
        <v>40337</v>
      </c>
      <c r="B106" s="4" t="s">
        <v>18</v>
      </c>
      <c r="C106" s="4" t="s">
        <v>28</v>
      </c>
      <c r="D106" s="4">
        <v>349.29649762786892</v>
      </c>
      <c r="E106" s="4">
        <v>4.125714286</v>
      </c>
      <c r="F106" s="4">
        <v>1</v>
      </c>
      <c r="G106" s="4">
        <v>0</v>
      </c>
    </row>
    <row r="107" spans="1:7" x14ac:dyDescent="0.2">
      <c r="A107" s="3">
        <v>40344</v>
      </c>
      <c r="B107" s="4" t="s">
        <v>18</v>
      </c>
      <c r="C107" s="4" t="s">
        <v>28</v>
      </c>
      <c r="D107" s="4">
        <v>284.12361474754738</v>
      </c>
      <c r="E107" s="4">
        <v>4.1614285710000001</v>
      </c>
      <c r="F107" s="4">
        <v>0</v>
      </c>
      <c r="G107" s="4">
        <v>1</v>
      </c>
    </row>
    <row r="108" spans="1:7" x14ac:dyDescent="0.2">
      <c r="A108" s="3">
        <v>40351</v>
      </c>
      <c r="B108" s="4" t="s">
        <v>18</v>
      </c>
      <c r="C108" s="4" t="s">
        <v>28</v>
      </c>
      <c r="D108" s="4">
        <v>302.02682443031557</v>
      </c>
      <c r="E108" s="4">
        <v>4.1614285710000001</v>
      </c>
      <c r="F108" s="4">
        <v>0</v>
      </c>
      <c r="G108" s="4">
        <v>1</v>
      </c>
    </row>
    <row r="109" spans="1:7" x14ac:dyDescent="0.2">
      <c r="A109" s="3">
        <v>40358</v>
      </c>
      <c r="B109" s="4" t="s">
        <v>18</v>
      </c>
      <c r="C109" s="4" t="s">
        <v>28</v>
      </c>
      <c r="D109" s="4">
        <v>262.65703595214245</v>
      </c>
      <c r="E109" s="4">
        <v>4.1614285710000001</v>
      </c>
      <c r="F109" s="4">
        <v>0</v>
      </c>
      <c r="G109" s="4">
        <v>1</v>
      </c>
    </row>
    <row r="110" spans="1:7" x14ac:dyDescent="0.2">
      <c r="A110" s="3">
        <v>40365</v>
      </c>
      <c r="B110" s="4" t="s">
        <v>18</v>
      </c>
      <c r="C110" s="4" t="s">
        <v>28</v>
      </c>
      <c r="D110" s="4">
        <v>377.139476472588</v>
      </c>
      <c r="E110" s="4">
        <v>3.826666667</v>
      </c>
      <c r="F110" s="4">
        <v>0</v>
      </c>
      <c r="G110" s="4">
        <v>0</v>
      </c>
    </row>
    <row r="111" spans="1:7" x14ac:dyDescent="0.2">
      <c r="A111" s="3">
        <v>40372</v>
      </c>
      <c r="B111" s="4" t="s">
        <v>18</v>
      </c>
      <c r="C111" s="4" t="s">
        <v>28</v>
      </c>
      <c r="D111" s="4">
        <v>327.86669151320319</v>
      </c>
      <c r="E111" s="4">
        <v>3.5185714290000001</v>
      </c>
      <c r="F111" s="4">
        <v>0</v>
      </c>
      <c r="G111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09E9-D906-0445-9CB3-01602A88CE25}">
  <sheetPr codeName="XLSTAT_20221115_225450_1">
    <tabColor rgb="FF007800"/>
  </sheetPr>
  <dimension ref="B1:S247"/>
  <sheetViews>
    <sheetView topLeftCell="A42" zoomScaleNormal="100" workbookViewId="0">
      <selection activeCell="K70" sqref="K70"/>
    </sheetView>
  </sheetViews>
  <sheetFormatPr baseColWidth="10" defaultRowHeight="15" x14ac:dyDescent="0.2"/>
  <cols>
    <col min="1" max="1" width="5.83203125" customWidth="1"/>
    <col min="4" max="4" width="11.6640625" bestFit="1" customWidth="1"/>
  </cols>
  <sheetData>
    <row r="1" spans="2:9" x14ac:dyDescent="0.2">
      <c r="B1" t="s">
        <v>206</v>
      </c>
    </row>
    <row r="2" spans="2:9" x14ac:dyDescent="0.2">
      <c r="B2" t="s">
        <v>34</v>
      </c>
    </row>
    <row r="3" spans="2:9" x14ac:dyDescent="0.2">
      <c r="B3" t="s">
        <v>35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110</v>
      </c>
      <c r="D13" s="16">
        <v>0</v>
      </c>
      <c r="E13" s="16">
        <v>110</v>
      </c>
      <c r="F13" s="19">
        <v>100.09976082913568</v>
      </c>
      <c r="G13" s="19">
        <v>1041.2002563709802</v>
      </c>
      <c r="H13" s="19">
        <v>302.39008210730253</v>
      </c>
      <c r="I13" s="19">
        <v>125.99848766403534</v>
      </c>
    </row>
    <row r="14" spans="2:9" x14ac:dyDescent="0.2">
      <c r="B14" s="11" t="s">
        <v>4</v>
      </c>
      <c r="C14" s="17">
        <v>110</v>
      </c>
      <c r="D14" s="17">
        <v>0</v>
      </c>
      <c r="E14" s="17">
        <v>110</v>
      </c>
      <c r="F14" s="20">
        <v>3.1986666669999999</v>
      </c>
      <c r="G14" s="20">
        <v>6.2515384620000001</v>
      </c>
      <c r="H14" s="20">
        <v>4.4036885261090939</v>
      </c>
      <c r="I14" s="20">
        <v>0.53298649790233343</v>
      </c>
    </row>
    <row r="15" spans="2:9" x14ac:dyDescent="0.2">
      <c r="B15" s="11" t="s">
        <v>5</v>
      </c>
      <c r="C15" s="17">
        <v>110</v>
      </c>
      <c r="D15" s="17">
        <v>0</v>
      </c>
      <c r="E15" s="17">
        <v>110</v>
      </c>
      <c r="F15" s="20">
        <v>0</v>
      </c>
      <c r="G15" s="20">
        <v>1</v>
      </c>
      <c r="H15" s="20">
        <v>0.14545454545454548</v>
      </c>
      <c r="I15" s="20">
        <v>0.35417208372118514</v>
      </c>
    </row>
    <row r="16" spans="2:9" ht="16" thickBot="1" x14ac:dyDescent="0.25">
      <c r="B16" s="15" t="s">
        <v>6</v>
      </c>
      <c r="C16" s="18">
        <v>110</v>
      </c>
      <c r="D16" s="18">
        <v>0</v>
      </c>
      <c r="E16" s="18">
        <v>110</v>
      </c>
      <c r="F16" s="21">
        <v>0</v>
      </c>
      <c r="G16" s="21">
        <v>1</v>
      </c>
      <c r="H16" s="21">
        <v>0.33636363636363625</v>
      </c>
      <c r="I16" s="21">
        <v>0.47462728452546138</v>
      </c>
    </row>
    <row r="19" spans="2:6" x14ac:dyDescent="0.2">
      <c r="B19" s="9" t="s">
        <v>47</v>
      </c>
    </row>
    <row r="20" spans="2:6" ht="16" thickBot="1" x14ac:dyDescent="0.25"/>
    <row r="21" spans="2:6" ht="32" x14ac:dyDescent="0.2">
      <c r="B21" s="12"/>
      <c r="C21" s="13" t="s">
        <v>4</v>
      </c>
      <c r="D21" s="13" t="s">
        <v>5</v>
      </c>
      <c r="E21" s="13" t="s">
        <v>6</v>
      </c>
      <c r="F21" s="22" t="s">
        <v>3</v>
      </c>
    </row>
    <row r="22" spans="2:6" x14ac:dyDescent="0.2">
      <c r="B22" s="23" t="s">
        <v>4</v>
      </c>
      <c r="C22" s="29">
        <v>1</v>
      </c>
      <c r="D22" s="25">
        <v>-9.3824881112363395E-2</v>
      </c>
      <c r="E22" s="25">
        <v>-5.8149509630056564E-2</v>
      </c>
      <c r="F22" s="26">
        <v>-0.37971579516964959</v>
      </c>
    </row>
    <row r="23" spans="2:6" x14ac:dyDescent="0.2">
      <c r="B23" s="11" t="s">
        <v>5</v>
      </c>
      <c r="C23" s="20">
        <v>-9.3824881112363395E-2</v>
      </c>
      <c r="D23" s="30">
        <v>1</v>
      </c>
      <c r="E23" s="20">
        <v>-2.0838338101883194E-2</v>
      </c>
      <c r="F23" s="27">
        <v>0.3908125630389277</v>
      </c>
    </row>
    <row r="24" spans="2:6" x14ac:dyDescent="0.2">
      <c r="B24" s="11" t="s">
        <v>6</v>
      </c>
      <c r="C24" s="20">
        <v>-5.8149509630056564E-2</v>
      </c>
      <c r="D24" s="20">
        <v>-2.0838338101883194E-2</v>
      </c>
      <c r="E24" s="30">
        <v>1</v>
      </c>
      <c r="F24" s="27">
        <v>0.3482158769694596</v>
      </c>
    </row>
    <row r="25" spans="2:6" ht="16" thickBot="1" x14ac:dyDescent="0.25">
      <c r="B25" s="24" t="s">
        <v>3</v>
      </c>
      <c r="C25" s="28">
        <v>-0.37971579516964959</v>
      </c>
      <c r="D25" s="28">
        <v>0.3908125630389277</v>
      </c>
      <c r="E25" s="28">
        <v>0.3482158769694596</v>
      </c>
      <c r="F25" s="31">
        <v>1</v>
      </c>
    </row>
    <row r="28" spans="2:6" x14ac:dyDescent="0.2">
      <c r="B28" s="8" t="s">
        <v>48</v>
      </c>
    </row>
    <row r="30" spans="2:6" x14ac:dyDescent="0.2">
      <c r="B30" s="9" t="s">
        <v>49</v>
      </c>
    </row>
    <row r="31" spans="2:6" ht="16" thickBot="1" x14ac:dyDescent="0.25"/>
    <row r="32" spans="2:6" x14ac:dyDescent="0.2">
      <c r="B32" s="32" t="s">
        <v>40</v>
      </c>
      <c r="C32" s="33">
        <v>110</v>
      </c>
    </row>
    <row r="33" spans="2:3" x14ac:dyDescent="0.2">
      <c r="B33" s="11" t="s">
        <v>50</v>
      </c>
      <c r="C33" s="17">
        <v>110</v>
      </c>
    </row>
    <row r="34" spans="2:3" x14ac:dyDescent="0.2">
      <c r="B34" s="11" t="s">
        <v>51</v>
      </c>
      <c r="C34" s="17">
        <v>106</v>
      </c>
    </row>
    <row r="35" spans="2:3" x14ac:dyDescent="0.2">
      <c r="B35" s="11" t="s">
        <v>52</v>
      </c>
      <c r="C35" s="20">
        <v>0.38452169588945062</v>
      </c>
    </row>
    <row r="36" spans="2:3" x14ac:dyDescent="0.2">
      <c r="B36" s="11" t="s">
        <v>53</v>
      </c>
      <c r="C36" s="20">
        <v>0.36710249860330302</v>
      </c>
    </row>
    <row r="37" spans="2:3" x14ac:dyDescent="0.2">
      <c r="B37" s="11" t="s">
        <v>54</v>
      </c>
      <c r="C37" s="20">
        <v>10047.639530900866</v>
      </c>
    </row>
    <row r="38" spans="2:3" x14ac:dyDescent="0.2">
      <c r="B38" s="11" t="s">
        <v>55</v>
      </c>
      <c r="C38" s="20">
        <v>100.23791463763034</v>
      </c>
    </row>
    <row r="39" spans="2:3" x14ac:dyDescent="0.2">
      <c r="B39" s="11" t="s">
        <v>56</v>
      </c>
      <c r="C39" s="20">
        <v>20.330612466225247</v>
      </c>
    </row>
    <row r="40" spans="2:3" x14ac:dyDescent="0.2">
      <c r="B40" s="11" t="s">
        <v>57</v>
      </c>
      <c r="C40" s="20">
        <v>1.2784051498883315</v>
      </c>
    </row>
    <row r="41" spans="2:3" x14ac:dyDescent="0.2">
      <c r="B41" s="11" t="s">
        <v>58</v>
      </c>
      <c r="C41" s="20">
        <v>4</v>
      </c>
    </row>
    <row r="42" spans="2:3" x14ac:dyDescent="0.2">
      <c r="B42" s="11" t="s">
        <v>59</v>
      </c>
      <c r="C42" s="20">
        <v>1017.5856915840101</v>
      </c>
    </row>
    <row r="43" spans="2:3" x14ac:dyDescent="0.2">
      <c r="B43" s="11" t="s">
        <v>60</v>
      </c>
      <c r="C43" s="20">
        <v>1028.3876130471797</v>
      </c>
    </row>
    <row r="44" spans="2:3" ht="16" thickBot="1" x14ac:dyDescent="0.25">
      <c r="B44" s="15" t="s">
        <v>61</v>
      </c>
      <c r="C44" s="21">
        <v>0.6619294968736098</v>
      </c>
    </row>
    <row r="47" spans="2:3" x14ac:dyDescent="0.2">
      <c r="B47" s="9" t="s">
        <v>62</v>
      </c>
    </row>
    <row r="48" spans="2:3" ht="16" thickBot="1" x14ac:dyDescent="0.25"/>
    <row r="49" spans="2:19" ht="32" x14ac:dyDescent="0.2">
      <c r="B49" s="12" t="s">
        <v>63</v>
      </c>
      <c r="C49" s="13" t="s">
        <v>51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2:19" x14ac:dyDescent="0.2">
      <c r="B50" s="23" t="s">
        <v>68</v>
      </c>
      <c r="C50" s="34">
        <v>3</v>
      </c>
      <c r="D50" s="25">
        <v>665392.66912953136</v>
      </c>
      <c r="E50" s="25">
        <v>221797.55637651045</v>
      </c>
      <c r="F50" s="25">
        <v>22.074593310636434</v>
      </c>
      <c r="G50" s="37">
        <v>3.504963070796091E-11</v>
      </c>
    </row>
    <row r="51" spans="2:19" x14ac:dyDescent="0.2">
      <c r="B51" s="11" t="s">
        <v>69</v>
      </c>
      <c r="C51" s="17">
        <v>106</v>
      </c>
      <c r="D51" s="20">
        <v>1065049.7902754918</v>
      </c>
      <c r="E51" s="20">
        <v>10047.639530900866</v>
      </c>
      <c r="F51" s="20"/>
      <c r="G51" s="38"/>
    </row>
    <row r="52" spans="2:19" ht="16" thickBot="1" x14ac:dyDescent="0.25">
      <c r="B52" s="15" t="s">
        <v>70</v>
      </c>
      <c r="C52" s="18">
        <v>109</v>
      </c>
      <c r="D52" s="21">
        <v>1730442.4594050231</v>
      </c>
      <c r="E52" s="21"/>
      <c r="F52" s="21"/>
      <c r="G52" s="39"/>
    </row>
    <row r="53" spans="2:19" x14ac:dyDescent="0.2">
      <c r="B53" s="40" t="s">
        <v>71</v>
      </c>
    </row>
    <row r="56" spans="2:19" ht="16" thickBot="1" x14ac:dyDescent="0.25">
      <c r="B56" s="42" t="s">
        <v>72</v>
      </c>
      <c r="C56" s="43"/>
      <c r="D56" s="43"/>
      <c r="E56" s="43"/>
      <c r="F56" s="43"/>
      <c r="G56" s="43"/>
      <c r="H56" s="43"/>
    </row>
    <row r="57" spans="2:19" ht="16" thickBot="1" x14ac:dyDescent="0.25">
      <c r="B57" s="43"/>
      <c r="C57" s="43"/>
      <c r="D57" s="43"/>
      <c r="E57" s="43"/>
      <c r="F57" s="43"/>
      <c r="G57" s="43"/>
      <c r="H57" s="43"/>
      <c r="M57" s="79" t="s">
        <v>207</v>
      </c>
      <c r="N57" s="80"/>
      <c r="O57" s="80"/>
      <c r="P57" s="80"/>
      <c r="Q57" s="80"/>
      <c r="R57" s="80"/>
      <c r="S57" s="81"/>
    </row>
    <row r="58" spans="2:19" ht="32" x14ac:dyDescent="0.2">
      <c r="B58" s="44" t="s">
        <v>63</v>
      </c>
      <c r="C58" s="45" t="s">
        <v>73</v>
      </c>
      <c r="D58" s="45" t="s">
        <v>74</v>
      </c>
      <c r="E58" s="45" t="s">
        <v>75</v>
      </c>
      <c r="F58" s="45" t="s">
        <v>76</v>
      </c>
      <c r="G58" s="45" t="s">
        <v>77</v>
      </c>
      <c r="H58" s="45" t="s">
        <v>78</v>
      </c>
      <c r="M58" s="109" t="s">
        <v>208</v>
      </c>
      <c r="N58" s="110"/>
      <c r="O58" s="110"/>
      <c r="P58" s="110"/>
      <c r="Q58" s="110"/>
      <c r="R58" s="110"/>
      <c r="S58" s="111"/>
    </row>
    <row r="59" spans="2:19" x14ac:dyDescent="0.2">
      <c r="B59" s="46" t="s">
        <v>79</v>
      </c>
      <c r="C59" s="47">
        <v>592.3262655252089</v>
      </c>
      <c r="D59" s="47">
        <v>81.564378765962502</v>
      </c>
      <c r="E59" s="47">
        <v>7.262070458782083</v>
      </c>
      <c r="F59" s="48">
        <v>6.6829777599016835E-11</v>
      </c>
      <c r="G59" s="47">
        <v>430.61695152621053</v>
      </c>
      <c r="H59" s="47">
        <v>754.03557952420726</v>
      </c>
      <c r="M59" s="82" t="s">
        <v>212</v>
      </c>
      <c r="N59" s="83"/>
      <c r="O59" s="83"/>
      <c r="P59" s="83"/>
      <c r="Q59" s="83"/>
      <c r="R59" s="83"/>
      <c r="S59" s="84"/>
    </row>
    <row r="60" spans="2:19" x14ac:dyDescent="0.2">
      <c r="B60" s="49" t="s">
        <v>4</v>
      </c>
      <c r="C60" s="50">
        <v>-76.987146519573429</v>
      </c>
      <c r="D60" s="50">
        <v>18.126577768768016</v>
      </c>
      <c r="E60" s="50">
        <v>-4.2471969889551806</v>
      </c>
      <c r="F60" s="51">
        <v>4.6615661556392851E-5</v>
      </c>
      <c r="G60" s="50">
        <v>-112.92484996911162</v>
      </c>
      <c r="H60" s="50">
        <v>-41.049443070035238</v>
      </c>
      <c r="M60" s="85" t="s">
        <v>214</v>
      </c>
      <c r="N60" s="86">
        <f>C60*'RM Data'!J3/'RM Data'!J2</f>
        <v>-1.1211591710399473</v>
      </c>
      <c r="O60" s="83"/>
      <c r="P60" s="83"/>
      <c r="Q60" s="83"/>
      <c r="R60" s="83"/>
      <c r="S60" s="84"/>
    </row>
    <row r="61" spans="2:19" x14ac:dyDescent="0.2">
      <c r="B61" s="49" t="s">
        <v>5</v>
      </c>
      <c r="C61" s="50">
        <v>130.66110008862748</v>
      </c>
      <c r="D61" s="50">
        <v>27.238081474097825</v>
      </c>
      <c r="E61" s="50">
        <v>4.7970008538552991</v>
      </c>
      <c r="F61" s="51">
        <v>5.2925262523650929E-6</v>
      </c>
      <c r="G61" s="50">
        <v>76.658954342336528</v>
      </c>
      <c r="H61" s="50">
        <v>184.66324583491843</v>
      </c>
      <c r="M61" s="82" t="s">
        <v>213</v>
      </c>
      <c r="N61" s="83"/>
      <c r="O61" s="83"/>
      <c r="P61" s="83"/>
      <c r="Q61" s="83"/>
      <c r="R61" s="83"/>
      <c r="S61" s="84"/>
    </row>
    <row r="62" spans="2:19" ht="16" thickBot="1" x14ac:dyDescent="0.25">
      <c r="B62" s="52" t="s">
        <v>6</v>
      </c>
      <c r="C62" s="53">
        <v>89.44480375908168</v>
      </c>
      <c r="D62" s="53">
        <v>20.269993281317976</v>
      </c>
      <c r="E62" s="53">
        <v>4.4126706169912397</v>
      </c>
      <c r="F62" s="54">
        <v>2.4628862193898371E-5</v>
      </c>
      <c r="G62" s="53">
        <v>49.257570583536321</v>
      </c>
      <c r="H62" s="53">
        <v>129.63203693462702</v>
      </c>
      <c r="M62" s="85"/>
      <c r="N62" s="87"/>
      <c r="O62" s="87"/>
      <c r="P62" s="87"/>
      <c r="Q62" s="87"/>
      <c r="R62" s="87"/>
      <c r="S62" s="88"/>
    </row>
    <row r="63" spans="2:19" x14ac:dyDescent="0.2">
      <c r="M63" s="112" t="s">
        <v>339</v>
      </c>
      <c r="N63" s="113"/>
      <c r="O63" s="113"/>
      <c r="P63" s="113"/>
      <c r="Q63" s="113"/>
      <c r="R63" s="113"/>
      <c r="S63" s="114"/>
    </row>
    <row r="64" spans="2:19" ht="16" thickBot="1" x14ac:dyDescent="0.25">
      <c r="M64" s="115"/>
      <c r="N64" s="116"/>
      <c r="O64" s="116"/>
      <c r="P64" s="116"/>
      <c r="Q64" s="116"/>
      <c r="R64" s="116"/>
      <c r="S64" s="117"/>
    </row>
    <row r="65" spans="2:11" x14ac:dyDescent="0.2">
      <c r="B65" s="42" t="s">
        <v>80</v>
      </c>
      <c r="C65" s="43"/>
      <c r="D65" s="43"/>
      <c r="E65" s="43"/>
      <c r="F65" s="43"/>
      <c r="G65" s="43"/>
      <c r="H65" s="43"/>
      <c r="I65" s="43"/>
      <c r="J65" s="43"/>
      <c r="K65" s="43"/>
    </row>
    <row r="66" spans="2:11" x14ac:dyDescent="0.2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x14ac:dyDescent="0.2">
      <c r="B67" s="55" t="s">
        <v>81</v>
      </c>
      <c r="C67" s="55"/>
      <c r="D67" s="55"/>
      <c r="E67" s="55"/>
      <c r="F67" s="55"/>
      <c r="G67" s="55"/>
      <c r="H67" s="55"/>
      <c r="I67" s="55"/>
      <c r="J67" s="55"/>
      <c r="K67" s="55"/>
    </row>
    <row r="70" spans="2:11" x14ac:dyDescent="0.2">
      <c r="B70" s="9" t="s">
        <v>82</v>
      </c>
    </row>
    <row r="71" spans="2:11" ht="16" thickBot="1" x14ac:dyDescent="0.25"/>
    <row r="72" spans="2:11" ht="32" x14ac:dyDescent="0.2">
      <c r="B72" s="12" t="s">
        <v>63</v>
      </c>
      <c r="C72" s="13" t="s">
        <v>73</v>
      </c>
      <c r="D72" s="13" t="s">
        <v>74</v>
      </c>
      <c r="E72" s="13" t="s">
        <v>75</v>
      </c>
      <c r="F72" s="13" t="s">
        <v>76</v>
      </c>
      <c r="G72" s="13" t="s">
        <v>77</v>
      </c>
      <c r="H72" s="13" t="s">
        <v>78</v>
      </c>
    </row>
    <row r="73" spans="2:11" x14ac:dyDescent="0.2">
      <c r="B73" s="23" t="s">
        <v>4</v>
      </c>
      <c r="C73" s="25">
        <v>-0.32566350888569939</v>
      </c>
      <c r="D73" s="25">
        <v>7.6677279093149225E-2</v>
      </c>
      <c r="E73" s="25">
        <v>-4.2471969889551806</v>
      </c>
      <c r="F73" s="37">
        <v>4.6615661556392851E-5</v>
      </c>
      <c r="G73" s="25">
        <v>-0.47768367245540327</v>
      </c>
      <c r="H73" s="25">
        <v>-0.17364334531599551</v>
      </c>
    </row>
    <row r="74" spans="2:11" x14ac:dyDescent="0.2">
      <c r="B74" s="11" t="s">
        <v>5</v>
      </c>
      <c r="C74" s="20">
        <v>0.36727832958665396</v>
      </c>
      <c r="D74" s="20">
        <v>7.6564157642681305E-2</v>
      </c>
      <c r="E74" s="20">
        <v>4.7970008538552991</v>
      </c>
      <c r="F74" s="38">
        <v>5.2925262523650929E-6</v>
      </c>
      <c r="G74" s="20">
        <v>0.21548244029489472</v>
      </c>
      <c r="H74" s="20">
        <v>0.51907421887841321</v>
      </c>
    </row>
    <row r="75" spans="2:11" ht="16" thickBot="1" x14ac:dyDescent="0.25">
      <c r="B75" s="15" t="s">
        <v>6</v>
      </c>
      <c r="C75" s="21">
        <v>0.33693217363277417</v>
      </c>
      <c r="D75" s="21">
        <v>7.6355613839700076E-2</v>
      </c>
      <c r="E75" s="21">
        <v>4.4126706169912397</v>
      </c>
      <c r="F75" s="39">
        <v>2.4628862193898371E-5</v>
      </c>
      <c r="G75" s="21">
        <v>0.18554974271376368</v>
      </c>
      <c r="H75" s="21">
        <v>0.48831460455178466</v>
      </c>
    </row>
    <row r="94" spans="6:6" x14ac:dyDescent="0.2">
      <c r="F94" t="s">
        <v>83</v>
      </c>
    </row>
    <row r="97" spans="2:13" x14ac:dyDescent="0.2">
      <c r="B97" s="9" t="s">
        <v>84</v>
      </c>
    </row>
    <row r="98" spans="2:13" ht="16" thickBot="1" x14ac:dyDescent="0.25"/>
    <row r="99" spans="2:13" ht="64" x14ac:dyDescent="0.2">
      <c r="B99" s="12" t="s">
        <v>85</v>
      </c>
      <c r="C99" s="13" t="s">
        <v>86</v>
      </c>
      <c r="D99" s="13" t="s">
        <v>3</v>
      </c>
      <c r="E99" s="13" t="s">
        <v>197</v>
      </c>
      <c r="F99" s="13" t="s">
        <v>198</v>
      </c>
      <c r="G99" s="13" t="s">
        <v>199</v>
      </c>
      <c r="H99" s="13" t="s">
        <v>200</v>
      </c>
      <c r="I99" s="13" t="s">
        <v>201</v>
      </c>
      <c r="J99" s="13" t="s">
        <v>202</v>
      </c>
      <c r="K99" s="13" t="s">
        <v>203</v>
      </c>
      <c r="L99" s="13" t="s">
        <v>204</v>
      </c>
      <c r="M99" s="13" t="s">
        <v>205</v>
      </c>
    </row>
    <row r="100" spans="2:13" x14ac:dyDescent="0.2">
      <c r="B100" s="23" t="s">
        <v>87</v>
      </c>
      <c r="C100" s="34">
        <v>1</v>
      </c>
      <c r="D100" s="25">
        <v>270.7488999921228</v>
      </c>
      <c r="E100" s="25">
        <v>262.05140695623891</v>
      </c>
      <c r="F100" s="25">
        <v>8.6974930358838947</v>
      </c>
      <c r="G100" s="25">
        <v>8.6768495407413104E-2</v>
      </c>
      <c r="H100" s="25">
        <v>12.745704692589777</v>
      </c>
      <c r="I100" s="25">
        <v>236.78180773343919</v>
      </c>
      <c r="J100" s="25">
        <v>287.32100617903859</v>
      </c>
      <c r="K100" s="25">
        <v>101.04500244451266</v>
      </c>
      <c r="L100" s="25">
        <v>61.71986179466353</v>
      </c>
      <c r="M100" s="25">
        <v>462.38295211781428</v>
      </c>
    </row>
    <row r="101" spans="2:13" x14ac:dyDescent="0.2">
      <c r="B101" s="11" t="s">
        <v>88</v>
      </c>
      <c r="C101" s="17">
        <v>1</v>
      </c>
      <c r="D101" s="20">
        <v>314.50582438280878</v>
      </c>
      <c r="E101" s="20">
        <v>392.71250704486636</v>
      </c>
      <c r="F101" s="20">
        <v>-78.206682662057574</v>
      </c>
      <c r="G101" s="20">
        <v>-0.78021059141924709</v>
      </c>
      <c r="H101" s="20">
        <v>25.846103575593048</v>
      </c>
      <c r="I101" s="20">
        <v>341.47009286858901</v>
      </c>
      <c r="J101" s="20">
        <v>443.95492122114371</v>
      </c>
      <c r="K101" s="20">
        <v>103.51647502181066</v>
      </c>
      <c r="L101" s="20">
        <v>187.48102711901154</v>
      </c>
      <c r="M101" s="20">
        <v>597.9439869707212</v>
      </c>
    </row>
    <row r="102" spans="2:13" x14ac:dyDescent="0.2">
      <c r="B102" s="11" t="s">
        <v>89</v>
      </c>
      <c r="C102" s="17">
        <v>1</v>
      </c>
      <c r="D102" s="20">
        <v>390.60697916261392</v>
      </c>
      <c r="E102" s="20">
        <v>367.2144198220625</v>
      </c>
      <c r="F102" s="20">
        <v>23.392559340551429</v>
      </c>
      <c r="G102" s="20">
        <v>0.23337037113269735</v>
      </c>
      <c r="H102" s="20">
        <v>17.701864800195267</v>
      </c>
      <c r="I102" s="20">
        <v>332.11875114105294</v>
      </c>
      <c r="J102" s="20">
        <v>402.31008850307205</v>
      </c>
      <c r="K102" s="20">
        <v>101.78897557351316</v>
      </c>
      <c r="L102" s="20">
        <v>165.40787557210368</v>
      </c>
      <c r="M102" s="20">
        <v>569.02096407202134</v>
      </c>
    </row>
    <row r="103" spans="2:13" x14ac:dyDescent="0.2">
      <c r="B103" s="11" t="s">
        <v>90</v>
      </c>
      <c r="C103" s="17">
        <v>1</v>
      </c>
      <c r="D103" s="20">
        <v>249.86237982712225</v>
      </c>
      <c r="E103" s="20">
        <v>367.2144198220625</v>
      </c>
      <c r="F103" s="20">
        <v>-117.35203999494024</v>
      </c>
      <c r="G103" s="20">
        <v>-1.1707350498978266</v>
      </c>
      <c r="H103" s="20">
        <v>17.701864800195267</v>
      </c>
      <c r="I103" s="20">
        <v>332.11875114105294</v>
      </c>
      <c r="J103" s="20">
        <v>402.31008850307205</v>
      </c>
      <c r="K103" s="20">
        <v>101.78897557351316</v>
      </c>
      <c r="L103" s="20">
        <v>165.40787557210368</v>
      </c>
      <c r="M103" s="20">
        <v>569.02096407202134</v>
      </c>
    </row>
    <row r="104" spans="2:13" x14ac:dyDescent="0.2">
      <c r="B104" s="11" t="s">
        <v>91</v>
      </c>
      <c r="C104" s="17">
        <v>1</v>
      </c>
      <c r="D104" s="20">
        <v>222.03389430781561</v>
      </c>
      <c r="E104" s="20">
        <v>312.76205262266024</v>
      </c>
      <c r="F104" s="20">
        <v>-90.72815831484462</v>
      </c>
      <c r="G104" s="20">
        <v>-0.9051281507884078</v>
      </c>
      <c r="H104" s="20">
        <v>18.470144946196182</v>
      </c>
      <c r="I104" s="20">
        <v>276.14319382792047</v>
      </c>
      <c r="J104" s="20">
        <v>349.3809114174</v>
      </c>
      <c r="K104" s="20">
        <v>101.92539323070754</v>
      </c>
      <c r="L104" s="20">
        <v>110.68504709909135</v>
      </c>
      <c r="M104" s="20">
        <v>514.83905814622915</v>
      </c>
    </row>
    <row r="105" spans="2:13" x14ac:dyDescent="0.2">
      <c r="B105" s="11" t="s">
        <v>92</v>
      </c>
      <c r="C105" s="17">
        <v>1</v>
      </c>
      <c r="D105" s="20">
        <v>276.35819705736077</v>
      </c>
      <c r="E105" s="20">
        <v>273.04957075574748</v>
      </c>
      <c r="F105" s="20">
        <v>3.3086263016132875</v>
      </c>
      <c r="G105" s="20">
        <v>3.3007732788279648E-2</v>
      </c>
      <c r="H105" s="20">
        <v>13.561614630965913</v>
      </c>
      <c r="I105" s="20">
        <v>246.16235072327601</v>
      </c>
      <c r="J105" s="20">
        <v>299.93679078821896</v>
      </c>
      <c r="K105" s="20">
        <v>101.1511587788281</v>
      </c>
      <c r="L105" s="20">
        <v>72.507560336439269</v>
      </c>
      <c r="M105" s="20">
        <v>473.59158117505569</v>
      </c>
    </row>
    <row r="106" spans="2:13" x14ac:dyDescent="0.2">
      <c r="B106" s="11" t="s">
        <v>93</v>
      </c>
      <c r="C106" s="17">
        <v>1</v>
      </c>
      <c r="D106" s="20">
        <v>294.86318135451683</v>
      </c>
      <c r="E106" s="20">
        <v>273.04957075574748</v>
      </c>
      <c r="F106" s="20">
        <v>21.813610598769344</v>
      </c>
      <c r="G106" s="20">
        <v>0.21761836005495161</v>
      </c>
      <c r="H106" s="20">
        <v>13.561614630965913</v>
      </c>
      <c r="I106" s="20">
        <v>246.16235072327601</v>
      </c>
      <c r="J106" s="20">
        <v>299.93679078821896</v>
      </c>
      <c r="K106" s="20">
        <v>101.1511587788281</v>
      </c>
      <c r="L106" s="20">
        <v>72.507560336439269</v>
      </c>
      <c r="M106" s="20">
        <v>473.59158117505569</v>
      </c>
    </row>
    <row r="107" spans="2:13" x14ac:dyDescent="0.2">
      <c r="B107" s="11" t="s">
        <v>94</v>
      </c>
      <c r="C107" s="17">
        <v>1</v>
      </c>
      <c r="D107" s="20">
        <v>383.45580710381228</v>
      </c>
      <c r="E107" s="20">
        <v>411.18942220956399</v>
      </c>
      <c r="F107" s="20">
        <v>-27.73361510575171</v>
      </c>
      <c r="G107" s="20">
        <v>-0.27667789384896307</v>
      </c>
      <c r="H107" s="20">
        <v>26.252156472875004</v>
      </c>
      <c r="I107" s="20">
        <v>359.1419686710035</v>
      </c>
      <c r="J107" s="20">
        <v>463.23687574812448</v>
      </c>
      <c r="K107" s="20">
        <v>103.61860475019522</v>
      </c>
      <c r="L107" s="20">
        <v>205.75546016386909</v>
      </c>
      <c r="M107" s="20">
        <v>616.62338425525888</v>
      </c>
    </row>
    <row r="108" spans="2:13" x14ac:dyDescent="0.2">
      <c r="B108" s="11" t="s">
        <v>95</v>
      </c>
      <c r="C108" s="17">
        <v>1</v>
      </c>
      <c r="D108" s="20">
        <v>300.2942445751741</v>
      </c>
      <c r="E108" s="20">
        <v>369.97312588001819</v>
      </c>
      <c r="F108" s="20">
        <v>-69.678881304844083</v>
      </c>
      <c r="G108" s="20">
        <v>-0.69513498516743799</v>
      </c>
      <c r="H108" s="20">
        <v>17.908029961571682</v>
      </c>
      <c r="I108" s="20">
        <v>334.46871471459229</v>
      </c>
      <c r="J108" s="20">
        <v>405.47753704544408</v>
      </c>
      <c r="K108" s="20">
        <v>101.82503163763522</v>
      </c>
      <c r="L108" s="20">
        <v>168.09509697606092</v>
      </c>
      <c r="M108" s="20">
        <v>571.85115478397552</v>
      </c>
    </row>
    <row r="109" spans="2:13" x14ac:dyDescent="0.2">
      <c r="B109" s="11" t="s">
        <v>96</v>
      </c>
      <c r="C109" s="17">
        <v>1</v>
      </c>
      <c r="D109" s="20">
        <v>296.74312209515341</v>
      </c>
      <c r="E109" s="20">
        <v>329.06728872161386</v>
      </c>
      <c r="F109" s="20">
        <v>-32.324166626460453</v>
      </c>
      <c r="G109" s="20">
        <v>-0.32247445233986971</v>
      </c>
      <c r="H109" s="20">
        <v>17.27261976601266</v>
      </c>
      <c r="I109" s="20">
        <v>294.82264007000117</v>
      </c>
      <c r="J109" s="20">
        <v>363.31193737322656</v>
      </c>
      <c r="K109" s="20">
        <v>101.71520498176326</v>
      </c>
      <c r="L109" s="20">
        <v>127.40700184485718</v>
      </c>
      <c r="M109" s="20">
        <v>530.72757559837055</v>
      </c>
    </row>
    <row r="110" spans="2:13" x14ac:dyDescent="0.2">
      <c r="B110" s="11" t="s">
        <v>97</v>
      </c>
      <c r="C110" s="17">
        <v>1</v>
      </c>
      <c r="D110" s="20">
        <v>429.79776568141511</v>
      </c>
      <c r="E110" s="20">
        <v>407.93371119643962</v>
      </c>
      <c r="F110" s="20">
        <v>21.864054484975497</v>
      </c>
      <c r="G110" s="20">
        <v>0.21812160163163957</v>
      </c>
      <c r="H110" s="20">
        <v>22.525731672599434</v>
      </c>
      <c r="I110" s="20">
        <v>363.27425726308041</v>
      </c>
      <c r="J110" s="20">
        <v>452.59316512979882</v>
      </c>
      <c r="K110" s="20">
        <v>102.7377638372902</v>
      </c>
      <c r="L110" s="20">
        <v>204.24610193272122</v>
      </c>
      <c r="M110" s="20">
        <v>611.62132046015802</v>
      </c>
    </row>
    <row r="111" spans="2:13" x14ac:dyDescent="0.2">
      <c r="B111" s="11" t="s">
        <v>98</v>
      </c>
      <c r="C111" s="17">
        <v>1</v>
      </c>
      <c r="D111" s="20">
        <v>297.21708504560701</v>
      </c>
      <c r="E111" s="20">
        <v>262.05140695623891</v>
      </c>
      <c r="F111" s="20">
        <v>35.1656780893681</v>
      </c>
      <c r="G111" s="20">
        <v>0.35082212370933091</v>
      </c>
      <c r="H111" s="20">
        <v>12.745704692589777</v>
      </c>
      <c r="I111" s="20">
        <v>236.78180773343919</v>
      </c>
      <c r="J111" s="20">
        <v>287.32100617903859</v>
      </c>
      <c r="K111" s="20">
        <v>101.04500244451266</v>
      </c>
      <c r="L111" s="20">
        <v>61.71986179466353</v>
      </c>
      <c r="M111" s="20">
        <v>462.38295211781428</v>
      </c>
    </row>
    <row r="112" spans="2:13" x14ac:dyDescent="0.2">
      <c r="B112" s="11" t="s">
        <v>99</v>
      </c>
      <c r="C112" s="17">
        <v>1</v>
      </c>
      <c r="D112" s="20">
        <v>268.40556671680145</v>
      </c>
      <c r="E112" s="20">
        <v>262.05140695623891</v>
      </c>
      <c r="F112" s="20">
        <v>6.3541597605625384</v>
      </c>
      <c r="G112" s="20">
        <v>6.3390781657154727E-2</v>
      </c>
      <c r="H112" s="20">
        <v>12.745704692589777</v>
      </c>
      <c r="I112" s="20">
        <v>236.78180773343919</v>
      </c>
      <c r="J112" s="20">
        <v>287.32100617903859</v>
      </c>
      <c r="K112" s="20">
        <v>101.04500244451266</v>
      </c>
      <c r="L112" s="20">
        <v>61.71986179466353</v>
      </c>
      <c r="M112" s="20">
        <v>462.38295211781428</v>
      </c>
    </row>
    <row r="113" spans="2:13" x14ac:dyDescent="0.2">
      <c r="B113" s="11" t="s">
        <v>100</v>
      </c>
      <c r="C113" s="17">
        <v>1</v>
      </c>
      <c r="D113" s="20">
        <v>206.02798850125583</v>
      </c>
      <c r="E113" s="20">
        <v>277.76961606298084</v>
      </c>
      <c r="F113" s="20">
        <v>-71.741627561725011</v>
      </c>
      <c r="G113" s="20">
        <v>-0.71571348846469784</v>
      </c>
      <c r="H113" s="20">
        <v>14.044289320155574</v>
      </c>
      <c r="I113" s="20">
        <v>249.92544651339847</v>
      </c>
      <c r="J113" s="20">
        <v>305.61378561256322</v>
      </c>
      <c r="K113" s="20">
        <v>101.21700249172123</v>
      </c>
      <c r="L113" s="20">
        <v>77.097064078786246</v>
      </c>
      <c r="M113" s="20">
        <v>478.44216804717541</v>
      </c>
    </row>
    <row r="114" spans="2:13" x14ac:dyDescent="0.2">
      <c r="B114" s="11" t="s">
        <v>101</v>
      </c>
      <c r="C114" s="17">
        <v>1</v>
      </c>
      <c r="D114" s="20">
        <v>201.96734153603134</v>
      </c>
      <c r="E114" s="20">
        <v>277.76961606298084</v>
      </c>
      <c r="F114" s="20">
        <v>-75.802274526949503</v>
      </c>
      <c r="G114" s="20">
        <v>-0.75622357868259715</v>
      </c>
      <c r="H114" s="20">
        <v>14.044289320155574</v>
      </c>
      <c r="I114" s="20">
        <v>249.92544651339847</v>
      </c>
      <c r="J114" s="20">
        <v>305.61378561256322</v>
      </c>
      <c r="K114" s="20">
        <v>101.21700249172123</v>
      </c>
      <c r="L114" s="20">
        <v>77.097064078786246</v>
      </c>
      <c r="M114" s="20">
        <v>478.44216804717541</v>
      </c>
    </row>
    <row r="115" spans="2:13" x14ac:dyDescent="0.2">
      <c r="B115" s="11" t="s">
        <v>102</v>
      </c>
      <c r="C115" s="17">
        <v>1</v>
      </c>
      <c r="D115" s="20">
        <v>239.72697458725526</v>
      </c>
      <c r="E115" s="20">
        <v>296.69562289004693</v>
      </c>
      <c r="F115" s="20">
        <v>-56.968648302791678</v>
      </c>
      <c r="G115" s="20">
        <v>-0.56833433246031506</v>
      </c>
      <c r="H115" s="20">
        <v>16.597569587838013</v>
      </c>
      <c r="I115" s="20">
        <v>263.78932687323754</v>
      </c>
      <c r="J115" s="20">
        <v>329.60191890685633</v>
      </c>
      <c r="K115" s="20">
        <v>101.6027501946871</v>
      </c>
      <c r="L115" s="20">
        <v>95.258288566219875</v>
      </c>
      <c r="M115" s="20">
        <v>498.13295721387396</v>
      </c>
    </row>
    <row r="116" spans="2:13" x14ac:dyDescent="0.2">
      <c r="B116" s="11" t="s">
        <v>103</v>
      </c>
      <c r="C116" s="17">
        <v>1</v>
      </c>
      <c r="D116" s="20">
        <v>171.39281859155261</v>
      </c>
      <c r="E116" s="20">
        <v>264.42024225153045</v>
      </c>
      <c r="F116" s="20">
        <v>-93.027423659977842</v>
      </c>
      <c r="G116" s="20">
        <v>-0.92806623118887588</v>
      </c>
      <c r="H116" s="20">
        <v>12.88188220337301</v>
      </c>
      <c r="I116" s="20">
        <v>238.88065786873787</v>
      </c>
      <c r="J116" s="20">
        <v>289.95982663432306</v>
      </c>
      <c r="K116" s="20">
        <v>101.06227001211899</v>
      </c>
      <c r="L116" s="20">
        <v>64.054462457701447</v>
      </c>
      <c r="M116" s="20">
        <v>464.78602204535946</v>
      </c>
    </row>
    <row r="117" spans="2:13" x14ac:dyDescent="0.2">
      <c r="B117" s="11" t="s">
        <v>104</v>
      </c>
      <c r="C117" s="17">
        <v>1</v>
      </c>
      <c r="D117" s="20">
        <v>172.74559451311936</v>
      </c>
      <c r="E117" s="20">
        <v>208.16040439253749</v>
      </c>
      <c r="F117" s="20">
        <v>-35.414809879418129</v>
      </c>
      <c r="G117" s="20">
        <v>-0.3533075284681057</v>
      </c>
      <c r="H117" s="20">
        <v>15.847251398434263</v>
      </c>
      <c r="I117" s="20">
        <v>176.7416871634928</v>
      </c>
      <c r="J117" s="20">
        <v>239.57912162158217</v>
      </c>
      <c r="K117" s="20">
        <v>101.48287987530726</v>
      </c>
      <c r="L117" s="20">
        <v>6.9607246356798385</v>
      </c>
      <c r="M117" s="20">
        <v>409.36008414939511</v>
      </c>
    </row>
    <row r="118" spans="2:13" x14ac:dyDescent="0.2">
      <c r="B118" s="11" t="s">
        <v>105</v>
      </c>
      <c r="C118" s="17">
        <v>1</v>
      </c>
      <c r="D118" s="20">
        <v>379.20412736310453</v>
      </c>
      <c r="E118" s="20">
        <v>432.8558048399351</v>
      </c>
      <c r="F118" s="20">
        <v>-53.651677476830571</v>
      </c>
      <c r="G118" s="20">
        <v>-0.53524335248579868</v>
      </c>
      <c r="H118" s="20">
        <v>27.60794178092204</v>
      </c>
      <c r="I118" s="20">
        <v>378.12037506209873</v>
      </c>
      <c r="J118" s="20">
        <v>487.59123461777148</v>
      </c>
      <c r="K118" s="20">
        <v>103.97037068453515</v>
      </c>
      <c r="L118" s="20">
        <v>226.7244326160355</v>
      </c>
      <c r="M118" s="20">
        <v>638.98717706383468</v>
      </c>
    </row>
    <row r="119" spans="2:13" x14ac:dyDescent="0.2">
      <c r="B119" s="11" t="s">
        <v>106</v>
      </c>
      <c r="C119" s="17">
        <v>1</v>
      </c>
      <c r="D119" s="20">
        <v>346.14938028154523</v>
      </c>
      <c r="E119" s="20">
        <v>319.73901277599657</v>
      </c>
      <c r="F119" s="20">
        <v>26.410367505548663</v>
      </c>
      <c r="G119" s="20">
        <v>0.2634768251217583</v>
      </c>
      <c r="H119" s="20">
        <v>17.866814861000606</v>
      </c>
      <c r="I119" s="20">
        <v>284.31631455610625</v>
      </c>
      <c r="J119" s="20">
        <v>355.16171099588689</v>
      </c>
      <c r="K119" s="20">
        <v>101.81779119671639</v>
      </c>
      <c r="L119" s="20">
        <v>117.87533875037894</v>
      </c>
      <c r="M119" s="20">
        <v>521.60268680161425</v>
      </c>
    </row>
    <row r="120" spans="2:13" x14ac:dyDescent="0.2">
      <c r="B120" s="11" t="s">
        <v>107</v>
      </c>
      <c r="C120" s="17">
        <v>1</v>
      </c>
      <c r="D120" s="20">
        <v>371.4853015379951</v>
      </c>
      <c r="E120" s="20">
        <v>405.55218572485148</v>
      </c>
      <c r="F120" s="20">
        <v>-34.066884186856385</v>
      </c>
      <c r="G120" s="20">
        <v>-0.33986026455170615</v>
      </c>
      <c r="H120" s="20">
        <v>22.158467259703738</v>
      </c>
      <c r="I120" s="20">
        <v>361.62086921084318</v>
      </c>
      <c r="J120" s="20">
        <v>449.48350223885978</v>
      </c>
      <c r="K120" s="20">
        <v>102.65786478492639</v>
      </c>
      <c r="L120" s="20">
        <v>202.02298410356724</v>
      </c>
      <c r="M120" s="20">
        <v>609.08138734613567</v>
      </c>
    </row>
    <row r="121" spans="2:13" x14ac:dyDescent="0.2">
      <c r="B121" s="11" t="s">
        <v>108</v>
      </c>
      <c r="C121" s="17">
        <v>1</v>
      </c>
      <c r="D121" s="20">
        <v>302.60708516818738</v>
      </c>
      <c r="E121" s="20">
        <v>385.75549091653068</v>
      </c>
      <c r="F121" s="20">
        <v>-83.148405748343293</v>
      </c>
      <c r="G121" s="20">
        <v>-0.82951053051066304</v>
      </c>
      <c r="H121" s="20">
        <v>19.46586174541925</v>
      </c>
      <c r="I121" s="20">
        <v>347.16252672215739</v>
      </c>
      <c r="J121" s="20">
        <v>424.34845511090396</v>
      </c>
      <c r="K121" s="20">
        <v>102.11052494426146</v>
      </c>
      <c r="L121" s="20">
        <v>183.31144376460387</v>
      </c>
      <c r="M121" s="20">
        <v>588.19953806845751</v>
      </c>
    </row>
    <row r="122" spans="2:13" x14ac:dyDescent="0.2">
      <c r="B122" s="11" t="s">
        <v>109</v>
      </c>
      <c r="C122" s="17">
        <v>1</v>
      </c>
      <c r="D122" s="20">
        <v>145.78336079215677</v>
      </c>
      <c r="E122" s="20">
        <v>177.36554578470816</v>
      </c>
      <c r="F122" s="20">
        <v>-31.58218499255139</v>
      </c>
      <c r="G122" s="20">
        <v>-0.31507224693095437</v>
      </c>
      <c r="H122" s="20">
        <v>21.127779559636924</v>
      </c>
      <c r="I122" s="20">
        <v>135.47766788258767</v>
      </c>
      <c r="J122" s="20">
        <v>219.25342368682865</v>
      </c>
      <c r="K122" s="20">
        <v>102.44033678205805</v>
      </c>
      <c r="L122" s="20">
        <v>-25.732385413732032</v>
      </c>
      <c r="M122" s="20">
        <v>380.46347698314833</v>
      </c>
    </row>
    <row r="123" spans="2:13" x14ac:dyDescent="0.2">
      <c r="B123" s="11" t="s">
        <v>110</v>
      </c>
      <c r="C123" s="17">
        <v>1</v>
      </c>
      <c r="D123" s="20">
        <v>309.05276246954139</v>
      </c>
      <c r="E123" s="20">
        <v>205.96077160184092</v>
      </c>
      <c r="F123" s="20">
        <v>103.09199086770047</v>
      </c>
      <c r="G123" s="20">
        <v>1.0284730208164037</v>
      </c>
      <c r="H123" s="20">
        <v>16.1738908592671</v>
      </c>
      <c r="I123" s="20">
        <v>173.8944598721645</v>
      </c>
      <c r="J123" s="20">
        <v>238.02708333151733</v>
      </c>
      <c r="K123" s="20">
        <v>101.53439947342156</v>
      </c>
      <c r="L123" s="20">
        <v>4.6589492308346223</v>
      </c>
      <c r="M123" s="20">
        <v>407.26259397284718</v>
      </c>
    </row>
    <row r="124" spans="2:13" x14ac:dyDescent="0.2">
      <c r="B124" s="11" t="s">
        <v>111</v>
      </c>
      <c r="C124" s="17">
        <v>1</v>
      </c>
      <c r="D124" s="20">
        <v>154.59788084785293</v>
      </c>
      <c r="E124" s="20">
        <v>190.83829642563347</v>
      </c>
      <c r="F124" s="20">
        <v>-36.240415577780539</v>
      </c>
      <c r="G124" s="20">
        <v>-0.36154398970482488</v>
      </c>
      <c r="H124" s="20">
        <v>18.655418754796838</v>
      </c>
      <c r="I124" s="20">
        <v>153.85211428528518</v>
      </c>
      <c r="J124" s="20">
        <v>227.82447856598176</v>
      </c>
      <c r="K124" s="20">
        <v>101.9591299483165</v>
      </c>
      <c r="L124" s="20">
        <v>-11.305595421887887</v>
      </c>
      <c r="M124" s="20">
        <v>392.98218827315486</v>
      </c>
    </row>
    <row r="125" spans="2:13" x14ac:dyDescent="0.2">
      <c r="B125" s="11" t="s">
        <v>112</v>
      </c>
      <c r="C125" s="17">
        <v>1</v>
      </c>
      <c r="D125" s="20">
        <v>247.72564561350089</v>
      </c>
      <c r="E125" s="20">
        <v>216.50067857316219</v>
      </c>
      <c r="F125" s="20">
        <v>31.224967040338697</v>
      </c>
      <c r="G125" s="20">
        <v>0.31150854597504291</v>
      </c>
      <c r="H125" s="20">
        <v>14.708844836085232</v>
      </c>
      <c r="I125" s="20">
        <v>187.33896307740653</v>
      </c>
      <c r="J125" s="20">
        <v>245.66239406891785</v>
      </c>
      <c r="K125" s="20">
        <v>101.3113500419025</v>
      </c>
      <c r="L125" s="20">
        <v>15.641073394323911</v>
      </c>
      <c r="M125" s="20">
        <v>417.36028375200044</v>
      </c>
    </row>
    <row r="126" spans="2:13" x14ac:dyDescent="0.2">
      <c r="B126" s="11" t="s">
        <v>113</v>
      </c>
      <c r="C126" s="17">
        <v>1</v>
      </c>
      <c r="D126" s="20">
        <v>227.99236329472669</v>
      </c>
      <c r="E126" s="20">
        <v>286.94391763857192</v>
      </c>
      <c r="F126" s="20">
        <v>-58.951554343845231</v>
      </c>
      <c r="G126" s="20">
        <v>-0.5881163286064035</v>
      </c>
      <c r="H126" s="20">
        <v>15.172594220665991</v>
      </c>
      <c r="I126" s="20">
        <v>256.86277388280104</v>
      </c>
      <c r="J126" s="20">
        <v>317.0250613943428</v>
      </c>
      <c r="K126" s="20">
        <v>101.37971762776741</v>
      </c>
      <c r="L126" s="20">
        <v>85.948767071204372</v>
      </c>
      <c r="M126" s="20">
        <v>487.93906820593946</v>
      </c>
    </row>
    <row r="127" spans="2:13" x14ac:dyDescent="0.2">
      <c r="B127" s="11" t="s">
        <v>114</v>
      </c>
      <c r="C127" s="17">
        <v>1</v>
      </c>
      <c r="D127" s="20">
        <v>226.5964968466343</v>
      </c>
      <c r="E127" s="20">
        <v>284.55534206904122</v>
      </c>
      <c r="F127" s="20">
        <v>-57.958845222406921</v>
      </c>
      <c r="G127" s="20">
        <v>-0.57821279933779246</v>
      </c>
      <c r="H127" s="20">
        <v>14.856861787176481</v>
      </c>
      <c r="I127" s="20">
        <v>255.10016857135719</v>
      </c>
      <c r="J127" s="20">
        <v>314.01051556672525</v>
      </c>
      <c r="K127" s="20">
        <v>101.3329456448599</v>
      </c>
      <c r="L127" s="20">
        <v>83.65292150691343</v>
      </c>
      <c r="M127" s="20">
        <v>485.45776263116898</v>
      </c>
    </row>
    <row r="128" spans="2:13" x14ac:dyDescent="0.2">
      <c r="B128" s="11" t="s">
        <v>115</v>
      </c>
      <c r="C128" s="17">
        <v>1</v>
      </c>
      <c r="D128" s="20">
        <v>233.31521082097063</v>
      </c>
      <c r="E128" s="20">
        <v>215.40625347220396</v>
      </c>
      <c r="F128" s="20">
        <v>17.908957348766677</v>
      </c>
      <c r="G128" s="20">
        <v>0.17866450447926088</v>
      </c>
      <c r="H128" s="20">
        <v>14.848403450720264</v>
      </c>
      <c r="I128" s="20">
        <v>185.96784944921711</v>
      </c>
      <c r="J128" s="20">
        <v>244.8446574951908</v>
      </c>
      <c r="K128" s="20">
        <v>101.33170587696739</v>
      </c>
      <c r="L128" s="20">
        <v>14.506290870505097</v>
      </c>
      <c r="M128" s="20">
        <v>416.30621607390282</v>
      </c>
    </row>
    <row r="129" spans="2:13" x14ac:dyDescent="0.2">
      <c r="B129" s="11" t="s">
        <v>116</v>
      </c>
      <c r="C129" s="17">
        <v>1</v>
      </c>
      <c r="D129" s="20">
        <v>215.20722620508221</v>
      </c>
      <c r="E129" s="20">
        <v>212.97210105001079</v>
      </c>
      <c r="F129" s="20">
        <v>2.2351251550714153</v>
      </c>
      <c r="G129" s="20">
        <v>2.2298200866923527E-2</v>
      </c>
      <c r="H129" s="20">
        <v>15.169895619218114</v>
      </c>
      <c r="I129" s="20">
        <v>182.89630753408107</v>
      </c>
      <c r="J129" s="20">
        <v>243.04789456594051</v>
      </c>
      <c r="K129" s="20">
        <v>101.379313787374</v>
      </c>
      <c r="L129" s="20">
        <v>11.977751135501393</v>
      </c>
      <c r="M129" s="20">
        <v>413.96645096452016</v>
      </c>
    </row>
    <row r="130" spans="2:13" x14ac:dyDescent="0.2">
      <c r="B130" s="11" t="s">
        <v>117</v>
      </c>
      <c r="C130" s="17">
        <v>1</v>
      </c>
      <c r="D130" s="20">
        <v>233.41454117517861</v>
      </c>
      <c r="E130" s="20">
        <v>259.99841635672124</v>
      </c>
      <c r="F130" s="20">
        <v>-26.583875181542624</v>
      </c>
      <c r="G130" s="20">
        <v>-0.26520778367792147</v>
      </c>
      <c r="H130" s="20">
        <v>12.646408867536801</v>
      </c>
      <c r="I130" s="20">
        <v>234.9256807647763</v>
      </c>
      <c r="J130" s="20">
        <v>285.07115194866617</v>
      </c>
      <c r="K130" s="20">
        <v>101.03252539724907</v>
      </c>
      <c r="L130" s="20">
        <v>59.691608154885586</v>
      </c>
      <c r="M130" s="20">
        <v>460.30522455855692</v>
      </c>
    </row>
    <row r="131" spans="2:13" x14ac:dyDescent="0.2">
      <c r="B131" s="11" t="s">
        <v>118</v>
      </c>
      <c r="C131" s="17">
        <v>1</v>
      </c>
      <c r="D131" s="20">
        <v>297.11769231578774</v>
      </c>
      <c r="E131" s="20">
        <v>275.036572361536</v>
      </c>
      <c r="F131" s="20">
        <v>22.081119954251733</v>
      </c>
      <c r="G131" s="20">
        <v>0.2202871042766312</v>
      </c>
      <c r="H131" s="20">
        <v>13.75593104534202</v>
      </c>
      <c r="I131" s="20">
        <v>247.7641011380064</v>
      </c>
      <c r="J131" s="20">
        <v>302.30904358506564</v>
      </c>
      <c r="K131" s="20">
        <v>101.17739455938303</v>
      </c>
      <c r="L131" s="20">
        <v>74.442546955539314</v>
      </c>
      <c r="M131" s="20">
        <v>475.63059776753266</v>
      </c>
    </row>
    <row r="132" spans="2:13" x14ac:dyDescent="0.2">
      <c r="B132" s="11" t="s">
        <v>119</v>
      </c>
      <c r="C132" s="17">
        <v>1</v>
      </c>
      <c r="D132" s="20">
        <v>258.46230884332823</v>
      </c>
      <c r="E132" s="20">
        <v>231.97509502359651</v>
      </c>
      <c r="F132" s="20">
        <v>26.487213819731721</v>
      </c>
      <c r="G132" s="20">
        <v>0.26424346431672624</v>
      </c>
      <c r="H132" s="20">
        <v>13.124001783894281</v>
      </c>
      <c r="I132" s="20">
        <v>205.95548502344266</v>
      </c>
      <c r="J132" s="20">
        <v>257.99470502375038</v>
      </c>
      <c r="K132" s="20">
        <v>101.09341696532236</v>
      </c>
      <c r="L132" s="20">
        <v>31.547563365634147</v>
      </c>
      <c r="M132" s="20">
        <v>432.4026266815589</v>
      </c>
    </row>
    <row r="133" spans="2:13" x14ac:dyDescent="0.2">
      <c r="B133" s="11" t="s">
        <v>120</v>
      </c>
      <c r="C133" s="17">
        <v>1</v>
      </c>
      <c r="D133" s="20">
        <v>336.22133222738205</v>
      </c>
      <c r="E133" s="20">
        <v>259.95175752670156</v>
      </c>
      <c r="F133" s="20">
        <v>76.269574700680494</v>
      </c>
      <c r="G133" s="20">
        <v>0.76088548905274322</v>
      </c>
      <c r="H133" s="20">
        <v>12.644357843676916</v>
      </c>
      <c r="I133" s="20">
        <v>234.88308828904505</v>
      </c>
      <c r="J133" s="20">
        <v>285.02042676435809</v>
      </c>
      <c r="K133" s="20">
        <v>101.03226868768127</v>
      </c>
      <c r="L133" s="20">
        <v>59.645458276552091</v>
      </c>
      <c r="M133" s="20">
        <v>460.25805677685105</v>
      </c>
    </row>
    <row r="134" spans="2:13" x14ac:dyDescent="0.2">
      <c r="B134" s="11" t="s">
        <v>121</v>
      </c>
      <c r="C134" s="17">
        <v>1</v>
      </c>
      <c r="D134" s="20">
        <v>364.17453904151307</v>
      </c>
      <c r="E134" s="20">
        <v>244.08773946066748</v>
      </c>
      <c r="F134" s="20">
        <v>120.08679958084559</v>
      </c>
      <c r="G134" s="20">
        <v>1.1980177362525035</v>
      </c>
      <c r="H134" s="20">
        <v>12.499434182725778</v>
      </c>
      <c r="I134" s="20">
        <v>219.3063954763777</v>
      </c>
      <c r="J134" s="20">
        <v>268.86908344495725</v>
      </c>
      <c r="K134" s="20">
        <v>101.01423358017007</v>
      </c>
      <c r="L134" s="20">
        <v>43.817196565285371</v>
      </c>
      <c r="M134" s="20">
        <v>444.35828235604959</v>
      </c>
    </row>
    <row r="135" spans="2:13" x14ac:dyDescent="0.2">
      <c r="B135" s="11" t="s">
        <v>122</v>
      </c>
      <c r="C135" s="17">
        <v>1</v>
      </c>
      <c r="D135" s="20">
        <v>291.1947988284852</v>
      </c>
      <c r="E135" s="20">
        <v>342.13787386377828</v>
      </c>
      <c r="F135" s="20">
        <v>-50.943075035293077</v>
      </c>
      <c r="G135" s="20">
        <v>-0.50822161673511634</v>
      </c>
      <c r="H135" s="20">
        <v>28.349871513246246</v>
      </c>
      <c r="I135" s="20">
        <v>285.93149623021355</v>
      </c>
      <c r="J135" s="20">
        <v>398.34425149734301</v>
      </c>
      <c r="K135" s="20">
        <v>104.16983606456543</v>
      </c>
      <c r="L135" s="20">
        <v>135.61104212361363</v>
      </c>
      <c r="M135" s="20">
        <v>548.66470560394293</v>
      </c>
    </row>
    <row r="136" spans="2:13" x14ac:dyDescent="0.2">
      <c r="B136" s="11" t="s">
        <v>123</v>
      </c>
      <c r="C136" s="17">
        <v>1</v>
      </c>
      <c r="D136" s="20">
        <v>279.62964251219836</v>
      </c>
      <c r="E136" s="20">
        <v>320.4052476859564</v>
      </c>
      <c r="F136" s="20">
        <v>-40.775605173758038</v>
      </c>
      <c r="G136" s="20">
        <v>-0.40678824296341115</v>
      </c>
      <c r="H136" s="20">
        <v>17.81605748676121</v>
      </c>
      <c r="I136" s="20">
        <v>285.08318089724753</v>
      </c>
      <c r="J136" s="20">
        <v>355.72731447466526</v>
      </c>
      <c r="K136" s="20">
        <v>101.80889664107183</v>
      </c>
      <c r="L136" s="20">
        <v>118.5592079820043</v>
      </c>
      <c r="M136" s="20">
        <v>522.2512873899085</v>
      </c>
    </row>
    <row r="137" spans="2:13" x14ac:dyDescent="0.2">
      <c r="B137" s="11" t="s">
        <v>124</v>
      </c>
      <c r="C137" s="17">
        <v>1</v>
      </c>
      <c r="D137" s="20">
        <v>328.56464507221398</v>
      </c>
      <c r="E137" s="20">
        <v>308.878326001848</v>
      </c>
      <c r="F137" s="20">
        <v>19.686319070365982</v>
      </c>
      <c r="G137" s="20">
        <v>0.19639593602414726</v>
      </c>
      <c r="H137" s="20">
        <v>18.859695210386519</v>
      </c>
      <c r="I137" s="20">
        <v>271.48714592000448</v>
      </c>
      <c r="J137" s="20">
        <v>346.26950608369151</v>
      </c>
      <c r="K137" s="20">
        <v>101.99670403659886</v>
      </c>
      <c r="L137" s="20">
        <v>106.65993986978469</v>
      </c>
      <c r="M137" s="20">
        <v>511.0967121339113</v>
      </c>
    </row>
    <row r="138" spans="2:13" x14ac:dyDescent="0.2">
      <c r="B138" s="11" t="s">
        <v>125</v>
      </c>
      <c r="C138" s="17">
        <v>1</v>
      </c>
      <c r="D138" s="20">
        <v>329.40232818821283</v>
      </c>
      <c r="E138" s="20">
        <v>319.73901277599657</v>
      </c>
      <c r="F138" s="20">
        <v>9.6633154122162637</v>
      </c>
      <c r="G138" s="20">
        <v>9.6403795381718324E-2</v>
      </c>
      <c r="H138" s="20">
        <v>17.866814861000606</v>
      </c>
      <c r="I138" s="20">
        <v>284.31631455610625</v>
      </c>
      <c r="J138" s="20">
        <v>355.16171099588689</v>
      </c>
      <c r="K138" s="20">
        <v>101.81779119671639</v>
      </c>
      <c r="L138" s="20">
        <v>117.87533875037894</v>
      </c>
      <c r="M138" s="20">
        <v>521.60268680161425</v>
      </c>
    </row>
    <row r="139" spans="2:13" x14ac:dyDescent="0.2">
      <c r="B139" s="11" t="s">
        <v>126</v>
      </c>
      <c r="C139" s="17">
        <v>1</v>
      </c>
      <c r="D139" s="20">
        <v>211.37293465463586</v>
      </c>
      <c r="E139" s="20">
        <v>215.40625347220396</v>
      </c>
      <c r="F139" s="20">
        <v>-4.0333188175681016</v>
      </c>
      <c r="G139" s="20">
        <v>-4.0237457374776152E-2</v>
      </c>
      <c r="H139" s="20">
        <v>14.848403450720264</v>
      </c>
      <c r="I139" s="20">
        <v>185.96784944921711</v>
      </c>
      <c r="J139" s="20">
        <v>244.8446574951908</v>
      </c>
      <c r="K139" s="20">
        <v>101.33170587696739</v>
      </c>
      <c r="L139" s="20">
        <v>14.506290870505097</v>
      </c>
      <c r="M139" s="20">
        <v>416.30621607390282</v>
      </c>
    </row>
    <row r="140" spans="2:13" x14ac:dyDescent="0.2">
      <c r="B140" s="11" t="s">
        <v>127</v>
      </c>
      <c r="C140" s="17">
        <v>1</v>
      </c>
      <c r="D140" s="20">
        <v>428.35016052755583</v>
      </c>
      <c r="E140" s="20">
        <v>413.05911003161441</v>
      </c>
      <c r="F140" s="20">
        <v>15.29105049594142</v>
      </c>
      <c r="G140" s="20">
        <v>0.1525475719563803</v>
      </c>
      <c r="H140" s="20">
        <v>26.332969250417008</v>
      </c>
      <c r="I140" s="20">
        <v>360.85143730158347</v>
      </c>
      <c r="J140" s="20">
        <v>465.26678276164535</v>
      </c>
      <c r="K140" s="20">
        <v>103.63910845064363</v>
      </c>
      <c r="L140" s="20">
        <v>207.58449740555443</v>
      </c>
      <c r="M140" s="20">
        <v>618.53372265767439</v>
      </c>
    </row>
    <row r="141" spans="2:13" x14ac:dyDescent="0.2">
      <c r="B141" s="11" t="s">
        <v>128</v>
      </c>
      <c r="C141" s="17">
        <v>1</v>
      </c>
      <c r="D141" s="20">
        <v>412.79178442906306</v>
      </c>
      <c r="E141" s="20">
        <v>440.07100401425214</v>
      </c>
      <c r="F141" s="20">
        <v>-27.279219585189082</v>
      </c>
      <c r="G141" s="20">
        <v>-0.27214472371862558</v>
      </c>
      <c r="H141" s="20">
        <v>30.6558362046638</v>
      </c>
      <c r="I141" s="20">
        <v>379.29282709775515</v>
      </c>
      <c r="J141" s="20">
        <v>500.84918093074913</v>
      </c>
      <c r="K141" s="20">
        <v>104.82089402551402</v>
      </c>
      <c r="L141" s="20">
        <v>232.25338654346021</v>
      </c>
      <c r="M141" s="20">
        <v>647.88862148504404</v>
      </c>
    </row>
    <row r="142" spans="2:13" x14ac:dyDescent="0.2">
      <c r="B142" s="11" t="s">
        <v>129</v>
      </c>
      <c r="C142" s="17">
        <v>1</v>
      </c>
      <c r="D142" s="20">
        <v>328.22108302748148</v>
      </c>
      <c r="E142" s="20">
        <v>354.78099565915136</v>
      </c>
      <c r="F142" s="20">
        <v>-26.559912631669874</v>
      </c>
      <c r="G142" s="20">
        <v>-0.26496872693018908</v>
      </c>
      <c r="H142" s="20">
        <v>17.05108076631484</v>
      </c>
      <c r="I142" s="20">
        <v>320.97556962171382</v>
      </c>
      <c r="J142" s="20">
        <v>388.5864216965889</v>
      </c>
      <c r="K142" s="20">
        <v>101.67781904722513</v>
      </c>
      <c r="L142" s="20">
        <v>153.19483003383854</v>
      </c>
      <c r="M142" s="20">
        <v>556.36716128446415</v>
      </c>
    </row>
    <row r="143" spans="2:13" x14ac:dyDescent="0.2">
      <c r="B143" s="11" t="s">
        <v>130</v>
      </c>
      <c r="C143" s="17">
        <v>1</v>
      </c>
      <c r="D143" s="20">
        <v>269.83398933575558</v>
      </c>
      <c r="E143" s="20">
        <v>331.91260531940407</v>
      </c>
      <c r="F143" s="20">
        <v>-62.07861598364849</v>
      </c>
      <c r="G143" s="20">
        <v>-0.6193127242128752</v>
      </c>
      <c r="H143" s="20">
        <v>17.143361749533021</v>
      </c>
      <c r="I143" s="20">
        <v>297.92422325732514</v>
      </c>
      <c r="J143" s="20">
        <v>365.90098738148299</v>
      </c>
      <c r="K143" s="20">
        <v>101.6933349978071</v>
      </c>
      <c r="L143" s="20">
        <v>130.29567781295373</v>
      </c>
      <c r="M143" s="20">
        <v>533.5295328258544</v>
      </c>
    </row>
    <row r="144" spans="2:13" x14ac:dyDescent="0.2">
      <c r="B144" s="11" t="s">
        <v>131</v>
      </c>
      <c r="C144" s="17">
        <v>1</v>
      </c>
      <c r="D144" s="20">
        <v>286.13829190952799</v>
      </c>
      <c r="E144" s="20">
        <v>279.54848568969089</v>
      </c>
      <c r="F144" s="20">
        <v>6.5898062198371008</v>
      </c>
      <c r="G144" s="20">
        <v>6.5741653182429832E-2</v>
      </c>
      <c r="H144" s="20">
        <v>14.24446173847155</v>
      </c>
      <c r="I144" s="20">
        <v>251.30745485167429</v>
      </c>
      <c r="J144" s="20">
        <v>307.78951652770752</v>
      </c>
      <c r="K144" s="20">
        <v>101.24497133744296</v>
      </c>
      <c r="L144" s="20">
        <v>78.820482748553644</v>
      </c>
      <c r="M144" s="20">
        <v>480.27648863082811</v>
      </c>
    </row>
    <row r="145" spans="2:13" x14ac:dyDescent="0.2">
      <c r="B145" s="11" t="s">
        <v>132</v>
      </c>
      <c r="C145" s="17">
        <v>1</v>
      </c>
      <c r="D145" s="20">
        <v>100.09976082913568</v>
      </c>
      <c r="E145" s="20">
        <v>228.69031015675279</v>
      </c>
      <c r="F145" s="20">
        <v>-128.59054932761711</v>
      </c>
      <c r="G145" s="20">
        <v>-1.2828533972647402</v>
      </c>
      <c r="H145" s="20">
        <v>13.39340116367898</v>
      </c>
      <c r="I145" s="20">
        <v>202.13658968391647</v>
      </c>
      <c r="J145" s="20">
        <v>255.2440306295891</v>
      </c>
      <c r="K145" s="20">
        <v>101.12874332073994</v>
      </c>
      <c r="L145" s="20">
        <v>28.192740563271371</v>
      </c>
      <c r="M145" s="20">
        <v>429.18787975023417</v>
      </c>
    </row>
    <row r="146" spans="2:13" x14ac:dyDescent="0.2">
      <c r="B146" s="11" t="s">
        <v>133</v>
      </c>
      <c r="C146" s="17">
        <v>1</v>
      </c>
      <c r="D146" s="20">
        <v>202.21177781488618</v>
      </c>
      <c r="E146" s="20">
        <v>277.09889465007046</v>
      </c>
      <c r="F146" s="20">
        <v>-74.887116835184287</v>
      </c>
      <c r="G146" s="20">
        <v>-0.74709372302794197</v>
      </c>
      <c r="H146" s="20">
        <v>13.971329742888285</v>
      </c>
      <c r="I146" s="20">
        <v>249.39937455859777</v>
      </c>
      <c r="J146" s="20">
        <v>304.79841474154318</v>
      </c>
      <c r="K146" s="20">
        <v>101.20690483205867</v>
      </c>
      <c r="L146" s="20">
        <v>76.446362258273098</v>
      </c>
      <c r="M146" s="20">
        <v>477.75142704186783</v>
      </c>
    </row>
    <row r="147" spans="2:13" x14ac:dyDescent="0.2">
      <c r="B147" s="11" t="s">
        <v>134</v>
      </c>
      <c r="C147" s="17">
        <v>1</v>
      </c>
      <c r="D147" s="20">
        <v>277.05184352904394</v>
      </c>
      <c r="E147" s="20">
        <v>410.55952738840142</v>
      </c>
      <c r="F147" s="20">
        <v>-133.50768385935748</v>
      </c>
      <c r="G147" s="20">
        <v>-1.3319080344199152</v>
      </c>
      <c r="H147" s="20">
        <v>26.226538774779595</v>
      </c>
      <c r="I147" s="20">
        <v>358.56286342793766</v>
      </c>
      <c r="J147" s="20">
        <v>462.55619134886518</v>
      </c>
      <c r="K147" s="20">
        <v>103.61211737536243</v>
      </c>
      <c r="L147" s="20">
        <v>205.13842719428607</v>
      </c>
      <c r="M147" s="20">
        <v>615.98062758251672</v>
      </c>
    </row>
    <row r="148" spans="2:13" x14ac:dyDescent="0.2">
      <c r="B148" s="11" t="s">
        <v>135</v>
      </c>
      <c r="C148" s="17">
        <v>1</v>
      </c>
      <c r="D148" s="20">
        <v>432.8902525837712</v>
      </c>
      <c r="E148" s="20">
        <v>516.80152673775603</v>
      </c>
      <c r="F148" s="20">
        <v>-83.911274153984834</v>
      </c>
      <c r="G148" s="20">
        <v>-0.83712110788948602</v>
      </c>
      <c r="H148" s="20">
        <v>29.549190439643514</v>
      </c>
      <c r="I148" s="20">
        <v>458.21738268473257</v>
      </c>
      <c r="J148" s="20">
        <v>575.3856707907795</v>
      </c>
      <c r="K148" s="20">
        <v>104.50260373090799</v>
      </c>
      <c r="L148" s="20">
        <v>309.61495073349658</v>
      </c>
      <c r="M148" s="20">
        <v>723.98810274201549</v>
      </c>
    </row>
    <row r="149" spans="2:13" x14ac:dyDescent="0.2">
      <c r="B149" s="11" t="s">
        <v>136</v>
      </c>
      <c r="C149" s="17">
        <v>1</v>
      </c>
      <c r="D149" s="20">
        <v>427.7926261350546</v>
      </c>
      <c r="E149" s="20">
        <v>414.64550538855383</v>
      </c>
      <c r="F149" s="20">
        <v>13.147120746500775</v>
      </c>
      <c r="G149" s="20">
        <v>0.13115916062329186</v>
      </c>
      <c r="H149" s="20">
        <v>33.254265949366356</v>
      </c>
      <c r="I149" s="20">
        <v>348.71568877531962</v>
      </c>
      <c r="J149" s="20">
        <v>480.57532200178804</v>
      </c>
      <c r="K149" s="20">
        <v>105.61006455225777</v>
      </c>
      <c r="L149" s="20">
        <v>205.26328059237375</v>
      </c>
      <c r="M149" s="20">
        <v>624.02773018473385</v>
      </c>
    </row>
    <row r="150" spans="2:13" x14ac:dyDescent="0.2">
      <c r="B150" s="11" t="s">
        <v>137</v>
      </c>
      <c r="C150" s="17">
        <v>1</v>
      </c>
      <c r="D150" s="20">
        <v>241.04674393023117</v>
      </c>
      <c r="E150" s="20">
        <v>369.97312588001819</v>
      </c>
      <c r="F150" s="20">
        <v>-128.92638194978701</v>
      </c>
      <c r="G150" s="20">
        <v>-1.2862037525009198</v>
      </c>
      <c r="H150" s="20">
        <v>17.908029961571682</v>
      </c>
      <c r="I150" s="20">
        <v>334.46871471459229</v>
      </c>
      <c r="J150" s="20">
        <v>405.47753704544408</v>
      </c>
      <c r="K150" s="20">
        <v>101.82503163763522</v>
      </c>
      <c r="L150" s="20">
        <v>168.09509697606092</v>
      </c>
      <c r="M150" s="20">
        <v>571.85115478397552</v>
      </c>
    </row>
    <row r="151" spans="2:13" x14ac:dyDescent="0.2">
      <c r="B151" s="11" t="s">
        <v>138</v>
      </c>
      <c r="C151" s="17">
        <v>1</v>
      </c>
      <c r="D151" s="20">
        <v>556.55004166698996</v>
      </c>
      <c r="E151" s="20">
        <v>515.91321347315147</v>
      </c>
      <c r="F151" s="20">
        <v>40.636828193838483</v>
      </c>
      <c r="G151" s="20">
        <v>0.4054037670351035</v>
      </c>
      <c r="H151" s="20">
        <v>29.499002380208154</v>
      </c>
      <c r="I151" s="20">
        <v>457.42857212933791</v>
      </c>
      <c r="J151" s="20">
        <v>574.39785481696504</v>
      </c>
      <c r="K151" s="20">
        <v>104.48842362830628</v>
      </c>
      <c r="L151" s="20">
        <v>308.75475090148166</v>
      </c>
      <c r="M151" s="20">
        <v>723.07167604482129</v>
      </c>
    </row>
    <row r="152" spans="2:13" x14ac:dyDescent="0.2">
      <c r="B152" s="11" t="s">
        <v>139</v>
      </c>
      <c r="C152" s="17">
        <v>1</v>
      </c>
      <c r="D152" s="20">
        <v>309.99966629109912</v>
      </c>
      <c r="E152" s="20">
        <v>385.25211338452402</v>
      </c>
      <c r="F152" s="20">
        <v>-75.252447093424905</v>
      </c>
      <c r="G152" s="20">
        <v>-0.75073835449859172</v>
      </c>
      <c r="H152" s="20">
        <v>19.407122711631036</v>
      </c>
      <c r="I152" s="20">
        <v>346.77560503769797</v>
      </c>
      <c r="J152" s="20">
        <v>423.72862173135007</v>
      </c>
      <c r="K152" s="20">
        <v>102.09934349860028</v>
      </c>
      <c r="L152" s="20">
        <v>182.83023453614763</v>
      </c>
      <c r="M152" s="20">
        <v>587.67399223290045</v>
      </c>
    </row>
    <row r="153" spans="2:13" x14ac:dyDescent="0.2">
      <c r="B153" s="11" t="s">
        <v>140</v>
      </c>
      <c r="C153" s="17">
        <v>1</v>
      </c>
      <c r="D153" s="20">
        <v>409.73567792980032</v>
      </c>
      <c r="E153" s="20">
        <v>339.6181938457255</v>
      </c>
      <c r="F153" s="20">
        <v>70.117484084074817</v>
      </c>
      <c r="G153" s="20">
        <v>0.69951060272508903</v>
      </c>
      <c r="H153" s="20">
        <v>16.922012228251354</v>
      </c>
      <c r="I153" s="20">
        <v>306.06865873843265</v>
      </c>
      <c r="J153" s="20">
        <v>373.16772895301835</v>
      </c>
      <c r="K153" s="20">
        <v>101.6562542530166</v>
      </c>
      <c r="L153" s="20">
        <v>138.07478252236103</v>
      </c>
      <c r="M153" s="20">
        <v>541.16160516908997</v>
      </c>
    </row>
    <row r="154" spans="2:13" x14ac:dyDescent="0.2">
      <c r="B154" s="11" t="s">
        <v>141</v>
      </c>
      <c r="C154" s="17">
        <v>1</v>
      </c>
      <c r="D154" s="20">
        <v>347.35825789398893</v>
      </c>
      <c r="E154" s="20">
        <v>349.59719440884203</v>
      </c>
      <c r="F154" s="20">
        <v>-2.2389365148530942</v>
      </c>
      <c r="G154" s="20">
        <v>-2.233622400213596E-2</v>
      </c>
      <c r="H154" s="20">
        <v>16.922547017271405</v>
      </c>
      <c r="I154" s="20">
        <v>316.04659903030245</v>
      </c>
      <c r="J154" s="20">
        <v>383.14778978738161</v>
      </c>
      <c r="K154" s="20">
        <v>101.65634327700671</v>
      </c>
      <c r="L154" s="20">
        <v>148.05360658675855</v>
      </c>
      <c r="M154" s="20">
        <v>551.14078223092554</v>
      </c>
    </row>
    <row r="155" spans="2:13" x14ac:dyDescent="0.2">
      <c r="B155" s="11" t="s">
        <v>142</v>
      </c>
      <c r="C155" s="17">
        <v>1</v>
      </c>
      <c r="D155" s="20">
        <v>305.04944445264965</v>
      </c>
      <c r="E155" s="20">
        <v>254.35269230428156</v>
      </c>
      <c r="F155" s="20">
        <v>50.696752148368091</v>
      </c>
      <c r="G155" s="20">
        <v>0.5057642343382911</v>
      </c>
      <c r="H155" s="20">
        <v>12.466255712776823</v>
      </c>
      <c r="I155" s="20">
        <v>229.63712786366216</v>
      </c>
      <c r="J155" s="20">
        <v>279.06825674490096</v>
      </c>
      <c r="K155" s="20">
        <v>101.01013346391147</v>
      </c>
      <c r="L155" s="20">
        <v>54.090278288166672</v>
      </c>
      <c r="M155" s="20">
        <v>454.61510632039642</v>
      </c>
    </row>
    <row r="156" spans="2:13" x14ac:dyDescent="0.2">
      <c r="B156" s="11" t="s">
        <v>143</v>
      </c>
      <c r="C156" s="17">
        <v>1</v>
      </c>
      <c r="D156" s="20">
        <v>219.65535217099114</v>
      </c>
      <c r="E156" s="20">
        <v>258.20204963026021</v>
      </c>
      <c r="F156" s="20">
        <v>-38.546697459269069</v>
      </c>
      <c r="G156" s="20">
        <v>-0.3845520689313926</v>
      </c>
      <c r="H156" s="20">
        <v>12.574133280250569</v>
      </c>
      <c r="I156" s="20">
        <v>233.27260741976144</v>
      </c>
      <c r="J156" s="20">
        <v>283.13149184075894</v>
      </c>
      <c r="K156" s="20">
        <v>101.02350399115234</v>
      </c>
      <c r="L156" s="20">
        <v>57.913127243449196</v>
      </c>
      <c r="M156" s="20">
        <v>458.49097201707121</v>
      </c>
    </row>
    <row r="157" spans="2:13" x14ac:dyDescent="0.2">
      <c r="B157" s="11" t="s">
        <v>144</v>
      </c>
      <c r="C157" s="17">
        <v>1</v>
      </c>
      <c r="D157" s="20">
        <v>239.05316731393944</v>
      </c>
      <c r="E157" s="20">
        <v>277.06390052755575</v>
      </c>
      <c r="F157" s="20">
        <v>-38.010733213616305</v>
      </c>
      <c r="G157" s="20">
        <v>-0.37920514758341439</v>
      </c>
      <c r="H157" s="20">
        <v>13.967561708174747</v>
      </c>
      <c r="I157" s="20">
        <v>249.37185093138834</v>
      </c>
      <c r="J157" s="20">
        <v>304.75595012372315</v>
      </c>
      <c r="K157" s="20">
        <v>101.20638473422778</v>
      </c>
      <c r="L157" s="20">
        <v>76.412399280293727</v>
      </c>
      <c r="M157" s="20">
        <v>477.71540177481779</v>
      </c>
    </row>
    <row r="158" spans="2:13" x14ac:dyDescent="0.2">
      <c r="B158" s="11" t="s">
        <v>145</v>
      </c>
      <c r="C158" s="17">
        <v>1</v>
      </c>
      <c r="D158" s="20">
        <v>249.14047552741056</v>
      </c>
      <c r="E158" s="20">
        <v>298.69728869955583</v>
      </c>
      <c r="F158" s="20">
        <v>-49.556813172145269</v>
      </c>
      <c r="G158" s="20">
        <v>-0.49439190102166325</v>
      </c>
      <c r="H158" s="20">
        <v>16.913785606186849</v>
      </c>
      <c r="I158" s="20">
        <v>265.16406367064167</v>
      </c>
      <c r="J158" s="20">
        <v>332.23051372846999</v>
      </c>
      <c r="K158" s="20">
        <v>101.65488514790088</v>
      </c>
      <c r="L158" s="20">
        <v>97.156591760244851</v>
      </c>
      <c r="M158" s="20">
        <v>500.2379856388668</v>
      </c>
    </row>
    <row r="159" spans="2:13" x14ac:dyDescent="0.2">
      <c r="B159" s="11" t="s">
        <v>146</v>
      </c>
      <c r="C159" s="17">
        <v>1</v>
      </c>
      <c r="D159" s="20">
        <v>263.47531165786268</v>
      </c>
      <c r="E159" s="20">
        <v>298.69728869955583</v>
      </c>
      <c r="F159" s="20">
        <v>-35.221977041693151</v>
      </c>
      <c r="G159" s="20">
        <v>-0.35138377697724432</v>
      </c>
      <c r="H159" s="20">
        <v>16.913785606186849</v>
      </c>
      <c r="I159" s="20">
        <v>265.16406367064167</v>
      </c>
      <c r="J159" s="20">
        <v>332.23051372846999</v>
      </c>
      <c r="K159" s="20">
        <v>101.65488514790088</v>
      </c>
      <c r="L159" s="20">
        <v>97.156591760244851</v>
      </c>
      <c r="M159" s="20">
        <v>500.2379856388668</v>
      </c>
    </row>
    <row r="160" spans="2:13" x14ac:dyDescent="0.2">
      <c r="B160" s="11" t="s">
        <v>147</v>
      </c>
      <c r="C160" s="17">
        <v>1</v>
      </c>
      <c r="D160" s="20">
        <v>666.72935151489276</v>
      </c>
      <c r="E160" s="20">
        <v>336.26701620110765</v>
      </c>
      <c r="F160" s="20">
        <v>330.4623353137851</v>
      </c>
      <c r="G160" s="20">
        <v>3.2967798313486276</v>
      </c>
      <c r="H160" s="20">
        <v>23.81988704222567</v>
      </c>
      <c r="I160" s="20">
        <v>289.0417733756284</v>
      </c>
      <c r="J160" s="20">
        <v>383.49225902658691</v>
      </c>
      <c r="K160" s="20">
        <v>103.02925094168771</v>
      </c>
      <c r="L160" s="20">
        <v>132.00150540237081</v>
      </c>
      <c r="M160" s="20">
        <v>540.53252699984455</v>
      </c>
    </row>
    <row r="161" spans="2:13" x14ac:dyDescent="0.2">
      <c r="B161" s="11" t="s">
        <v>148</v>
      </c>
      <c r="C161" s="17">
        <v>1</v>
      </c>
      <c r="D161" s="20">
        <v>711.8649399072799</v>
      </c>
      <c r="E161" s="20">
        <v>346.07004616560431</v>
      </c>
      <c r="F161" s="20">
        <v>365.79489374167559</v>
      </c>
      <c r="G161" s="20">
        <v>3.6492667975392261</v>
      </c>
      <c r="H161" s="20">
        <v>25.817313120639561</v>
      </c>
      <c r="I161" s="20">
        <v>294.88471186648275</v>
      </c>
      <c r="J161" s="20">
        <v>397.25538046472587</v>
      </c>
      <c r="K161" s="20">
        <v>103.50929034473192</v>
      </c>
      <c r="L161" s="20">
        <v>140.85281056085248</v>
      </c>
      <c r="M161" s="20">
        <v>551.28728177035612</v>
      </c>
    </row>
    <row r="162" spans="2:13" x14ac:dyDescent="0.2">
      <c r="B162" s="11" t="s">
        <v>149</v>
      </c>
      <c r="C162" s="17">
        <v>1</v>
      </c>
      <c r="D162" s="20">
        <v>328.15780403353938</v>
      </c>
      <c r="E162" s="20">
        <v>256.14905903074259</v>
      </c>
      <c r="F162" s="20">
        <v>72.008745002796786</v>
      </c>
      <c r="G162" s="20">
        <v>0.71837832284435776</v>
      </c>
      <c r="H162" s="20">
        <v>12.508544722933129</v>
      </c>
      <c r="I162" s="20">
        <v>231.34965251438453</v>
      </c>
      <c r="J162" s="20">
        <v>280.94846554710062</v>
      </c>
      <c r="K162" s="20">
        <v>101.015361316913</v>
      </c>
      <c r="L162" s="20">
        <v>55.876280287581949</v>
      </c>
      <c r="M162" s="20">
        <v>456.42183777390323</v>
      </c>
    </row>
    <row r="163" spans="2:13" x14ac:dyDescent="0.2">
      <c r="B163" s="11" t="s">
        <v>150</v>
      </c>
      <c r="C163" s="17">
        <v>1</v>
      </c>
      <c r="D163" s="20">
        <v>144.59522043429578</v>
      </c>
      <c r="E163" s="20">
        <v>285.98741069932328</v>
      </c>
      <c r="F163" s="20">
        <v>-141.39219026502749</v>
      </c>
      <c r="G163" s="20">
        <v>-1.4105659597585785</v>
      </c>
      <c r="H163" s="20">
        <v>15.044430739304048</v>
      </c>
      <c r="I163" s="20">
        <v>256.16036351075888</v>
      </c>
      <c r="J163" s="20">
        <v>315.81445788788767</v>
      </c>
      <c r="K163" s="20">
        <v>101.3606157596262</v>
      </c>
      <c r="L163" s="20">
        <v>85.030131443427081</v>
      </c>
      <c r="M163" s="20">
        <v>486.94468995521947</v>
      </c>
    </row>
    <row r="164" spans="2:13" x14ac:dyDescent="0.2">
      <c r="B164" s="11" t="s">
        <v>151</v>
      </c>
      <c r="C164" s="17">
        <v>1</v>
      </c>
      <c r="D164" s="20">
        <v>266.12956722271895</v>
      </c>
      <c r="E164" s="20">
        <v>210.7661232096595</v>
      </c>
      <c r="F164" s="20">
        <v>55.36344401305945</v>
      </c>
      <c r="G164" s="20">
        <v>0.55232038907836023</v>
      </c>
      <c r="H164" s="20">
        <v>15.473822712869215</v>
      </c>
      <c r="I164" s="20">
        <v>180.08776467008076</v>
      </c>
      <c r="J164" s="20">
        <v>241.44448174923824</v>
      </c>
      <c r="K164" s="20">
        <v>101.4252370973328</v>
      </c>
      <c r="L164" s="20">
        <v>9.6807258665745906</v>
      </c>
      <c r="M164" s="20">
        <v>411.85152055274443</v>
      </c>
    </row>
    <row r="165" spans="2:13" x14ac:dyDescent="0.2">
      <c r="B165" s="11" t="s">
        <v>152</v>
      </c>
      <c r="C165" s="17">
        <v>1</v>
      </c>
      <c r="D165" s="20">
        <v>277.18746772270498</v>
      </c>
      <c r="E165" s="20">
        <v>298.7252839975676</v>
      </c>
      <c r="F165" s="20">
        <v>-21.537816274862621</v>
      </c>
      <c r="G165" s="20">
        <v>-0.21486696279271061</v>
      </c>
      <c r="H165" s="20">
        <v>16.918259387712602</v>
      </c>
      <c r="I165" s="20">
        <v>265.18318926165074</v>
      </c>
      <c r="J165" s="20">
        <v>332.26737873348446</v>
      </c>
      <c r="K165" s="20">
        <v>101.6556296110097</v>
      </c>
      <c r="L165" s="20">
        <v>97.183111087735597</v>
      </c>
      <c r="M165" s="20">
        <v>500.26745690739961</v>
      </c>
    </row>
    <row r="166" spans="2:13" x14ac:dyDescent="0.2">
      <c r="B166" s="11" t="s">
        <v>153</v>
      </c>
      <c r="C166" s="17">
        <v>1</v>
      </c>
      <c r="D166" s="20">
        <v>153.97779967160201</v>
      </c>
      <c r="E166" s="20">
        <v>205.96077160184092</v>
      </c>
      <c r="F166" s="20">
        <v>-51.982971930238904</v>
      </c>
      <c r="G166" s="20">
        <v>-0.51859590373724673</v>
      </c>
      <c r="H166" s="20">
        <v>16.1738908592671</v>
      </c>
      <c r="I166" s="20">
        <v>173.8944598721645</v>
      </c>
      <c r="J166" s="20">
        <v>238.02708333151733</v>
      </c>
      <c r="K166" s="20">
        <v>101.53439947342156</v>
      </c>
      <c r="L166" s="20">
        <v>4.6589492308346223</v>
      </c>
      <c r="M166" s="20">
        <v>407.26259397284718</v>
      </c>
    </row>
    <row r="167" spans="2:13" x14ac:dyDescent="0.2">
      <c r="B167" s="11" t="s">
        <v>154</v>
      </c>
      <c r="C167" s="17">
        <v>1</v>
      </c>
      <c r="D167" s="20">
        <v>232.91486209197791</v>
      </c>
      <c r="E167" s="20">
        <v>205.96077160184092</v>
      </c>
      <c r="F167" s="20">
        <v>26.954090490136991</v>
      </c>
      <c r="G167" s="20">
        <v>0.26890114970546436</v>
      </c>
      <c r="H167" s="20">
        <v>16.1738908592671</v>
      </c>
      <c r="I167" s="20">
        <v>173.8944598721645</v>
      </c>
      <c r="J167" s="20">
        <v>238.02708333151733</v>
      </c>
      <c r="K167" s="20">
        <v>101.53439947342156</v>
      </c>
      <c r="L167" s="20">
        <v>4.6589492308346223</v>
      </c>
      <c r="M167" s="20">
        <v>407.26259397284718</v>
      </c>
    </row>
    <row r="168" spans="2:13" x14ac:dyDescent="0.2">
      <c r="B168" s="11" t="s">
        <v>155</v>
      </c>
      <c r="C168" s="17">
        <v>1</v>
      </c>
      <c r="D168" s="20">
        <v>308.27675199977176</v>
      </c>
      <c r="E168" s="20">
        <v>379.35297277776692</v>
      </c>
      <c r="F168" s="20">
        <v>-71.076220777995161</v>
      </c>
      <c r="G168" s="20">
        <v>-0.70907521405390872</v>
      </c>
      <c r="H168" s="20">
        <v>26.005838872008976</v>
      </c>
      <c r="I168" s="20">
        <v>327.79386784020807</v>
      </c>
      <c r="J168" s="20">
        <v>430.91207771532578</v>
      </c>
      <c r="K168" s="20">
        <v>103.55647341589882</v>
      </c>
      <c r="L168" s="20">
        <v>174.0421921453179</v>
      </c>
      <c r="M168" s="20">
        <v>584.66375341021592</v>
      </c>
    </row>
    <row r="169" spans="2:13" x14ac:dyDescent="0.2">
      <c r="B169" s="11" t="s">
        <v>156</v>
      </c>
      <c r="C169" s="17">
        <v>1</v>
      </c>
      <c r="D169" s="20">
        <v>272.20570082094849</v>
      </c>
      <c r="E169" s="20">
        <v>296.0201786870947</v>
      </c>
      <c r="F169" s="20">
        <v>-23.814477866146206</v>
      </c>
      <c r="G169" s="20">
        <v>-0.23757954215466098</v>
      </c>
      <c r="H169" s="20">
        <v>20.390357336487881</v>
      </c>
      <c r="I169" s="20">
        <v>255.5943120653545</v>
      </c>
      <c r="J169" s="20">
        <v>336.44604530883493</v>
      </c>
      <c r="K169" s="20">
        <v>102.29079236769324</v>
      </c>
      <c r="L169" s="20">
        <v>93.21873383508651</v>
      </c>
      <c r="M169" s="20">
        <v>498.82162353910292</v>
      </c>
    </row>
    <row r="170" spans="2:13" x14ac:dyDescent="0.2">
      <c r="B170" s="11" t="s">
        <v>157</v>
      </c>
      <c r="C170" s="17">
        <v>1</v>
      </c>
      <c r="D170" s="20">
        <v>355.87124573559618</v>
      </c>
      <c r="E170" s="20">
        <v>305.94548233224384</v>
      </c>
      <c r="F170" s="20">
        <v>49.925763403352335</v>
      </c>
      <c r="G170" s="20">
        <v>0.49807264630193826</v>
      </c>
      <c r="H170" s="20">
        <v>19.177534774208201</v>
      </c>
      <c r="I170" s="20">
        <v>267.9241544014867</v>
      </c>
      <c r="J170" s="20">
        <v>343.96681026300098</v>
      </c>
      <c r="K170" s="20">
        <v>102.05595215820011</v>
      </c>
      <c r="L170" s="20">
        <v>103.60963103652915</v>
      </c>
      <c r="M170" s="20">
        <v>508.28133362795853</v>
      </c>
    </row>
    <row r="171" spans="2:13" x14ac:dyDescent="0.2">
      <c r="B171" s="11" t="s">
        <v>158</v>
      </c>
      <c r="C171" s="17">
        <v>1</v>
      </c>
      <c r="D171" s="20">
        <v>337.17576313998126</v>
      </c>
      <c r="E171" s="20">
        <v>309.69671884709908</v>
      </c>
      <c r="F171" s="20">
        <v>27.479044292882179</v>
      </c>
      <c r="G171" s="20">
        <v>0.27413822795717124</v>
      </c>
      <c r="H171" s="20">
        <v>18.774576486483557</v>
      </c>
      <c r="I171" s="20">
        <v>272.47429491419052</v>
      </c>
      <c r="J171" s="20">
        <v>346.91914278000763</v>
      </c>
      <c r="K171" s="20">
        <v>101.98099947121369</v>
      </c>
      <c r="L171" s="20">
        <v>107.50946854336564</v>
      </c>
      <c r="M171" s="20">
        <v>511.88396915083251</v>
      </c>
    </row>
    <row r="172" spans="2:13" x14ac:dyDescent="0.2">
      <c r="B172" s="11" t="s">
        <v>159</v>
      </c>
      <c r="C172" s="17">
        <v>1</v>
      </c>
      <c r="D172" s="20">
        <v>361.36155202758158</v>
      </c>
      <c r="E172" s="20">
        <v>320.3018186452955</v>
      </c>
      <c r="F172" s="20">
        <v>41.059733382286083</v>
      </c>
      <c r="G172" s="20">
        <v>0.40962278126715773</v>
      </c>
      <c r="H172" s="20">
        <v>30.821363562139243</v>
      </c>
      <c r="I172" s="20">
        <v>259.19546764312042</v>
      </c>
      <c r="J172" s="20">
        <v>381.40816964747057</v>
      </c>
      <c r="K172" s="20">
        <v>104.86942348811893</v>
      </c>
      <c r="L172" s="20">
        <v>112.38798679482812</v>
      </c>
      <c r="M172" s="20">
        <v>528.21565049576293</v>
      </c>
    </row>
    <row r="173" spans="2:13" x14ac:dyDescent="0.2">
      <c r="B173" s="11" t="s">
        <v>160</v>
      </c>
      <c r="C173" s="17">
        <v>1</v>
      </c>
      <c r="D173" s="20">
        <v>1041.2002563709802</v>
      </c>
      <c r="E173" s="20">
        <v>498.05289221428654</v>
      </c>
      <c r="F173" s="20">
        <v>543.1473641566937</v>
      </c>
      <c r="G173" s="20">
        <v>5.4185820417376345</v>
      </c>
      <c r="H173" s="20">
        <v>28.795317840281466</v>
      </c>
      <c r="I173" s="20">
        <v>440.96337391247829</v>
      </c>
      <c r="J173" s="20">
        <v>555.14241051609474</v>
      </c>
      <c r="K173" s="20">
        <v>104.29194532860004</v>
      </c>
      <c r="L173" s="20">
        <v>291.28396698161066</v>
      </c>
      <c r="M173" s="20">
        <v>704.82181744696243</v>
      </c>
    </row>
    <row r="174" spans="2:13" x14ac:dyDescent="0.2">
      <c r="B174" s="11" t="s">
        <v>161</v>
      </c>
      <c r="C174" s="17">
        <v>1</v>
      </c>
      <c r="D174" s="20">
        <v>753.38798724890694</v>
      </c>
      <c r="E174" s="20">
        <v>367.39179212565909</v>
      </c>
      <c r="F174" s="20">
        <v>385.99619512324784</v>
      </c>
      <c r="G174" s="20">
        <v>3.8508003335729906</v>
      </c>
      <c r="H174" s="20">
        <v>17.714476055095773</v>
      </c>
      <c r="I174" s="20">
        <v>332.27112040521632</v>
      </c>
      <c r="J174" s="20">
        <v>402.51246384610187</v>
      </c>
      <c r="K174" s="20">
        <v>101.79116952274116</v>
      </c>
      <c r="L174" s="20">
        <v>165.58089815796836</v>
      </c>
      <c r="M174" s="20">
        <v>569.20268609334983</v>
      </c>
    </row>
    <row r="175" spans="2:13" x14ac:dyDescent="0.2">
      <c r="B175" s="11" t="s">
        <v>162</v>
      </c>
      <c r="C175" s="17">
        <v>1</v>
      </c>
      <c r="D175" s="20">
        <v>192.07759771029299</v>
      </c>
      <c r="E175" s="20">
        <v>316.30855606396869</v>
      </c>
      <c r="F175" s="20">
        <v>-124.2309583536757</v>
      </c>
      <c r="G175" s="20">
        <v>-1.2393609623941451</v>
      </c>
      <c r="H175" s="20">
        <v>18.147393608862938</v>
      </c>
      <c r="I175" s="20">
        <v>280.32958318685695</v>
      </c>
      <c r="J175" s="20">
        <v>352.28752894108044</v>
      </c>
      <c r="K175" s="20">
        <v>101.86740119241222</v>
      </c>
      <c r="L175" s="20">
        <v>114.34652539672834</v>
      </c>
      <c r="M175" s="20">
        <v>518.27058673120905</v>
      </c>
    </row>
    <row r="176" spans="2:13" x14ac:dyDescent="0.2">
      <c r="B176" s="11" t="s">
        <v>163</v>
      </c>
      <c r="C176" s="17">
        <v>1</v>
      </c>
      <c r="D176" s="20">
        <v>390.64287641209955</v>
      </c>
      <c r="E176" s="20">
        <v>362.42838552110004</v>
      </c>
      <c r="F176" s="20">
        <v>28.214490890999514</v>
      </c>
      <c r="G176" s="20">
        <v>0.28147523811720943</v>
      </c>
      <c r="H176" s="20">
        <v>17.396008432027337</v>
      </c>
      <c r="I176" s="20">
        <v>327.93910683811373</v>
      </c>
      <c r="J176" s="20">
        <v>396.91766420408635</v>
      </c>
      <c r="K176" s="20">
        <v>101.73623071584692</v>
      </c>
      <c r="L176" s="20">
        <v>160.72641308152251</v>
      </c>
      <c r="M176" s="20">
        <v>564.13035796067754</v>
      </c>
    </row>
    <row r="177" spans="2:13" x14ac:dyDescent="0.2">
      <c r="B177" s="11" t="s">
        <v>164</v>
      </c>
      <c r="C177" s="17">
        <v>1</v>
      </c>
      <c r="D177" s="20">
        <v>256.29154906337163</v>
      </c>
      <c r="E177" s="20">
        <v>245.95409450914508</v>
      </c>
      <c r="F177" s="20">
        <v>10.337454554226554</v>
      </c>
      <c r="G177" s="20">
        <v>0.10312918611283407</v>
      </c>
      <c r="H177" s="20">
        <v>12.458583295427591</v>
      </c>
      <c r="I177" s="20">
        <v>221.25374138215341</v>
      </c>
      <c r="J177" s="20">
        <v>270.65444763613675</v>
      </c>
      <c r="K177" s="20">
        <v>101.00918685263224</v>
      </c>
      <c r="L177" s="20">
        <v>45.693557241960349</v>
      </c>
      <c r="M177" s="20">
        <v>446.21463177632984</v>
      </c>
    </row>
    <row r="178" spans="2:13" x14ac:dyDescent="0.2">
      <c r="B178" s="11" t="s">
        <v>165</v>
      </c>
      <c r="C178" s="17">
        <v>1</v>
      </c>
      <c r="D178" s="20">
        <v>184.67931669463792</v>
      </c>
      <c r="E178" s="20">
        <v>170.18007880187696</v>
      </c>
      <c r="F178" s="20">
        <v>14.499237892760959</v>
      </c>
      <c r="G178" s="20">
        <v>0.14464823959254433</v>
      </c>
      <c r="H178" s="20">
        <v>22.518210781033041</v>
      </c>
      <c r="I178" s="20">
        <v>125.53553576754331</v>
      </c>
      <c r="J178" s="20">
        <v>214.82462183621061</v>
      </c>
      <c r="K178" s="20">
        <v>102.7361151089523</v>
      </c>
      <c r="L178" s="20">
        <v>-33.504261697553346</v>
      </c>
      <c r="M178" s="20">
        <v>373.86441930130729</v>
      </c>
    </row>
    <row r="179" spans="2:13" x14ac:dyDescent="0.2">
      <c r="B179" s="11" t="s">
        <v>166</v>
      </c>
      <c r="C179" s="17">
        <v>1</v>
      </c>
      <c r="D179" s="20">
        <v>259.95286757158794</v>
      </c>
      <c r="E179" s="20">
        <v>261.75530253470407</v>
      </c>
      <c r="F179" s="20">
        <v>-1.8024349631161272</v>
      </c>
      <c r="G179" s="20">
        <v>-1.7981568846799158E-2</v>
      </c>
      <c r="H179" s="20">
        <v>12.730298322395631</v>
      </c>
      <c r="I179" s="20">
        <v>236.51624793926501</v>
      </c>
      <c r="J179" s="20">
        <v>286.9943571301431</v>
      </c>
      <c r="K179" s="20">
        <v>101.0430602578824</v>
      </c>
      <c r="L179" s="20">
        <v>61.427607947023688</v>
      </c>
      <c r="M179" s="20">
        <v>462.08299712238443</v>
      </c>
    </row>
    <row r="180" spans="2:13" x14ac:dyDescent="0.2">
      <c r="B180" s="11" t="s">
        <v>167</v>
      </c>
      <c r="C180" s="17">
        <v>1</v>
      </c>
      <c r="D180" s="20">
        <v>325.84191908072341</v>
      </c>
      <c r="E180" s="20">
        <v>279.89842729977397</v>
      </c>
      <c r="F180" s="20">
        <v>45.943491780949444</v>
      </c>
      <c r="G180" s="20">
        <v>0.45834444927390566</v>
      </c>
      <c r="H180" s="20">
        <v>14.28495529588511</v>
      </c>
      <c r="I180" s="20">
        <v>251.57711404571009</v>
      </c>
      <c r="J180" s="20">
        <v>308.21974055383782</v>
      </c>
      <c r="K180" s="20">
        <v>101.25067643579622</v>
      </c>
      <c r="L180" s="20">
        <v>79.159113446263433</v>
      </c>
      <c r="M180" s="20">
        <v>480.63774115328454</v>
      </c>
    </row>
    <row r="181" spans="2:13" x14ac:dyDescent="0.2">
      <c r="B181" s="11" t="s">
        <v>168</v>
      </c>
      <c r="C181" s="17">
        <v>1</v>
      </c>
      <c r="D181" s="20">
        <v>291.77268941607758</v>
      </c>
      <c r="E181" s="20">
        <v>282.4530007839258</v>
      </c>
      <c r="F181" s="20">
        <v>9.3196886321517809</v>
      </c>
      <c r="G181" s="20">
        <v>9.2975683560889588E-2</v>
      </c>
      <c r="H181" s="20">
        <v>14.591252664138414</v>
      </c>
      <c r="I181" s="20">
        <v>253.52442320627696</v>
      </c>
      <c r="J181" s="20">
        <v>311.38157836157467</v>
      </c>
      <c r="K181" s="20">
        <v>101.2943442903383</v>
      </c>
      <c r="L181" s="20">
        <v>81.627111161572969</v>
      </c>
      <c r="M181" s="20">
        <v>483.27889040627861</v>
      </c>
    </row>
    <row r="182" spans="2:13" x14ac:dyDescent="0.2">
      <c r="B182" s="11" t="s">
        <v>169</v>
      </c>
      <c r="C182" s="17">
        <v>1</v>
      </c>
      <c r="D182" s="20">
        <v>126.71894491627157</v>
      </c>
      <c r="E182" s="20">
        <v>111.03815797846619</v>
      </c>
      <c r="F182" s="20">
        <v>15.680786937805379</v>
      </c>
      <c r="G182" s="20">
        <v>0.1564356859826237</v>
      </c>
      <c r="H182" s="20">
        <v>34.986147268773195</v>
      </c>
      <c r="I182" s="20">
        <v>41.674718203673208</v>
      </c>
      <c r="J182" s="20">
        <v>180.40159775325918</v>
      </c>
      <c r="K182" s="20">
        <v>106.16812154132309</v>
      </c>
      <c r="L182" s="20">
        <v>-99.450469076143889</v>
      </c>
      <c r="M182" s="20">
        <v>321.52678503307629</v>
      </c>
    </row>
    <row r="183" spans="2:13" x14ac:dyDescent="0.2">
      <c r="B183" s="11" t="s">
        <v>170</v>
      </c>
      <c r="C183" s="17">
        <v>1</v>
      </c>
      <c r="D183" s="20">
        <v>206.70153351002702</v>
      </c>
      <c r="E183" s="20">
        <v>155.66916811519428</v>
      </c>
      <c r="F183" s="20">
        <v>51.032365394832738</v>
      </c>
      <c r="G183" s="20">
        <v>0.50911240102429933</v>
      </c>
      <c r="H183" s="20">
        <v>25.437743683197166</v>
      </c>
      <c r="I183" s="20">
        <v>105.23636714339587</v>
      </c>
      <c r="J183" s="20">
        <v>206.10196908699271</v>
      </c>
      <c r="K183" s="20">
        <v>103.41527128327277</v>
      </c>
      <c r="L183" s="20">
        <v>-49.361665555754882</v>
      </c>
      <c r="M183" s="20">
        <v>360.70000178614345</v>
      </c>
    </row>
    <row r="184" spans="2:13" x14ac:dyDescent="0.2">
      <c r="B184" s="11" t="s">
        <v>171</v>
      </c>
      <c r="C184" s="17">
        <v>1</v>
      </c>
      <c r="D184" s="20">
        <v>201.98489226665259</v>
      </c>
      <c r="E184" s="20">
        <v>156.046028281058</v>
      </c>
      <c r="F184" s="20">
        <v>45.938863985594594</v>
      </c>
      <c r="G184" s="20">
        <v>0.45829828116105553</v>
      </c>
      <c r="H184" s="20">
        <v>25.360350369019709</v>
      </c>
      <c r="I184" s="20">
        <v>105.76666708202677</v>
      </c>
      <c r="J184" s="20">
        <v>206.32538948008923</v>
      </c>
      <c r="K184" s="20">
        <v>103.39626154624888</v>
      </c>
      <c r="L184" s="20">
        <v>-48.947116737320727</v>
      </c>
      <c r="M184" s="20">
        <v>361.0391732994367</v>
      </c>
    </row>
    <row r="185" spans="2:13" x14ac:dyDescent="0.2">
      <c r="B185" s="11" t="s">
        <v>172</v>
      </c>
      <c r="C185" s="17">
        <v>1</v>
      </c>
      <c r="D185" s="20">
        <v>303.19777569926305</v>
      </c>
      <c r="E185" s="20">
        <v>295.80730962544237</v>
      </c>
      <c r="F185" s="20">
        <v>7.3904660738206758</v>
      </c>
      <c r="G185" s="20">
        <v>7.3729248064845709E-2</v>
      </c>
      <c r="H185" s="20">
        <v>16.459614174651467</v>
      </c>
      <c r="I185" s="20">
        <v>263.17452363306234</v>
      </c>
      <c r="J185" s="20">
        <v>328.44009561782241</v>
      </c>
      <c r="K185" s="20">
        <v>101.58030532381389</v>
      </c>
      <c r="L185" s="20">
        <v>94.414474441149224</v>
      </c>
      <c r="M185" s="20">
        <v>497.20014480973555</v>
      </c>
    </row>
    <row r="186" spans="2:13" x14ac:dyDescent="0.2">
      <c r="B186" s="11" t="s">
        <v>173</v>
      </c>
      <c r="C186" s="17">
        <v>1</v>
      </c>
      <c r="D186" s="20">
        <v>342.45802828352049</v>
      </c>
      <c r="E186" s="20">
        <v>273.74382983389916</v>
      </c>
      <c r="F186" s="20">
        <v>68.714198449621335</v>
      </c>
      <c r="G186" s="20">
        <v>0.68551105335770146</v>
      </c>
      <c r="H186" s="20">
        <v>13.627998419029558</v>
      </c>
      <c r="I186" s="20">
        <v>246.72499748498709</v>
      </c>
      <c r="J186" s="20">
        <v>300.7626621828112</v>
      </c>
      <c r="K186" s="20">
        <v>101.16008042607488</v>
      </c>
      <c r="L186" s="20">
        <v>73.184131381189019</v>
      </c>
      <c r="M186" s="20">
        <v>474.30352828660932</v>
      </c>
    </row>
    <row r="187" spans="2:13" x14ac:dyDescent="0.2">
      <c r="B187" s="11" t="s">
        <v>174</v>
      </c>
      <c r="C187" s="17">
        <v>1</v>
      </c>
      <c r="D187" s="20">
        <v>189.92428664396911</v>
      </c>
      <c r="E187" s="20">
        <v>273.74382983389916</v>
      </c>
      <c r="F187" s="20">
        <v>-83.819543189930044</v>
      </c>
      <c r="G187" s="20">
        <v>-0.83620597548288711</v>
      </c>
      <c r="H187" s="20">
        <v>13.627998419029558</v>
      </c>
      <c r="I187" s="20">
        <v>246.72499748498709</v>
      </c>
      <c r="J187" s="20">
        <v>300.7626621828112</v>
      </c>
      <c r="K187" s="20">
        <v>101.16008042607488</v>
      </c>
      <c r="L187" s="20">
        <v>73.184131381189019</v>
      </c>
      <c r="M187" s="20">
        <v>474.30352828660932</v>
      </c>
    </row>
    <row r="188" spans="2:13" x14ac:dyDescent="0.2">
      <c r="B188" s="11" t="s">
        <v>175</v>
      </c>
      <c r="C188" s="17">
        <v>1</v>
      </c>
      <c r="D188" s="20">
        <v>192.14693620199762</v>
      </c>
      <c r="E188" s="20">
        <v>246.65397765232416</v>
      </c>
      <c r="F188" s="20">
        <v>-54.50704145032654</v>
      </c>
      <c r="G188" s="20">
        <v>-0.54377669016134977</v>
      </c>
      <c r="H188" s="20">
        <v>12.447229865079231</v>
      </c>
      <c r="I188" s="20">
        <v>221.97613380525277</v>
      </c>
      <c r="J188" s="20">
        <v>271.33182149939552</v>
      </c>
      <c r="K188" s="20">
        <v>101.00778713651233</v>
      </c>
      <c r="L188" s="20">
        <v>46.396215458486012</v>
      </c>
      <c r="M188" s="20">
        <v>446.91173984616228</v>
      </c>
    </row>
    <row r="189" spans="2:13" x14ac:dyDescent="0.2">
      <c r="B189" s="11" t="s">
        <v>176</v>
      </c>
      <c r="C189" s="17">
        <v>1</v>
      </c>
      <c r="D189" s="20">
        <v>166.4431242436884</v>
      </c>
      <c r="E189" s="20">
        <v>246.65397765232416</v>
      </c>
      <c r="F189" s="20">
        <v>-80.210853408635757</v>
      </c>
      <c r="G189" s="20">
        <v>-0.80020472990290825</v>
      </c>
      <c r="H189" s="20">
        <v>12.447229865079231</v>
      </c>
      <c r="I189" s="20">
        <v>221.97613380525277</v>
      </c>
      <c r="J189" s="20">
        <v>271.33182149939552</v>
      </c>
      <c r="K189" s="20">
        <v>101.00778713651233</v>
      </c>
      <c r="L189" s="20">
        <v>46.396215458486012</v>
      </c>
      <c r="M189" s="20">
        <v>446.91173984616228</v>
      </c>
    </row>
    <row r="190" spans="2:13" x14ac:dyDescent="0.2">
      <c r="B190" s="11" t="s">
        <v>177</v>
      </c>
      <c r="C190" s="17">
        <v>1</v>
      </c>
      <c r="D190" s="20">
        <v>235.78191117171292</v>
      </c>
      <c r="E190" s="20">
        <v>271.82285248195296</v>
      </c>
      <c r="F190" s="20">
        <v>-36.040941310240044</v>
      </c>
      <c r="G190" s="20">
        <v>-0.35955398155011004</v>
      </c>
      <c r="H190" s="20">
        <v>13.448374584720291</v>
      </c>
      <c r="I190" s="20">
        <v>245.16014185509027</v>
      </c>
      <c r="J190" s="20">
        <v>298.48556310881565</v>
      </c>
      <c r="K190" s="20">
        <v>101.13603863050903</v>
      </c>
      <c r="L190" s="20">
        <v>71.310819227299618</v>
      </c>
      <c r="M190" s="20">
        <v>472.33488573660634</v>
      </c>
    </row>
    <row r="191" spans="2:13" x14ac:dyDescent="0.2">
      <c r="B191" s="11" t="s">
        <v>178</v>
      </c>
      <c r="C191" s="17">
        <v>1</v>
      </c>
      <c r="D191" s="20">
        <v>284.67501459199542</v>
      </c>
      <c r="E191" s="20">
        <v>279.92342310157028</v>
      </c>
      <c r="F191" s="20">
        <v>4.7515914904251417</v>
      </c>
      <c r="G191" s="20">
        <v>4.7403135905237058E-2</v>
      </c>
      <c r="H191" s="20">
        <v>14.287861479457517</v>
      </c>
      <c r="I191" s="20">
        <v>251.59634805591355</v>
      </c>
      <c r="J191" s="20">
        <v>308.25049814722701</v>
      </c>
      <c r="K191" s="20">
        <v>101.25108649568671</v>
      </c>
      <c r="L191" s="20">
        <v>79.183296264443726</v>
      </c>
      <c r="M191" s="20">
        <v>480.66354993869686</v>
      </c>
    </row>
    <row r="192" spans="2:13" x14ac:dyDescent="0.2">
      <c r="B192" s="11" t="s">
        <v>179</v>
      </c>
      <c r="C192" s="17">
        <v>1</v>
      </c>
      <c r="D192" s="20">
        <v>214.07504868302217</v>
      </c>
      <c r="E192" s="20">
        <v>286.94391763857192</v>
      </c>
      <c r="F192" s="20">
        <v>-72.868868955549743</v>
      </c>
      <c r="G192" s="20">
        <v>-0.72695914733439615</v>
      </c>
      <c r="H192" s="20">
        <v>15.172594220665991</v>
      </c>
      <c r="I192" s="20">
        <v>256.86277388280104</v>
      </c>
      <c r="J192" s="20">
        <v>317.0250613943428</v>
      </c>
      <c r="K192" s="20">
        <v>101.37971762776741</v>
      </c>
      <c r="L192" s="20">
        <v>85.948767071204372</v>
      </c>
      <c r="M192" s="20">
        <v>487.93906820593946</v>
      </c>
    </row>
    <row r="193" spans="2:13" x14ac:dyDescent="0.2">
      <c r="B193" s="11" t="s">
        <v>180</v>
      </c>
      <c r="C193" s="17">
        <v>1</v>
      </c>
      <c r="D193" s="20">
        <v>183.77263114909792</v>
      </c>
      <c r="E193" s="20">
        <v>173.22008403719462</v>
      </c>
      <c r="F193" s="20">
        <v>10.552547111903294</v>
      </c>
      <c r="G193" s="20">
        <v>0.10527500646887719</v>
      </c>
      <c r="H193" s="20">
        <v>21.924781236047796</v>
      </c>
      <c r="I193" s="20">
        <v>129.75207279379944</v>
      </c>
      <c r="J193" s="20">
        <v>216.68809528058981</v>
      </c>
      <c r="K193" s="20">
        <v>102.60767789570826</v>
      </c>
      <c r="L193" s="20">
        <v>-30.20961719494926</v>
      </c>
      <c r="M193" s="20">
        <v>376.64978526933851</v>
      </c>
    </row>
    <row r="194" spans="2:13" x14ac:dyDescent="0.2">
      <c r="B194" s="11" t="s">
        <v>181</v>
      </c>
      <c r="C194" s="17">
        <v>1</v>
      </c>
      <c r="D194" s="20">
        <v>289.28642125223553</v>
      </c>
      <c r="E194" s="20">
        <v>262.05140695623891</v>
      </c>
      <c r="F194" s="20">
        <v>27.235014295996621</v>
      </c>
      <c r="G194" s="20">
        <v>0.27170372003900722</v>
      </c>
      <c r="H194" s="20">
        <v>12.745704692589777</v>
      </c>
      <c r="I194" s="20">
        <v>236.78180773343919</v>
      </c>
      <c r="J194" s="20">
        <v>287.32100617903859</v>
      </c>
      <c r="K194" s="20">
        <v>101.04500244451266</v>
      </c>
      <c r="L194" s="20">
        <v>61.71986179466353</v>
      </c>
      <c r="M194" s="20">
        <v>462.38295211781428</v>
      </c>
    </row>
    <row r="195" spans="2:13" x14ac:dyDescent="0.2">
      <c r="B195" s="11" t="s">
        <v>182</v>
      </c>
      <c r="C195" s="17">
        <v>1</v>
      </c>
      <c r="D195" s="20">
        <v>397.14858141361776</v>
      </c>
      <c r="E195" s="20">
        <v>392.23133737911905</v>
      </c>
      <c r="F195" s="20">
        <v>4.9172440344987081</v>
      </c>
      <c r="G195" s="20">
        <v>4.9055729583711072E-2</v>
      </c>
      <c r="H195" s="20">
        <v>25.845228995299603</v>
      </c>
      <c r="I195" s="20">
        <v>340.9906571433367</v>
      </c>
      <c r="J195" s="20">
        <v>443.4720176149014</v>
      </c>
      <c r="K195" s="20">
        <v>103.51625665913707</v>
      </c>
      <c r="L195" s="20">
        <v>187.00029037850297</v>
      </c>
      <c r="M195" s="20">
        <v>597.46238437973511</v>
      </c>
    </row>
    <row r="196" spans="2:13" x14ac:dyDescent="0.2">
      <c r="B196" s="11" t="s">
        <v>183</v>
      </c>
      <c r="C196" s="17">
        <v>1</v>
      </c>
      <c r="D196" s="20">
        <v>300.04673067328798</v>
      </c>
      <c r="E196" s="20">
        <v>342.771000802098</v>
      </c>
      <c r="F196" s="20">
        <v>-42.724270128810019</v>
      </c>
      <c r="G196" s="20">
        <v>-0.42622864096147994</v>
      </c>
      <c r="H196" s="20">
        <v>16.886892311240356</v>
      </c>
      <c r="I196" s="20">
        <v>309.29109434610461</v>
      </c>
      <c r="J196" s="20">
        <v>376.25090725809139</v>
      </c>
      <c r="K196" s="20">
        <v>101.6504139825918</v>
      </c>
      <c r="L196" s="20">
        <v>141.23916838288571</v>
      </c>
      <c r="M196" s="20">
        <v>544.30283322131027</v>
      </c>
    </row>
    <row r="197" spans="2:13" x14ac:dyDescent="0.2">
      <c r="B197" s="11" t="s">
        <v>184</v>
      </c>
      <c r="C197" s="17">
        <v>1</v>
      </c>
      <c r="D197" s="20">
        <v>256.18438620920188</v>
      </c>
      <c r="E197" s="20">
        <v>382.95829128531523</v>
      </c>
      <c r="F197" s="20">
        <v>-126.77390507611335</v>
      </c>
      <c r="G197" s="20">
        <v>-1.2647300727914499</v>
      </c>
      <c r="H197" s="20">
        <v>19.146465556323047</v>
      </c>
      <c r="I197" s="20">
        <v>344.99856110086239</v>
      </c>
      <c r="J197" s="20">
        <v>420.91802146976806</v>
      </c>
      <c r="K197" s="20">
        <v>102.05011844285302</v>
      </c>
      <c r="L197" s="20">
        <v>180.6340058976736</v>
      </c>
      <c r="M197" s="20">
        <v>585.28257667295679</v>
      </c>
    </row>
    <row r="198" spans="2:13" x14ac:dyDescent="0.2">
      <c r="B198" s="11" t="s">
        <v>185</v>
      </c>
      <c r="C198" s="17">
        <v>1</v>
      </c>
      <c r="D198" s="20">
        <v>318.5782889727414</v>
      </c>
      <c r="E198" s="20">
        <v>363.18863359298086</v>
      </c>
      <c r="F198" s="20">
        <v>-44.610344620239459</v>
      </c>
      <c r="G198" s="20">
        <v>-0.44504461990764799</v>
      </c>
      <c r="H198" s="20">
        <v>17.440087464736827</v>
      </c>
      <c r="I198" s="20">
        <v>328.61196394044345</v>
      </c>
      <c r="J198" s="20">
        <v>397.76530324551828</v>
      </c>
      <c r="K198" s="20">
        <v>101.74377711525426</v>
      </c>
      <c r="L198" s="20">
        <v>161.47169968260215</v>
      </c>
      <c r="M198" s="20">
        <v>564.90556750335963</v>
      </c>
    </row>
    <row r="199" spans="2:13" x14ac:dyDescent="0.2">
      <c r="B199" s="11" t="s">
        <v>186</v>
      </c>
      <c r="C199" s="17">
        <v>1</v>
      </c>
      <c r="D199" s="20">
        <v>281.76515409737482</v>
      </c>
      <c r="E199" s="20">
        <v>279.54848568969089</v>
      </c>
      <c r="F199" s="20">
        <v>2.216668407683926</v>
      </c>
      <c r="G199" s="20">
        <v>2.2114071463850724E-2</v>
      </c>
      <c r="H199" s="20">
        <v>14.24446173847155</v>
      </c>
      <c r="I199" s="20">
        <v>251.30745485167429</v>
      </c>
      <c r="J199" s="20">
        <v>307.78951652770752</v>
      </c>
      <c r="K199" s="20">
        <v>101.24497133744296</v>
      </c>
      <c r="L199" s="20">
        <v>78.820482748553644</v>
      </c>
      <c r="M199" s="20">
        <v>480.27648863082811</v>
      </c>
    </row>
    <row r="200" spans="2:13" x14ac:dyDescent="0.2">
      <c r="B200" s="11" t="s">
        <v>187</v>
      </c>
      <c r="C200" s="17">
        <v>1</v>
      </c>
      <c r="D200" s="20">
        <v>348.46674668822629</v>
      </c>
      <c r="E200" s="20">
        <v>426.46840971406982</v>
      </c>
      <c r="F200" s="20">
        <v>-78.001663025843527</v>
      </c>
      <c r="G200" s="20">
        <v>-0.77816526119709306</v>
      </c>
      <c r="H200" s="20">
        <v>27.115690204665199</v>
      </c>
      <c r="I200" s="20">
        <v>372.70891656342002</v>
      </c>
      <c r="J200" s="20">
        <v>480.22790286471962</v>
      </c>
      <c r="K200" s="20">
        <v>103.84074434525324</v>
      </c>
      <c r="L200" s="20">
        <v>220.59403431548321</v>
      </c>
      <c r="M200" s="20">
        <v>632.34278511265643</v>
      </c>
    </row>
    <row r="201" spans="2:13" x14ac:dyDescent="0.2">
      <c r="B201" s="11" t="s">
        <v>188</v>
      </c>
      <c r="C201" s="17">
        <v>1</v>
      </c>
      <c r="D201" s="20">
        <v>378.71914793843308</v>
      </c>
      <c r="E201" s="20">
        <v>405.11225915131467</v>
      </c>
      <c r="F201" s="20">
        <v>-26.393111212881593</v>
      </c>
      <c r="G201" s="20">
        <v>-0.26330467177310318</v>
      </c>
      <c r="H201" s="20">
        <v>22.091513737793097</v>
      </c>
      <c r="I201" s="20">
        <v>361.31368450651195</v>
      </c>
      <c r="J201" s="20">
        <v>448.9108337961174</v>
      </c>
      <c r="K201" s="20">
        <v>102.64343383835113</v>
      </c>
      <c r="L201" s="20">
        <v>201.61166828519521</v>
      </c>
      <c r="M201" s="20">
        <v>608.61285001743408</v>
      </c>
    </row>
    <row r="202" spans="2:13" x14ac:dyDescent="0.2">
      <c r="B202" s="11" t="s">
        <v>189</v>
      </c>
      <c r="C202" s="17">
        <v>1</v>
      </c>
      <c r="D202" s="20">
        <v>360.30415645289946</v>
      </c>
      <c r="E202" s="20">
        <v>324.31012460059617</v>
      </c>
      <c r="F202" s="20">
        <v>35.994031852303294</v>
      </c>
      <c r="G202" s="20">
        <v>0.35908600036647975</v>
      </c>
      <c r="H202" s="20">
        <v>17.54382972782971</v>
      </c>
      <c r="I202" s="20">
        <v>289.52777582132143</v>
      </c>
      <c r="J202" s="20">
        <v>359.09247337987091</v>
      </c>
      <c r="K202" s="20">
        <v>101.76161109386952</v>
      </c>
      <c r="L202" s="20">
        <v>122.55783309304846</v>
      </c>
      <c r="M202" s="20">
        <v>526.06241610814391</v>
      </c>
    </row>
    <row r="203" spans="2:13" x14ac:dyDescent="0.2">
      <c r="B203" s="11" t="s">
        <v>190</v>
      </c>
      <c r="C203" s="17">
        <v>1</v>
      </c>
      <c r="D203" s="20">
        <v>342.76335527262108</v>
      </c>
      <c r="E203" s="20">
        <v>314.28575658985574</v>
      </c>
      <c r="F203" s="20">
        <v>28.477598682765347</v>
      </c>
      <c r="G203" s="20">
        <v>0.28410007117281511</v>
      </c>
      <c r="H203" s="20">
        <v>18.327514934218172</v>
      </c>
      <c r="I203" s="20">
        <v>277.94967566630913</v>
      </c>
      <c r="J203" s="20">
        <v>350.62183751340234</v>
      </c>
      <c r="K203" s="20">
        <v>101.8996434467013</v>
      </c>
      <c r="L203" s="20">
        <v>112.25980251754868</v>
      </c>
      <c r="M203" s="20">
        <v>516.3117106621628</v>
      </c>
    </row>
    <row r="204" spans="2:13" x14ac:dyDescent="0.2">
      <c r="B204" s="11" t="s">
        <v>191</v>
      </c>
      <c r="C204" s="17">
        <v>1</v>
      </c>
      <c r="D204" s="20">
        <v>360.59464988979607</v>
      </c>
      <c r="E204" s="20">
        <v>172.41637210187474</v>
      </c>
      <c r="F204" s="20">
        <v>188.17827778792133</v>
      </c>
      <c r="G204" s="20">
        <v>1.8773163674464282</v>
      </c>
      <c r="H204" s="20">
        <v>22.080965903155484</v>
      </c>
      <c r="I204" s="20">
        <v>128.63870956514211</v>
      </c>
      <c r="J204" s="20">
        <v>216.19403463860738</v>
      </c>
      <c r="K204" s="20">
        <v>102.64116418921398</v>
      </c>
      <c r="L204" s="20">
        <v>-31.079718964080257</v>
      </c>
      <c r="M204" s="20">
        <v>375.91246316782974</v>
      </c>
    </row>
    <row r="205" spans="2:13" x14ac:dyDescent="0.2">
      <c r="B205" s="11" t="s">
        <v>192</v>
      </c>
      <c r="C205" s="17">
        <v>1</v>
      </c>
      <c r="D205" s="20">
        <v>283.6937634993709</v>
      </c>
      <c r="E205" s="20">
        <v>247.16722532145042</v>
      </c>
      <c r="F205" s="20">
        <v>36.526538177920486</v>
      </c>
      <c r="G205" s="20">
        <v>0.36439842458781607</v>
      </c>
      <c r="H205" s="20">
        <v>12.440284804100507</v>
      </c>
      <c r="I205" s="20">
        <v>222.50315073325825</v>
      </c>
      <c r="J205" s="20">
        <v>271.83129990964261</v>
      </c>
      <c r="K205" s="20">
        <v>101.00693152901933</v>
      </c>
      <c r="L205" s="20">
        <v>46.911159452685041</v>
      </c>
      <c r="M205" s="20">
        <v>447.42329119021576</v>
      </c>
    </row>
    <row r="206" spans="2:13" x14ac:dyDescent="0.2">
      <c r="B206" s="11" t="s">
        <v>193</v>
      </c>
      <c r="C206" s="17">
        <v>1</v>
      </c>
      <c r="D206" s="20">
        <v>248.0364410567509</v>
      </c>
      <c r="E206" s="20">
        <v>225.92666899174378</v>
      </c>
      <c r="F206" s="20">
        <v>22.109772065007121</v>
      </c>
      <c r="G206" s="20">
        <v>0.22057294532648714</v>
      </c>
      <c r="H206" s="20">
        <v>13.649917117068592</v>
      </c>
      <c r="I206" s="20">
        <v>198.86438069211806</v>
      </c>
      <c r="J206" s="20">
        <v>252.9889572913695</v>
      </c>
      <c r="K206" s="20">
        <v>101.16303558219133</v>
      </c>
      <c r="L206" s="20">
        <v>25.361111654609118</v>
      </c>
      <c r="M206" s="20">
        <v>426.49222632887847</v>
      </c>
    </row>
    <row r="207" spans="2:13" x14ac:dyDescent="0.2">
      <c r="B207" s="11" t="s">
        <v>194</v>
      </c>
      <c r="C207" s="17">
        <v>1</v>
      </c>
      <c r="D207" s="20">
        <v>378.96757551248282</v>
      </c>
      <c r="E207" s="20">
        <v>432.8558048399351</v>
      </c>
      <c r="F207" s="20">
        <v>-53.888229327452279</v>
      </c>
      <c r="G207" s="20">
        <v>-0.53760325643508633</v>
      </c>
      <c r="H207" s="20">
        <v>27.60794178092204</v>
      </c>
      <c r="I207" s="20">
        <v>378.12037506209873</v>
      </c>
      <c r="J207" s="20">
        <v>487.59123461777148</v>
      </c>
      <c r="K207" s="20">
        <v>103.97037068453515</v>
      </c>
      <c r="L207" s="20">
        <v>226.7244326160355</v>
      </c>
      <c r="M207" s="20">
        <v>638.98717706383468</v>
      </c>
    </row>
    <row r="208" spans="2:13" x14ac:dyDescent="0.2">
      <c r="B208" s="11" t="s">
        <v>195</v>
      </c>
      <c r="C208" s="17">
        <v>1</v>
      </c>
      <c r="D208" s="20">
        <v>270.20687266746779</v>
      </c>
      <c r="E208" s="20">
        <v>300.63657704582738</v>
      </c>
      <c r="F208" s="20">
        <v>-30.429704378359588</v>
      </c>
      <c r="G208" s="20">
        <v>-0.30357479491034789</v>
      </c>
      <c r="H208" s="20">
        <v>19.801205878811917</v>
      </c>
      <c r="I208" s="20">
        <v>261.3787604908407</v>
      </c>
      <c r="J208" s="20">
        <v>339.89439360081406</v>
      </c>
      <c r="K208" s="20">
        <v>102.17498365625492</v>
      </c>
      <c r="L208" s="20">
        <v>98.064734228005392</v>
      </c>
      <c r="M208" s="20">
        <v>503.2084198636494</v>
      </c>
    </row>
    <row r="209" spans="2:13" ht="16" thickBot="1" x14ac:dyDescent="0.25">
      <c r="B209" s="15" t="s">
        <v>196</v>
      </c>
      <c r="C209" s="18">
        <v>1</v>
      </c>
      <c r="D209" s="21">
        <v>305.50056886598702</v>
      </c>
      <c r="E209" s="21">
        <v>336.35540520747543</v>
      </c>
      <c r="F209" s="21">
        <v>-30.854836341488408</v>
      </c>
      <c r="G209" s="21">
        <v>-0.30781602403672897</v>
      </c>
      <c r="H209" s="21">
        <v>16.992460661063941</v>
      </c>
      <c r="I209" s="21">
        <v>302.66619923019272</v>
      </c>
      <c r="J209" s="21">
        <v>370.04461118475814</v>
      </c>
      <c r="K209" s="21">
        <v>101.66800504691075</v>
      </c>
      <c r="L209" s="21">
        <v>134.78869679231286</v>
      </c>
      <c r="M209" s="21">
        <v>537.92211362263799</v>
      </c>
    </row>
    <row r="228" spans="6:6" x14ac:dyDescent="0.2">
      <c r="F228" t="s">
        <v>83</v>
      </c>
    </row>
    <row r="247" spans="6:6" x14ac:dyDescent="0.2">
      <c r="F247" t="s">
        <v>83</v>
      </c>
    </row>
  </sheetData>
  <mergeCells count="2">
    <mergeCell ref="M58:S58"/>
    <mergeCell ref="M63:S6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D663414">
              <controlPr defaultSize="0" autoFill="0" autoPict="0" macro="[0]!GoToResultsNew11152022225535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CD24-3010-194D-8F02-C27D0230C500}">
  <sheetPr codeName="XLSTAT_20221115_230757_1">
    <tabColor rgb="FF007800"/>
  </sheetPr>
  <dimension ref="B1:S247"/>
  <sheetViews>
    <sheetView topLeftCell="A45" zoomScaleNormal="100" workbookViewId="0">
      <selection activeCell="M71" sqref="M71"/>
    </sheetView>
  </sheetViews>
  <sheetFormatPr baseColWidth="10" defaultRowHeight="15" x14ac:dyDescent="0.2"/>
  <cols>
    <col min="1" max="1" width="5.83203125" customWidth="1"/>
  </cols>
  <sheetData>
    <row r="1" spans="2:9" x14ac:dyDescent="0.2">
      <c r="B1" t="s">
        <v>218</v>
      </c>
    </row>
    <row r="2" spans="2:9" x14ac:dyDescent="0.2">
      <c r="B2" t="s">
        <v>215</v>
      </c>
    </row>
    <row r="3" spans="2:9" x14ac:dyDescent="0.2">
      <c r="B3" t="s">
        <v>216</v>
      </c>
    </row>
    <row r="4" spans="2:9" x14ac:dyDescent="0.2">
      <c r="B4" t="s">
        <v>36</v>
      </c>
    </row>
    <row r="5" spans="2:9" x14ac:dyDescent="0.2">
      <c r="B5" t="s">
        <v>37</v>
      </c>
    </row>
    <row r="6" spans="2:9" ht="38" customHeight="1" x14ac:dyDescent="0.2"/>
    <row r="7" spans="2:9" ht="21" customHeight="1" x14ac:dyDescent="0.2">
      <c r="B7" s="41"/>
    </row>
    <row r="10" spans="2:9" x14ac:dyDescent="0.2">
      <c r="B10" s="9" t="s">
        <v>38</v>
      </c>
    </row>
    <row r="11" spans="2:9" ht="16" thickBot="1" x14ac:dyDescent="0.25"/>
    <row r="12" spans="2:9" ht="30" customHeight="1" x14ac:dyDescent="0.2">
      <c r="B12" s="12" t="s">
        <v>39</v>
      </c>
      <c r="C12" s="13" t="s">
        <v>40</v>
      </c>
      <c r="D12" s="13" t="s">
        <v>41</v>
      </c>
      <c r="E12" s="13" t="s">
        <v>42</v>
      </c>
      <c r="F12" s="13" t="s">
        <v>43</v>
      </c>
      <c r="G12" s="13" t="s">
        <v>44</v>
      </c>
      <c r="H12" s="13" t="s">
        <v>45</v>
      </c>
      <c r="I12" s="13" t="s">
        <v>46</v>
      </c>
    </row>
    <row r="13" spans="2:9" x14ac:dyDescent="0.2">
      <c r="B13" s="14" t="s">
        <v>3</v>
      </c>
      <c r="C13" s="16">
        <v>110</v>
      </c>
      <c r="D13" s="16">
        <v>0</v>
      </c>
      <c r="E13" s="16">
        <v>110</v>
      </c>
      <c r="F13" s="19">
        <v>89.823337547925831</v>
      </c>
      <c r="G13" s="19">
        <v>440.97002195203333</v>
      </c>
      <c r="H13" s="19">
        <v>254.37430154467617</v>
      </c>
      <c r="I13" s="19">
        <v>67.457052396834825</v>
      </c>
    </row>
    <row r="14" spans="2:9" x14ac:dyDescent="0.2">
      <c r="B14" s="11" t="s">
        <v>4</v>
      </c>
      <c r="C14" s="17">
        <v>110</v>
      </c>
      <c r="D14" s="17">
        <v>0</v>
      </c>
      <c r="E14" s="17">
        <v>110</v>
      </c>
      <c r="F14" s="20">
        <v>3.0049999999999999</v>
      </c>
      <c r="G14" s="20">
        <v>6.19</v>
      </c>
      <c r="H14" s="20">
        <v>4.1602182276636341</v>
      </c>
      <c r="I14" s="20">
        <v>0.50407431692302729</v>
      </c>
    </row>
    <row r="15" spans="2:9" x14ac:dyDescent="0.2">
      <c r="B15" s="11" t="s">
        <v>5</v>
      </c>
      <c r="C15" s="17">
        <v>110</v>
      </c>
      <c r="D15" s="17">
        <v>0</v>
      </c>
      <c r="E15" s="17">
        <v>110</v>
      </c>
      <c r="F15" s="20">
        <v>0</v>
      </c>
      <c r="G15" s="20">
        <v>1</v>
      </c>
      <c r="H15" s="20">
        <v>5.4545454545454536E-2</v>
      </c>
      <c r="I15" s="20">
        <v>0.22813015906399167</v>
      </c>
    </row>
    <row r="16" spans="2:9" ht="16" thickBot="1" x14ac:dyDescent="0.25">
      <c r="B16" s="15" t="s">
        <v>6</v>
      </c>
      <c r="C16" s="18">
        <v>110</v>
      </c>
      <c r="D16" s="18">
        <v>0</v>
      </c>
      <c r="E16" s="18">
        <v>110</v>
      </c>
      <c r="F16" s="21">
        <v>0</v>
      </c>
      <c r="G16" s="21">
        <v>1</v>
      </c>
      <c r="H16" s="21">
        <v>0.17272727272727276</v>
      </c>
      <c r="I16" s="21">
        <v>0.379741363192238</v>
      </c>
    </row>
    <row r="19" spans="2:6" x14ac:dyDescent="0.2">
      <c r="B19" s="9" t="s">
        <v>47</v>
      </c>
    </row>
    <row r="20" spans="2:6" ht="16" thickBot="1" x14ac:dyDescent="0.25"/>
    <row r="21" spans="2:6" ht="32" x14ac:dyDescent="0.2">
      <c r="B21" s="12"/>
      <c r="C21" s="13" t="s">
        <v>4</v>
      </c>
      <c r="D21" s="13" t="s">
        <v>5</v>
      </c>
      <c r="E21" s="13" t="s">
        <v>6</v>
      </c>
      <c r="F21" s="22" t="s">
        <v>3</v>
      </c>
    </row>
    <row r="22" spans="2:6" x14ac:dyDescent="0.2">
      <c r="B22" s="23" t="s">
        <v>4</v>
      </c>
      <c r="C22" s="29">
        <v>1</v>
      </c>
      <c r="D22" s="25">
        <v>-3.9973135393706297E-2</v>
      </c>
      <c r="E22" s="25">
        <v>-0.12581622922672867</v>
      </c>
      <c r="F22" s="26">
        <v>-0.33021766276231967</v>
      </c>
    </row>
    <row r="23" spans="2:6" x14ac:dyDescent="0.2">
      <c r="B23" s="11" t="s">
        <v>5</v>
      </c>
      <c r="C23" s="20">
        <v>-3.9973135393706297E-2</v>
      </c>
      <c r="D23" s="30">
        <v>1</v>
      </c>
      <c r="E23" s="20">
        <v>-0.10975266129361658</v>
      </c>
      <c r="F23" s="27">
        <v>0.33590078991184857</v>
      </c>
    </row>
    <row r="24" spans="2:6" x14ac:dyDescent="0.2">
      <c r="B24" s="11" t="s">
        <v>6</v>
      </c>
      <c r="C24" s="20">
        <v>-0.12581622922672867</v>
      </c>
      <c r="D24" s="20">
        <v>-0.10975266129361658</v>
      </c>
      <c r="E24" s="30">
        <v>1</v>
      </c>
      <c r="F24" s="27">
        <v>0.35311679312415456</v>
      </c>
    </row>
    <row r="25" spans="2:6" ht="16" thickBot="1" x14ac:dyDescent="0.25">
      <c r="B25" s="24" t="s">
        <v>3</v>
      </c>
      <c r="C25" s="28">
        <v>-0.33021766276231967</v>
      </c>
      <c r="D25" s="28">
        <v>0.33590078991184857</v>
      </c>
      <c r="E25" s="28">
        <v>0.35311679312415456</v>
      </c>
      <c r="F25" s="31">
        <v>1</v>
      </c>
    </row>
    <row r="28" spans="2:6" x14ac:dyDescent="0.2">
      <c r="B28" s="8" t="s">
        <v>48</v>
      </c>
    </row>
    <row r="30" spans="2:6" x14ac:dyDescent="0.2">
      <c r="B30" s="9" t="s">
        <v>49</v>
      </c>
    </row>
    <row r="31" spans="2:6" ht="16" thickBot="1" x14ac:dyDescent="0.25"/>
    <row r="32" spans="2:6" x14ac:dyDescent="0.2">
      <c r="B32" s="32" t="s">
        <v>40</v>
      </c>
      <c r="C32" s="33">
        <v>110</v>
      </c>
    </row>
    <row r="33" spans="2:3" x14ac:dyDescent="0.2">
      <c r="B33" s="11" t="s">
        <v>50</v>
      </c>
      <c r="C33" s="17">
        <v>110</v>
      </c>
    </row>
    <row r="34" spans="2:3" x14ac:dyDescent="0.2">
      <c r="B34" s="11" t="s">
        <v>51</v>
      </c>
      <c r="C34" s="17">
        <v>106</v>
      </c>
    </row>
    <row r="35" spans="2:3" x14ac:dyDescent="0.2">
      <c r="B35" s="11" t="s">
        <v>52</v>
      </c>
      <c r="C35" s="20">
        <v>0.33855089175762654</v>
      </c>
    </row>
    <row r="36" spans="2:3" x14ac:dyDescent="0.2">
      <c r="B36" s="11" t="s">
        <v>53</v>
      </c>
      <c r="C36" s="20">
        <v>0.31983063397718203</v>
      </c>
    </row>
    <row r="37" spans="2:3" x14ac:dyDescent="0.2">
      <c r="B37" s="11" t="s">
        <v>54</v>
      </c>
      <c r="C37" s="20">
        <v>3095.079356569257</v>
      </c>
    </row>
    <row r="38" spans="2:3" x14ac:dyDescent="0.2">
      <c r="B38" s="11" t="s">
        <v>55</v>
      </c>
      <c r="C38" s="20">
        <v>55.633437396670509</v>
      </c>
    </row>
    <row r="39" spans="2:3" x14ac:dyDescent="0.2">
      <c r="B39" s="11" t="s">
        <v>56</v>
      </c>
      <c r="C39" s="20">
        <v>19.651057756383356</v>
      </c>
    </row>
    <row r="40" spans="2:3" x14ac:dyDescent="0.2">
      <c r="B40" s="11" t="s">
        <v>57</v>
      </c>
      <c r="C40" s="20">
        <v>1.780867478715447</v>
      </c>
    </row>
    <row r="41" spans="2:3" x14ac:dyDescent="0.2">
      <c r="B41" s="11" t="s">
        <v>58</v>
      </c>
      <c r="C41" s="20">
        <v>4</v>
      </c>
    </row>
    <row r="42" spans="2:3" x14ac:dyDescent="0.2">
      <c r="B42" s="11" t="s">
        <v>59</v>
      </c>
      <c r="C42" s="20">
        <v>888.0580308694008</v>
      </c>
    </row>
    <row r="43" spans="2:3" x14ac:dyDescent="0.2">
      <c r="B43" s="11" t="s">
        <v>60</v>
      </c>
      <c r="C43" s="20">
        <v>898.85995233257051</v>
      </c>
    </row>
    <row r="44" spans="2:3" ht="16" thickBot="1" x14ac:dyDescent="0.25">
      <c r="B44" s="15" t="s">
        <v>61</v>
      </c>
      <c r="C44" s="21">
        <v>0.71136979565689218</v>
      </c>
    </row>
    <row r="47" spans="2:3" x14ac:dyDescent="0.2">
      <c r="B47" s="9" t="s">
        <v>62</v>
      </c>
    </row>
    <row r="48" spans="2:3" ht="16" thickBot="1" x14ac:dyDescent="0.25"/>
    <row r="49" spans="2:19" ht="32" x14ac:dyDescent="0.2">
      <c r="B49" s="12" t="s">
        <v>63</v>
      </c>
      <c r="C49" s="13" t="s">
        <v>51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2:19" x14ac:dyDescent="0.2">
      <c r="B50" s="23" t="s">
        <v>68</v>
      </c>
      <c r="C50" s="34">
        <v>3</v>
      </c>
      <c r="D50" s="25">
        <v>167921.06527321454</v>
      </c>
      <c r="E50" s="25">
        <v>55973.688424404849</v>
      </c>
      <c r="F50" s="25">
        <v>18.08473450142775</v>
      </c>
      <c r="G50" s="37">
        <v>1.5011551563894647E-9</v>
      </c>
    </row>
    <row r="51" spans="2:19" x14ac:dyDescent="0.2">
      <c r="B51" s="11" t="s">
        <v>69</v>
      </c>
      <c r="C51" s="17">
        <v>106</v>
      </c>
      <c r="D51" s="20">
        <v>328078.41179634124</v>
      </c>
      <c r="E51" s="20">
        <v>3095.079356569257</v>
      </c>
      <c r="F51" s="20"/>
      <c r="G51" s="38"/>
    </row>
    <row r="52" spans="2:19" ht="16" thickBot="1" x14ac:dyDescent="0.25">
      <c r="B52" s="15" t="s">
        <v>70</v>
      </c>
      <c r="C52" s="18">
        <v>109</v>
      </c>
      <c r="D52" s="21">
        <v>495999.47706955578</v>
      </c>
      <c r="E52" s="21"/>
      <c r="F52" s="21"/>
      <c r="G52" s="39"/>
    </row>
    <row r="53" spans="2:19" x14ac:dyDescent="0.2">
      <c r="B53" s="40" t="s">
        <v>71</v>
      </c>
    </row>
    <row r="56" spans="2:19" ht="16" thickBot="1" x14ac:dyDescent="0.25">
      <c r="B56" s="42" t="s">
        <v>72</v>
      </c>
      <c r="C56" s="43"/>
      <c r="D56" s="43"/>
      <c r="E56" s="43"/>
      <c r="F56" s="43"/>
      <c r="G56" s="43"/>
      <c r="H56" s="43"/>
    </row>
    <row r="57" spans="2:19" ht="16" thickBot="1" x14ac:dyDescent="0.25">
      <c r="B57" s="43"/>
      <c r="C57" s="43"/>
      <c r="D57" s="43"/>
      <c r="E57" s="43"/>
      <c r="F57" s="43"/>
      <c r="G57" s="43"/>
      <c r="H57" s="43"/>
      <c r="M57" s="79" t="s">
        <v>207</v>
      </c>
      <c r="N57" s="80"/>
      <c r="O57" s="80"/>
      <c r="P57" s="80"/>
      <c r="Q57" s="80"/>
      <c r="R57" s="80"/>
      <c r="S57" s="81"/>
    </row>
    <row r="58" spans="2:19" ht="32" x14ac:dyDescent="0.2">
      <c r="B58" s="44" t="s">
        <v>63</v>
      </c>
      <c r="C58" s="45" t="s">
        <v>73</v>
      </c>
      <c r="D58" s="45" t="s">
        <v>74</v>
      </c>
      <c r="E58" s="45" t="s">
        <v>75</v>
      </c>
      <c r="F58" s="45" t="s">
        <v>76</v>
      </c>
      <c r="G58" s="45" t="s">
        <v>77</v>
      </c>
      <c r="H58" s="45" t="s">
        <v>78</v>
      </c>
      <c r="M58" s="109" t="s">
        <v>219</v>
      </c>
      <c r="N58" s="110"/>
      <c r="O58" s="110"/>
      <c r="P58" s="110"/>
      <c r="Q58" s="110"/>
      <c r="R58" s="110"/>
      <c r="S58" s="111"/>
    </row>
    <row r="59" spans="2:19" x14ac:dyDescent="0.2">
      <c r="B59" s="46" t="s">
        <v>79</v>
      </c>
      <c r="C59" s="47">
        <v>388.05622971485542</v>
      </c>
      <c r="D59" s="47">
        <v>45.194390857327235</v>
      </c>
      <c r="E59" s="47">
        <v>8.5863803528163043</v>
      </c>
      <c r="F59" s="48">
        <v>8.3752121082148907E-14</v>
      </c>
      <c r="G59" s="47">
        <v>298.45395415396035</v>
      </c>
      <c r="H59" s="47">
        <v>477.65850527575049</v>
      </c>
      <c r="M59" s="82" t="s">
        <v>220</v>
      </c>
      <c r="N59" s="83"/>
      <c r="O59" s="83"/>
      <c r="P59" s="83"/>
      <c r="Q59" s="83"/>
      <c r="R59" s="83"/>
      <c r="S59" s="84"/>
    </row>
    <row r="60" spans="2:19" x14ac:dyDescent="0.2">
      <c r="B60" s="49" t="s">
        <v>4</v>
      </c>
      <c r="C60" s="50">
        <v>-36.1949767815995</v>
      </c>
      <c r="D60" s="50">
        <v>10.671854459578412</v>
      </c>
      <c r="E60" s="50">
        <v>-3.3916295353065911</v>
      </c>
      <c r="F60" s="51">
        <v>9.7744394503229692E-4</v>
      </c>
      <c r="G60" s="50">
        <v>-57.35296621111921</v>
      </c>
      <c r="H60" s="50">
        <v>-15.036987352079791</v>
      </c>
      <c r="M60" s="85" t="s">
        <v>214</v>
      </c>
      <c r="N60" s="86">
        <f>C60*'NE Data'!J3/'NE Data'!J2</f>
        <v>-0.59195839061685218</v>
      </c>
      <c r="O60" s="83"/>
      <c r="P60" s="83"/>
      <c r="Q60" s="83"/>
      <c r="R60" s="83"/>
      <c r="S60" s="84"/>
    </row>
    <row r="61" spans="2:19" x14ac:dyDescent="0.2">
      <c r="B61" s="49" t="s">
        <v>5</v>
      </c>
      <c r="C61" s="50">
        <v>107.78120248961118</v>
      </c>
      <c r="D61" s="50">
        <v>23.53522981379249</v>
      </c>
      <c r="E61" s="50">
        <v>4.5795687291928422</v>
      </c>
      <c r="F61" s="51">
        <v>1.2749830355263114E-5</v>
      </c>
      <c r="G61" s="50">
        <v>61.120320305765283</v>
      </c>
      <c r="H61" s="50">
        <v>154.44208467345706</v>
      </c>
      <c r="M61" s="82" t="s">
        <v>221</v>
      </c>
      <c r="N61" s="83"/>
      <c r="O61" s="83"/>
      <c r="P61" s="83"/>
      <c r="Q61" s="83"/>
      <c r="R61" s="83"/>
      <c r="S61" s="84"/>
    </row>
    <row r="62" spans="2:19" ht="16" thickBot="1" x14ac:dyDescent="0.25">
      <c r="B62" s="52" t="s">
        <v>6</v>
      </c>
      <c r="C62" s="53">
        <v>63.788995977713903</v>
      </c>
      <c r="D62" s="53">
        <v>14.240684761803486</v>
      </c>
      <c r="E62" s="53">
        <v>4.4793489249062954</v>
      </c>
      <c r="F62" s="54">
        <v>1.8965836177331497E-5</v>
      </c>
      <c r="G62" s="53">
        <v>35.555453363297147</v>
      </c>
      <c r="H62" s="53">
        <v>92.022538592130658</v>
      </c>
      <c r="M62" s="85"/>
      <c r="N62" s="87"/>
      <c r="O62" s="87"/>
      <c r="P62" s="87"/>
      <c r="Q62" s="87"/>
      <c r="R62" s="87"/>
      <c r="S62" s="88"/>
    </row>
    <row r="63" spans="2:19" x14ac:dyDescent="0.2">
      <c r="M63" s="112" t="s">
        <v>338</v>
      </c>
      <c r="N63" s="113"/>
      <c r="O63" s="113"/>
      <c r="P63" s="113"/>
      <c r="Q63" s="113"/>
      <c r="R63" s="113"/>
      <c r="S63" s="114"/>
    </row>
    <row r="64" spans="2:19" ht="16" thickBot="1" x14ac:dyDescent="0.25">
      <c r="M64" s="115"/>
      <c r="N64" s="116"/>
      <c r="O64" s="116"/>
      <c r="P64" s="116"/>
      <c r="Q64" s="116"/>
      <c r="R64" s="116"/>
      <c r="S64" s="117"/>
    </row>
    <row r="65" spans="2:11" x14ac:dyDescent="0.2">
      <c r="B65" s="42" t="s">
        <v>80</v>
      </c>
      <c r="C65" s="43"/>
      <c r="D65" s="43"/>
      <c r="E65" s="43"/>
      <c r="F65" s="43"/>
      <c r="G65" s="43"/>
      <c r="H65" s="43"/>
      <c r="I65" s="43"/>
      <c r="J65" s="43"/>
      <c r="K65" s="43"/>
    </row>
    <row r="66" spans="2:11" x14ac:dyDescent="0.2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x14ac:dyDescent="0.2">
      <c r="B67" s="43" t="s">
        <v>217</v>
      </c>
      <c r="C67" s="43"/>
      <c r="D67" s="43"/>
      <c r="E67" s="43"/>
      <c r="F67" s="43"/>
      <c r="G67" s="43"/>
      <c r="H67" s="43"/>
      <c r="I67" s="43"/>
      <c r="J67" s="43"/>
      <c r="K67" s="43"/>
    </row>
    <row r="70" spans="2:11" x14ac:dyDescent="0.2">
      <c r="B70" s="9" t="s">
        <v>82</v>
      </c>
    </row>
    <row r="71" spans="2:11" ht="16" thickBot="1" x14ac:dyDescent="0.25"/>
    <row r="72" spans="2:11" ht="32" x14ac:dyDescent="0.2">
      <c r="B72" s="12" t="s">
        <v>63</v>
      </c>
      <c r="C72" s="13" t="s">
        <v>73</v>
      </c>
      <c r="D72" s="13" t="s">
        <v>74</v>
      </c>
      <c r="E72" s="13" t="s">
        <v>75</v>
      </c>
      <c r="F72" s="13" t="s">
        <v>76</v>
      </c>
      <c r="G72" s="13" t="s">
        <v>77</v>
      </c>
      <c r="H72" s="13" t="s">
        <v>78</v>
      </c>
    </row>
    <row r="73" spans="2:11" x14ac:dyDescent="0.2">
      <c r="B73" s="23" t="s">
        <v>4</v>
      </c>
      <c r="C73" s="25">
        <v>-0.27046776502920067</v>
      </c>
      <c r="D73" s="25">
        <v>7.9745668627322949E-2</v>
      </c>
      <c r="E73" s="25">
        <v>-3.3916295353065902</v>
      </c>
      <c r="F73" s="37">
        <v>9.7744394503229692E-4</v>
      </c>
      <c r="G73" s="25">
        <v>-0.42857130928738718</v>
      </c>
      <c r="H73" s="25">
        <v>-0.11236422077101416</v>
      </c>
    </row>
    <row r="74" spans="2:11" x14ac:dyDescent="0.2">
      <c r="B74" s="11" t="s">
        <v>5</v>
      </c>
      <c r="C74" s="20">
        <v>0.36450070073350849</v>
      </c>
      <c r="D74" s="20">
        <v>7.9592800608050365E-2</v>
      </c>
      <c r="E74" s="20">
        <v>4.5795687291928422</v>
      </c>
      <c r="F74" s="38">
        <v>1.2749830355263114E-5</v>
      </c>
      <c r="G74" s="20">
        <v>0.20670023219174333</v>
      </c>
      <c r="H74" s="20">
        <v>0.5223011692752737</v>
      </c>
    </row>
    <row r="75" spans="2:11" ht="16" thickBot="1" x14ac:dyDescent="0.25">
      <c r="B75" s="15" t="s">
        <v>6</v>
      </c>
      <c r="C75" s="21">
        <v>0.35909248074969041</v>
      </c>
      <c r="D75" s="21">
        <v>8.0166222093806264E-2</v>
      </c>
      <c r="E75" s="21">
        <v>4.4793489249062954</v>
      </c>
      <c r="F75" s="39">
        <v>1.8965836177331497E-5</v>
      </c>
      <c r="G75" s="21">
        <v>0.20015514834042811</v>
      </c>
      <c r="H75" s="21">
        <v>0.51802981315895269</v>
      </c>
    </row>
    <row r="94" spans="6:6" x14ac:dyDescent="0.2">
      <c r="F94" t="s">
        <v>83</v>
      </c>
    </row>
    <row r="97" spans="2:13" x14ac:dyDescent="0.2">
      <c r="B97" s="9" t="s">
        <v>84</v>
      </c>
    </row>
    <row r="98" spans="2:13" ht="16" thickBot="1" x14ac:dyDescent="0.25"/>
    <row r="99" spans="2:13" ht="64" x14ac:dyDescent="0.2">
      <c r="B99" s="12" t="s">
        <v>85</v>
      </c>
      <c r="C99" s="13" t="s">
        <v>86</v>
      </c>
      <c r="D99" s="13" t="s">
        <v>3</v>
      </c>
      <c r="E99" s="13" t="s">
        <v>197</v>
      </c>
      <c r="F99" s="13" t="s">
        <v>198</v>
      </c>
      <c r="G99" s="13" t="s">
        <v>199</v>
      </c>
      <c r="H99" s="13" t="s">
        <v>200</v>
      </c>
      <c r="I99" s="13" t="s">
        <v>201</v>
      </c>
      <c r="J99" s="13" t="s">
        <v>202</v>
      </c>
      <c r="K99" s="13" t="s">
        <v>203</v>
      </c>
      <c r="L99" s="13" t="s">
        <v>204</v>
      </c>
      <c r="M99" s="13" t="s">
        <v>205</v>
      </c>
    </row>
    <row r="100" spans="2:13" x14ac:dyDescent="0.2">
      <c r="B100" s="23" t="s">
        <v>87</v>
      </c>
      <c r="C100" s="34">
        <v>1</v>
      </c>
      <c r="D100" s="25">
        <v>127.97854653078643</v>
      </c>
      <c r="E100" s="25">
        <v>220.37007299150304</v>
      </c>
      <c r="F100" s="25">
        <v>-92.391526460716605</v>
      </c>
      <c r="G100" s="25">
        <v>-1.6607193584311215</v>
      </c>
      <c r="H100" s="25">
        <v>7.6189646499109474</v>
      </c>
      <c r="I100" s="25">
        <v>205.26473453910174</v>
      </c>
      <c r="J100" s="25">
        <v>235.47541144390433</v>
      </c>
      <c r="K100" s="25">
        <v>56.152720138082799</v>
      </c>
      <c r="L100" s="25">
        <v>109.04184380505768</v>
      </c>
      <c r="M100" s="25">
        <v>331.69830217794839</v>
      </c>
    </row>
    <row r="101" spans="2:13" x14ac:dyDescent="0.2">
      <c r="B101" s="11" t="s">
        <v>88</v>
      </c>
      <c r="C101" s="17">
        <v>1</v>
      </c>
      <c r="D101" s="20">
        <v>152.5346601739578</v>
      </c>
      <c r="E101" s="20">
        <v>209.70548162352387</v>
      </c>
      <c r="F101" s="20">
        <v>-57.170821449566063</v>
      </c>
      <c r="G101" s="20">
        <v>-1.0276341733467571</v>
      </c>
      <c r="H101" s="20">
        <v>9.858379514848254</v>
      </c>
      <c r="I101" s="20">
        <v>190.16028539194099</v>
      </c>
      <c r="J101" s="20">
        <v>229.25067785510674</v>
      </c>
      <c r="K101" s="20">
        <v>56.500150470844204</v>
      </c>
      <c r="L101" s="20">
        <v>97.688438010691485</v>
      </c>
      <c r="M101" s="20">
        <v>321.72252523635626</v>
      </c>
    </row>
    <row r="102" spans="2:13" x14ac:dyDescent="0.2">
      <c r="B102" s="11" t="s">
        <v>89</v>
      </c>
      <c r="C102" s="17">
        <v>1</v>
      </c>
      <c r="D102" s="20">
        <v>250.59645711523632</v>
      </c>
      <c r="E102" s="20">
        <v>229.92942490024259</v>
      </c>
      <c r="F102" s="20">
        <v>20.667032214993725</v>
      </c>
      <c r="G102" s="20">
        <v>0.37148580389948338</v>
      </c>
      <c r="H102" s="20">
        <v>6.3065308634776036</v>
      </c>
      <c r="I102" s="20">
        <v>217.42611407907251</v>
      </c>
      <c r="J102" s="20">
        <v>242.43273572141268</v>
      </c>
      <c r="K102" s="20">
        <v>55.989746276450049</v>
      </c>
      <c r="L102" s="20">
        <v>118.92430724560967</v>
      </c>
      <c r="M102" s="20">
        <v>340.93454255487552</v>
      </c>
    </row>
    <row r="103" spans="2:13" x14ac:dyDescent="0.2">
      <c r="B103" s="11" t="s">
        <v>90</v>
      </c>
      <c r="C103" s="17">
        <v>1</v>
      </c>
      <c r="D103" s="20">
        <v>230.18775321635798</v>
      </c>
      <c r="E103" s="20">
        <v>235.72708455849738</v>
      </c>
      <c r="F103" s="20">
        <v>-5.5393313421394055</v>
      </c>
      <c r="G103" s="20">
        <v>-9.9568381918297894E-2</v>
      </c>
      <c r="H103" s="20">
        <v>6.0355577569484318</v>
      </c>
      <c r="I103" s="20">
        <v>223.76100427634412</v>
      </c>
      <c r="J103" s="20">
        <v>247.69316484065064</v>
      </c>
      <c r="K103" s="20">
        <v>55.959872355168194</v>
      </c>
      <c r="L103" s="20">
        <v>124.78119485839606</v>
      </c>
      <c r="M103" s="20">
        <v>346.67297425859869</v>
      </c>
    </row>
    <row r="104" spans="2:13" x14ac:dyDescent="0.2">
      <c r="B104" s="11" t="s">
        <v>91</v>
      </c>
      <c r="C104" s="17">
        <v>1</v>
      </c>
      <c r="D104" s="20">
        <v>258.26648249879088</v>
      </c>
      <c r="E104" s="20">
        <v>235.72708455849738</v>
      </c>
      <c r="F104" s="20">
        <v>22.539397940293497</v>
      </c>
      <c r="G104" s="20">
        <v>0.40514120635016543</v>
      </c>
      <c r="H104" s="20">
        <v>6.0355577569484318</v>
      </c>
      <c r="I104" s="20">
        <v>223.76100427634412</v>
      </c>
      <c r="J104" s="20">
        <v>247.69316484065064</v>
      </c>
      <c r="K104" s="20">
        <v>55.959872355168194</v>
      </c>
      <c r="L104" s="20">
        <v>124.78119485839606</v>
      </c>
      <c r="M104" s="20">
        <v>346.67297425859869</v>
      </c>
    </row>
    <row r="105" spans="2:13" x14ac:dyDescent="0.2">
      <c r="B105" s="11" t="s">
        <v>92</v>
      </c>
      <c r="C105" s="17">
        <v>1</v>
      </c>
      <c r="D105" s="20">
        <v>120.9717472247146</v>
      </c>
      <c r="E105" s="20">
        <v>220.37007299150304</v>
      </c>
      <c r="F105" s="20">
        <v>-99.398325766788432</v>
      </c>
      <c r="G105" s="20">
        <v>-1.7866651858678271</v>
      </c>
      <c r="H105" s="20">
        <v>7.6189646499109474</v>
      </c>
      <c r="I105" s="20">
        <v>205.26473453910174</v>
      </c>
      <c r="J105" s="20">
        <v>235.47541144390433</v>
      </c>
      <c r="K105" s="20">
        <v>56.152720138082799</v>
      </c>
      <c r="L105" s="20">
        <v>109.04184380505768</v>
      </c>
      <c r="M105" s="20">
        <v>331.69830217794839</v>
      </c>
    </row>
    <row r="106" spans="2:13" x14ac:dyDescent="0.2">
      <c r="B106" s="11" t="s">
        <v>93</v>
      </c>
      <c r="C106" s="17">
        <v>1</v>
      </c>
      <c r="D106" s="20">
        <v>323.95524257777464</v>
      </c>
      <c r="E106" s="20">
        <v>327.69165671741604</v>
      </c>
      <c r="F106" s="20">
        <v>-3.736414139641397</v>
      </c>
      <c r="G106" s="20">
        <v>-6.7161302886975846E-2</v>
      </c>
      <c r="H106" s="20">
        <v>23.509550831044155</v>
      </c>
      <c r="I106" s="20">
        <v>281.08168561445194</v>
      </c>
      <c r="J106" s="20">
        <v>374.30162782038013</v>
      </c>
      <c r="K106" s="20">
        <v>60.396840454171986</v>
      </c>
      <c r="L106" s="20">
        <v>207.94904621368909</v>
      </c>
      <c r="M106" s="20">
        <v>447.43426722114299</v>
      </c>
    </row>
    <row r="107" spans="2:13" x14ac:dyDescent="0.2">
      <c r="B107" s="11" t="s">
        <v>94</v>
      </c>
      <c r="C107" s="17">
        <v>1</v>
      </c>
      <c r="D107" s="20">
        <v>332.53958284465392</v>
      </c>
      <c r="E107" s="20">
        <v>302.72192135237935</v>
      </c>
      <c r="F107" s="20">
        <v>29.817661492274567</v>
      </c>
      <c r="G107" s="20">
        <v>0.53596654975087088</v>
      </c>
      <c r="H107" s="20">
        <v>12.805915351760207</v>
      </c>
      <c r="I107" s="20">
        <v>277.33294864157926</v>
      </c>
      <c r="J107" s="20">
        <v>328.11089406317944</v>
      </c>
      <c r="K107" s="20">
        <v>57.088272215628535</v>
      </c>
      <c r="L107" s="20">
        <v>189.53886917875283</v>
      </c>
      <c r="M107" s="20">
        <v>415.90497352600585</v>
      </c>
    </row>
    <row r="108" spans="2:13" x14ac:dyDescent="0.2">
      <c r="B108" s="11" t="s">
        <v>95</v>
      </c>
      <c r="C108" s="17">
        <v>1</v>
      </c>
      <c r="D108" s="20">
        <v>318.75480206331304</v>
      </c>
      <c r="E108" s="20">
        <v>302.72192135237935</v>
      </c>
      <c r="F108" s="20">
        <v>16.032880710933682</v>
      </c>
      <c r="G108" s="20">
        <v>0.28818784999061015</v>
      </c>
      <c r="H108" s="20">
        <v>12.805915351760207</v>
      </c>
      <c r="I108" s="20">
        <v>277.33294864157926</v>
      </c>
      <c r="J108" s="20">
        <v>328.11089406317944</v>
      </c>
      <c r="K108" s="20">
        <v>57.088272215628535</v>
      </c>
      <c r="L108" s="20">
        <v>189.53886917875283</v>
      </c>
      <c r="M108" s="20">
        <v>415.90497352600585</v>
      </c>
    </row>
    <row r="109" spans="2:13" x14ac:dyDescent="0.2">
      <c r="B109" s="11" t="s">
        <v>96</v>
      </c>
      <c r="C109" s="17">
        <v>1</v>
      </c>
      <c r="D109" s="20">
        <v>333.84805201146571</v>
      </c>
      <c r="E109" s="20">
        <v>331.99963590862819</v>
      </c>
      <c r="F109" s="20">
        <v>1.8484161028375183</v>
      </c>
      <c r="G109" s="20">
        <v>3.3224912738326326E-2</v>
      </c>
      <c r="H109" s="20">
        <v>14.84799198919848</v>
      </c>
      <c r="I109" s="20">
        <v>302.56204764812776</v>
      </c>
      <c r="J109" s="20">
        <v>361.43722416912863</v>
      </c>
      <c r="K109" s="20">
        <v>57.580745242490217</v>
      </c>
      <c r="L109" s="20">
        <v>217.84020806045237</v>
      </c>
      <c r="M109" s="20">
        <v>446.15906375680402</v>
      </c>
    </row>
    <row r="110" spans="2:13" x14ac:dyDescent="0.2">
      <c r="B110" s="11" t="s">
        <v>97</v>
      </c>
      <c r="C110" s="17">
        <v>1</v>
      </c>
      <c r="D110" s="20">
        <v>335.28131464737612</v>
      </c>
      <c r="E110" s="20">
        <v>274.15063778316181</v>
      </c>
      <c r="F110" s="20">
        <v>61.130676864214308</v>
      </c>
      <c r="G110" s="20">
        <v>1.098811788823115</v>
      </c>
      <c r="H110" s="20">
        <v>12.726895372615877</v>
      </c>
      <c r="I110" s="20">
        <v>248.91832986663803</v>
      </c>
      <c r="J110" s="20">
        <v>299.38294569968559</v>
      </c>
      <c r="K110" s="20">
        <v>57.070598581009897</v>
      </c>
      <c r="L110" s="20">
        <v>161.00262530913565</v>
      </c>
      <c r="M110" s="20">
        <v>387.298650257188</v>
      </c>
    </row>
    <row r="111" spans="2:13" x14ac:dyDescent="0.2">
      <c r="B111" s="11" t="s">
        <v>98</v>
      </c>
      <c r="C111" s="17">
        <v>1</v>
      </c>
      <c r="D111" s="20">
        <v>169.60160845688188</v>
      </c>
      <c r="E111" s="20">
        <v>234.58952816087353</v>
      </c>
      <c r="F111" s="20">
        <v>-64.987919703991651</v>
      </c>
      <c r="G111" s="20">
        <v>-1.1681449636236387</v>
      </c>
      <c r="H111" s="20">
        <v>6.0517199297712088</v>
      </c>
      <c r="I111" s="20">
        <v>222.59140479913765</v>
      </c>
      <c r="J111" s="20">
        <v>246.58765152260941</v>
      </c>
      <c r="K111" s="20">
        <v>55.961617834705663</v>
      </c>
      <c r="L111" s="20">
        <v>123.64017787782076</v>
      </c>
      <c r="M111" s="20">
        <v>345.53887844392631</v>
      </c>
    </row>
    <row r="112" spans="2:13" x14ac:dyDescent="0.2">
      <c r="B112" s="11" t="s">
        <v>99</v>
      </c>
      <c r="C112" s="17">
        <v>1</v>
      </c>
      <c r="D112" s="20">
        <v>209.3971488106277</v>
      </c>
      <c r="E112" s="20">
        <v>235.01180290205718</v>
      </c>
      <c r="F112" s="20">
        <v>-25.614654091429486</v>
      </c>
      <c r="G112" s="20">
        <v>-0.46041832556192985</v>
      </c>
      <c r="H112" s="20">
        <v>6.0435534017791763</v>
      </c>
      <c r="I112" s="20">
        <v>223.02987047635645</v>
      </c>
      <c r="J112" s="20">
        <v>246.99373532775792</v>
      </c>
      <c r="K112" s="20">
        <v>55.960735290821667</v>
      </c>
      <c r="L112" s="20">
        <v>124.06420234809221</v>
      </c>
      <c r="M112" s="20">
        <v>345.95940345602219</v>
      </c>
    </row>
    <row r="113" spans="2:13" x14ac:dyDescent="0.2">
      <c r="B113" s="11" t="s">
        <v>100</v>
      </c>
      <c r="C113" s="17">
        <v>1</v>
      </c>
      <c r="D113" s="20">
        <v>196.34960394675636</v>
      </c>
      <c r="E113" s="20">
        <v>243.45729747236541</v>
      </c>
      <c r="F113" s="20">
        <v>-47.107693525609051</v>
      </c>
      <c r="G113" s="20">
        <v>-0.84675144535340718</v>
      </c>
      <c r="H113" s="20">
        <v>6.4077792285591606</v>
      </c>
      <c r="I113" s="20">
        <v>230.7532519198264</v>
      </c>
      <c r="J113" s="20">
        <v>256.1613430249044</v>
      </c>
      <c r="K113" s="20">
        <v>56.001240979206983</v>
      </c>
      <c r="L113" s="20">
        <v>132.42939045152178</v>
      </c>
      <c r="M113" s="20">
        <v>354.48520449320904</v>
      </c>
    </row>
    <row r="114" spans="2:13" x14ac:dyDescent="0.2">
      <c r="B114" s="11" t="s">
        <v>101</v>
      </c>
      <c r="C114" s="17">
        <v>1</v>
      </c>
      <c r="D114" s="20">
        <v>358.38055216776797</v>
      </c>
      <c r="E114" s="20">
        <v>243.45729747236541</v>
      </c>
      <c r="F114" s="20">
        <v>114.92325469540256</v>
      </c>
      <c r="G114" s="20">
        <v>2.0657227033445964</v>
      </c>
      <c r="H114" s="20">
        <v>6.4077792285591606</v>
      </c>
      <c r="I114" s="20">
        <v>230.7532519198264</v>
      </c>
      <c r="J114" s="20">
        <v>256.1613430249044</v>
      </c>
      <c r="K114" s="20">
        <v>56.001240979206983</v>
      </c>
      <c r="L114" s="20">
        <v>132.42939045152178</v>
      </c>
      <c r="M114" s="20">
        <v>354.48520449320904</v>
      </c>
    </row>
    <row r="115" spans="2:13" x14ac:dyDescent="0.2">
      <c r="B115" s="11" t="s">
        <v>102</v>
      </c>
      <c r="C115" s="17">
        <v>1</v>
      </c>
      <c r="D115" s="20">
        <v>198.00953936017774</v>
      </c>
      <c r="E115" s="20">
        <v>243.45729747236541</v>
      </c>
      <c r="F115" s="20">
        <v>-45.447758112187671</v>
      </c>
      <c r="G115" s="20">
        <v>-0.81691443561435551</v>
      </c>
      <c r="H115" s="20">
        <v>6.4077792285591606</v>
      </c>
      <c r="I115" s="20">
        <v>230.7532519198264</v>
      </c>
      <c r="J115" s="20">
        <v>256.1613430249044</v>
      </c>
      <c r="K115" s="20">
        <v>56.001240979206983</v>
      </c>
      <c r="L115" s="20">
        <v>132.42939045152178</v>
      </c>
      <c r="M115" s="20">
        <v>354.48520449320904</v>
      </c>
    </row>
    <row r="116" spans="2:13" x14ac:dyDescent="0.2">
      <c r="B116" s="11" t="s">
        <v>103</v>
      </c>
      <c r="C116" s="17">
        <v>1</v>
      </c>
      <c r="D116" s="20">
        <v>166.40779961215463</v>
      </c>
      <c r="E116" s="20">
        <v>234.58952816087353</v>
      </c>
      <c r="F116" s="20">
        <v>-68.181728548718894</v>
      </c>
      <c r="G116" s="20">
        <v>-1.2255530439828506</v>
      </c>
      <c r="H116" s="20">
        <v>6.0517199297712088</v>
      </c>
      <c r="I116" s="20">
        <v>222.59140479913765</v>
      </c>
      <c r="J116" s="20">
        <v>246.58765152260941</v>
      </c>
      <c r="K116" s="20">
        <v>55.961617834705663</v>
      </c>
      <c r="L116" s="20">
        <v>123.64017787782076</v>
      </c>
      <c r="M116" s="20">
        <v>345.53887844392631</v>
      </c>
    </row>
    <row r="117" spans="2:13" x14ac:dyDescent="0.2">
      <c r="B117" s="11" t="s">
        <v>104</v>
      </c>
      <c r="C117" s="17">
        <v>1</v>
      </c>
      <c r="D117" s="20">
        <v>299.87320850245294</v>
      </c>
      <c r="E117" s="20">
        <v>342.37073065048469</v>
      </c>
      <c r="F117" s="20">
        <v>-42.497522148031749</v>
      </c>
      <c r="G117" s="20">
        <v>-0.76388452946060625</v>
      </c>
      <c r="H117" s="20">
        <v>22.779007396606872</v>
      </c>
      <c r="I117" s="20">
        <v>297.20913296023667</v>
      </c>
      <c r="J117" s="20">
        <v>387.5323283407327</v>
      </c>
      <c r="K117" s="20">
        <v>60.116241853129239</v>
      </c>
      <c r="L117" s="20">
        <v>223.1844341648403</v>
      </c>
      <c r="M117" s="20">
        <v>461.55702713612908</v>
      </c>
    </row>
    <row r="118" spans="2:13" x14ac:dyDescent="0.2">
      <c r="B118" s="11" t="s">
        <v>105</v>
      </c>
      <c r="C118" s="17">
        <v>1</v>
      </c>
      <c r="D118" s="20">
        <v>344.85569958245247</v>
      </c>
      <c r="E118" s="20">
        <v>298.37852413858741</v>
      </c>
      <c r="F118" s="20">
        <v>46.477175443865065</v>
      </c>
      <c r="G118" s="20">
        <v>0.83541800792353305</v>
      </c>
      <c r="H118" s="20">
        <v>12.973380899926802</v>
      </c>
      <c r="I118" s="20">
        <v>272.65753469055215</v>
      </c>
      <c r="J118" s="20">
        <v>324.09951358662266</v>
      </c>
      <c r="K118" s="20">
        <v>57.126070830609756</v>
      </c>
      <c r="L118" s="20">
        <v>185.12053253440058</v>
      </c>
      <c r="M118" s="20">
        <v>411.63651574277424</v>
      </c>
    </row>
    <row r="119" spans="2:13" x14ac:dyDescent="0.2">
      <c r="B119" s="11" t="s">
        <v>106</v>
      </c>
      <c r="C119" s="17">
        <v>1</v>
      </c>
      <c r="D119" s="20">
        <v>340.26696321400709</v>
      </c>
      <c r="E119" s="20">
        <v>298.37852413858741</v>
      </c>
      <c r="F119" s="20">
        <v>41.888439075419683</v>
      </c>
      <c r="G119" s="20">
        <v>0.75293638206735325</v>
      </c>
      <c r="H119" s="20">
        <v>12.973380899926802</v>
      </c>
      <c r="I119" s="20">
        <v>272.65753469055215</v>
      </c>
      <c r="J119" s="20">
        <v>324.09951358662266</v>
      </c>
      <c r="K119" s="20">
        <v>57.126070830609756</v>
      </c>
      <c r="L119" s="20">
        <v>185.12053253440058</v>
      </c>
      <c r="M119" s="20">
        <v>411.63651574277424</v>
      </c>
    </row>
    <row r="120" spans="2:13" x14ac:dyDescent="0.2">
      <c r="B120" s="11" t="s">
        <v>107</v>
      </c>
      <c r="C120" s="17">
        <v>1</v>
      </c>
      <c r="D120" s="20">
        <v>262.28117718093938</v>
      </c>
      <c r="E120" s="20">
        <v>316.29503764547917</v>
      </c>
      <c r="F120" s="20">
        <v>-54.013860464539789</v>
      </c>
      <c r="G120" s="20">
        <v>-0.9708884259553654</v>
      </c>
      <c r="H120" s="20">
        <v>13.101180928468223</v>
      </c>
      <c r="I120" s="20">
        <v>290.32067221080416</v>
      </c>
      <c r="J120" s="20">
        <v>342.26940308015418</v>
      </c>
      <c r="K120" s="20">
        <v>57.15522984198136</v>
      </c>
      <c r="L120" s="20">
        <v>202.97923546519121</v>
      </c>
      <c r="M120" s="20">
        <v>429.61083982576713</v>
      </c>
    </row>
    <row r="121" spans="2:13" x14ac:dyDescent="0.2">
      <c r="B121" s="11" t="s">
        <v>108</v>
      </c>
      <c r="C121" s="17">
        <v>1</v>
      </c>
      <c r="D121" s="20">
        <v>235.86848608428613</v>
      </c>
      <c r="E121" s="20">
        <v>252.50604166776529</v>
      </c>
      <c r="F121" s="20">
        <v>-16.637555583479156</v>
      </c>
      <c r="G121" s="20">
        <v>-0.299056760862216</v>
      </c>
      <c r="H121" s="20">
        <v>7.7252955563563743</v>
      </c>
      <c r="I121" s="20">
        <v>237.18989185140424</v>
      </c>
      <c r="J121" s="20">
        <v>267.82219148412634</v>
      </c>
      <c r="K121" s="20">
        <v>56.167246220571613</v>
      </c>
      <c r="L121" s="20">
        <v>141.14901310995344</v>
      </c>
      <c r="M121" s="20">
        <v>363.86307022557713</v>
      </c>
    </row>
    <row r="122" spans="2:13" x14ac:dyDescent="0.2">
      <c r="B122" s="11" t="s">
        <v>109</v>
      </c>
      <c r="C122" s="17">
        <v>1</v>
      </c>
      <c r="D122" s="20">
        <v>203.79754865341786</v>
      </c>
      <c r="E122" s="20">
        <v>235.88220591341494</v>
      </c>
      <c r="F122" s="20">
        <v>-32.084657259997073</v>
      </c>
      <c r="G122" s="20">
        <v>-0.57671534892282683</v>
      </c>
      <c r="H122" s="20">
        <v>6.0347949260520712</v>
      </c>
      <c r="I122" s="20">
        <v>223.91763801770799</v>
      </c>
      <c r="J122" s="20">
        <v>247.84677380912188</v>
      </c>
      <c r="K122" s="20">
        <v>55.959790085102725</v>
      </c>
      <c r="L122" s="20">
        <v>124.93647932172014</v>
      </c>
      <c r="M122" s="20">
        <v>346.82793250510974</v>
      </c>
    </row>
    <row r="123" spans="2:13" x14ac:dyDescent="0.2">
      <c r="B123" s="11" t="s">
        <v>110</v>
      </c>
      <c r="C123" s="17">
        <v>1</v>
      </c>
      <c r="D123" s="20">
        <v>219.29149989342258</v>
      </c>
      <c r="E123" s="20">
        <v>213.47579171700551</v>
      </c>
      <c r="F123" s="20">
        <v>5.8157081764170755</v>
      </c>
      <c r="G123" s="20">
        <v>0.10453620068360414</v>
      </c>
      <c r="H123" s="20">
        <v>9.0050500159319959</v>
      </c>
      <c r="I123" s="20">
        <v>195.6224042133577</v>
      </c>
      <c r="J123" s="20">
        <v>231.32917922065332</v>
      </c>
      <c r="K123" s="20">
        <v>56.357521967867733</v>
      </c>
      <c r="L123" s="20">
        <v>101.74152298362398</v>
      </c>
      <c r="M123" s="20">
        <v>325.210060450387</v>
      </c>
    </row>
    <row r="124" spans="2:13" x14ac:dyDescent="0.2">
      <c r="B124" s="11" t="s">
        <v>111</v>
      </c>
      <c r="C124" s="17">
        <v>1</v>
      </c>
      <c r="D124" s="20">
        <v>294.08243374242301</v>
      </c>
      <c r="E124" s="20">
        <v>238.93292537466547</v>
      </c>
      <c r="F124" s="20">
        <v>55.149508367757534</v>
      </c>
      <c r="G124" s="20">
        <v>0.99130147171273053</v>
      </c>
      <c r="H124" s="20">
        <v>6.0899818254410807</v>
      </c>
      <c r="I124" s="20">
        <v>226.85894408334454</v>
      </c>
      <c r="J124" s="20">
        <v>251.00690666598641</v>
      </c>
      <c r="K124" s="20">
        <v>55.965768423237606</v>
      </c>
      <c r="L124" s="20">
        <v>127.97534614615455</v>
      </c>
      <c r="M124" s="20">
        <v>349.8905046031764</v>
      </c>
    </row>
    <row r="125" spans="2:13" x14ac:dyDescent="0.2">
      <c r="B125" s="11" t="s">
        <v>112</v>
      </c>
      <c r="C125" s="17">
        <v>1</v>
      </c>
      <c r="D125" s="20">
        <v>337.72974904051551</v>
      </c>
      <c r="E125" s="20">
        <v>246.0167994122628</v>
      </c>
      <c r="F125" s="20">
        <v>91.712949628252716</v>
      </c>
      <c r="G125" s="20">
        <v>1.6485220744915081</v>
      </c>
      <c r="H125" s="20">
        <v>6.6994557286532652</v>
      </c>
      <c r="I125" s="20">
        <v>232.73447682931589</v>
      </c>
      <c r="J125" s="20">
        <v>259.2991219952097</v>
      </c>
      <c r="K125" s="20">
        <v>56.035364401683353</v>
      </c>
      <c r="L125" s="20">
        <v>134.92123938745544</v>
      </c>
      <c r="M125" s="20">
        <v>357.11235943707015</v>
      </c>
    </row>
    <row r="126" spans="2:13" x14ac:dyDescent="0.2">
      <c r="B126" s="11" t="s">
        <v>113</v>
      </c>
      <c r="C126" s="17">
        <v>1</v>
      </c>
      <c r="D126" s="20">
        <v>198.84945852895032</v>
      </c>
      <c r="E126" s="20">
        <v>246.0167994122628</v>
      </c>
      <c r="F126" s="20">
        <v>-47.167340883312477</v>
      </c>
      <c r="G126" s="20">
        <v>-0.84782359477459324</v>
      </c>
      <c r="H126" s="20">
        <v>6.6994557286532652</v>
      </c>
      <c r="I126" s="20">
        <v>232.73447682931589</v>
      </c>
      <c r="J126" s="20">
        <v>259.2991219952097</v>
      </c>
      <c r="K126" s="20">
        <v>56.035364401683353</v>
      </c>
      <c r="L126" s="20">
        <v>134.92123938745544</v>
      </c>
      <c r="M126" s="20">
        <v>357.11235943707015</v>
      </c>
    </row>
    <row r="127" spans="2:13" x14ac:dyDescent="0.2">
      <c r="B127" s="11" t="s">
        <v>114</v>
      </c>
      <c r="C127" s="17">
        <v>1</v>
      </c>
      <c r="D127" s="20">
        <v>224.22524285785963</v>
      </c>
      <c r="E127" s="20">
        <v>235.88220591341494</v>
      </c>
      <c r="F127" s="20">
        <v>-11.656963055555309</v>
      </c>
      <c r="G127" s="20">
        <v>-0.20953159828037055</v>
      </c>
      <c r="H127" s="20">
        <v>6.0347949260520712</v>
      </c>
      <c r="I127" s="20">
        <v>223.91763801770799</v>
      </c>
      <c r="J127" s="20">
        <v>247.84677380912188</v>
      </c>
      <c r="K127" s="20">
        <v>55.959790085102725</v>
      </c>
      <c r="L127" s="20">
        <v>124.93647932172014</v>
      </c>
      <c r="M127" s="20">
        <v>346.82793250510974</v>
      </c>
    </row>
    <row r="128" spans="2:13" x14ac:dyDescent="0.2">
      <c r="B128" s="11" t="s">
        <v>115</v>
      </c>
      <c r="C128" s="17">
        <v>1</v>
      </c>
      <c r="D128" s="20">
        <v>258.85789097402039</v>
      </c>
      <c r="E128" s="20">
        <v>235.88220591341494</v>
      </c>
      <c r="F128" s="20">
        <v>22.975685060605457</v>
      </c>
      <c r="G128" s="20">
        <v>0.41298338078208485</v>
      </c>
      <c r="H128" s="20">
        <v>6.0347949260520712</v>
      </c>
      <c r="I128" s="20">
        <v>223.91763801770799</v>
      </c>
      <c r="J128" s="20">
        <v>247.84677380912188</v>
      </c>
      <c r="K128" s="20">
        <v>55.959790085102725</v>
      </c>
      <c r="L128" s="20">
        <v>124.93647932172014</v>
      </c>
      <c r="M128" s="20">
        <v>346.82793250510974</v>
      </c>
    </row>
    <row r="129" spans="2:13" x14ac:dyDescent="0.2">
      <c r="B129" s="11" t="s">
        <v>116</v>
      </c>
      <c r="C129" s="17">
        <v>1</v>
      </c>
      <c r="D129" s="20">
        <v>259.40173476767922</v>
      </c>
      <c r="E129" s="20">
        <v>250.47510130793054</v>
      </c>
      <c r="F129" s="20">
        <v>8.9266334597486718</v>
      </c>
      <c r="G129" s="20">
        <v>0.16045446547012937</v>
      </c>
      <c r="H129" s="20">
        <v>7.3662664636963404</v>
      </c>
      <c r="I129" s="20">
        <v>235.87076158757142</v>
      </c>
      <c r="J129" s="20">
        <v>265.07944102828969</v>
      </c>
      <c r="K129" s="20">
        <v>56.118991778037447</v>
      </c>
      <c r="L129" s="20">
        <v>139.21374187575495</v>
      </c>
      <c r="M129" s="20">
        <v>361.73646074010617</v>
      </c>
    </row>
    <row r="130" spans="2:13" x14ac:dyDescent="0.2">
      <c r="B130" s="11" t="s">
        <v>117</v>
      </c>
      <c r="C130" s="17">
        <v>1</v>
      </c>
      <c r="D130" s="20">
        <v>206.1745931678478</v>
      </c>
      <c r="E130" s="20">
        <v>245.67423980023838</v>
      </c>
      <c r="F130" s="20">
        <v>-39.499646632390579</v>
      </c>
      <c r="G130" s="20">
        <v>-0.70999831182019524</v>
      </c>
      <c r="H130" s="20">
        <v>6.6562011300889212</v>
      </c>
      <c r="I130" s="20">
        <v>232.47767366596389</v>
      </c>
      <c r="J130" s="20">
        <v>258.87080593451287</v>
      </c>
      <c r="K130" s="20">
        <v>56.030209441456257</v>
      </c>
      <c r="L130" s="20">
        <v>134.58889998546181</v>
      </c>
      <c r="M130" s="20">
        <v>356.75957961501496</v>
      </c>
    </row>
    <row r="131" spans="2:13" x14ac:dyDescent="0.2">
      <c r="B131" s="11" t="s">
        <v>118</v>
      </c>
      <c r="C131" s="17">
        <v>1</v>
      </c>
      <c r="D131" s="20">
        <v>304.46835954757643</v>
      </c>
      <c r="E131" s="20">
        <v>268.21063993091428</v>
      </c>
      <c r="F131" s="20">
        <v>36.257719616662143</v>
      </c>
      <c r="G131" s="20">
        <v>0.65172531688347657</v>
      </c>
      <c r="H131" s="20">
        <v>11.215682506045267</v>
      </c>
      <c r="I131" s="20">
        <v>245.97445850559814</v>
      </c>
      <c r="J131" s="20">
        <v>290.44682135623043</v>
      </c>
      <c r="K131" s="20">
        <v>56.752717033157687</v>
      </c>
      <c r="L131" s="20">
        <v>155.69285854322567</v>
      </c>
      <c r="M131" s="20">
        <v>380.7284213186029</v>
      </c>
    </row>
    <row r="132" spans="2:13" x14ac:dyDescent="0.2">
      <c r="B132" s="11" t="s">
        <v>119</v>
      </c>
      <c r="C132" s="17">
        <v>1</v>
      </c>
      <c r="D132" s="20">
        <v>331.18181179812558</v>
      </c>
      <c r="E132" s="20">
        <v>274.15063778316181</v>
      </c>
      <c r="F132" s="20">
        <v>57.031174014963767</v>
      </c>
      <c r="G132" s="20">
        <v>1.0251240384146552</v>
      </c>
      <c r="H132" s="20">
        <v>12.726895372615877</v>
      </c>
      <c r="I132" s="20">
        <v>248.91832986663803</v>
      </c>
      <c r="J132" s="20">
        <v>299.38294569968559</v>
      </c>
      <c r="K132" s="20">
        <v>57.070598581009897</v>
      </c>
      <c r="L132" s="20">
        <v>161.00262530913565</v>
      </c>
      <c r="M132" s="20">
        <v>387.298650257188</v>
      </c>
    </row>
    <row r="133" spans="2:13" x14ac:dyDescent="0.2">
      <c r="B133" s="11" t="s">
        <v>120</v>
      </c>
      <c r="C133" s="17">
        <v>1</v>
      </c>
      <c r="D133" s="20">
        <v>280.66506151742271</v>
      </c>
      <c r="E133" s="20">
        <v>301.22241518693954</v>
      </c>
      <c r="F133" s="20">
        <v>-20.557353669516829</v>
      </c>
      <c r="G133" s="20">
        <v>-0.36951435380383529</v>
      </c>
      <c r="H133" s="20">
        <v>12.849559989775566</v>
      </c>
      <c r="I133" s="20">
        <v>275.74691273631947</v>
      </c>
      <c r="J133" s="20">
        <v>326.69791763755961</v>
      </c>
      <c r="K133" s="20">
        <v>57.098078325807933</v>
      </c>
      <c r="L133" s="20">
        <v>188.01992144612279</v>
      </c>
      <c r="M133" s="20">
        <v>414.42490892775629</v>
      </c>
    </row>
    <row r="134" spans="2:13" x14ac:dyDescent="0.2">
      <c r="B134" s="11" t="s">
        <v>121</v>
      </c>
      <c r="C134" s="17">
        <v>1</v>
      </c>
      <c r="D134" s="20">
        <v>340.35566181391414</v>
      </c>
      <c r="E134" s="20">
        <v>237.43341920922563</v>
      </c>
      <c r="F134" s="20">
        <v>102.92224260468851</v>
      </c>
      <c r="G134" s="20">
        <v>1.8500068919136765</v>
      </c>
      <c r="H134" s="20">
        <v>6.0462198644926799</v>
      </c>
      <c r="I134" s="20">
        <v>225.44620026185049</v>
      </c>
      <c r="J134" s="20">
        <v>249.42063815660077</v>
      </c>
      <c r="K134" s="20">
        <v>55.961023321764259</v>
      </c>
      <c r="L134" s="20">
        <v>126.48524760590257</v>
      </c>
      <c r="M134" s="20">
        <v>348.38159081254867</v>
      </c>
    </row>
    <row r="135" spans="2:13" x14ac:dyDescent="0.2">
      <c r="B135" s="11" t="s">
        <v>122</v>
      </c>
      <c r="C135" s="17">
        <v>1</v>
      </c>
      <c r="D135" s="20">
        <v>293.192482907672</v>
      </c>
      <c r="E135" s="20">
        <v>245.2670463114454</v>
      </c>
      <c r="F135" s="20">
        <v>47.925436596226604</v>
      </c>
      <c r="G135" s="20">
        <v>0.86145021481442374</v>
      </c>
      <c r="H135" s="20">
        <v>6.6064257525617478</v>
      </c>
      <c r="I135" s="20">
        <v>232.16916470435964</v>
      </c>
      <c r="J135" s="20">
        <v>258.36492791853118</v>
      </c>
      <c r="K135" s="20">
        <v>56.024318093068906</v>
      </c>
      <c r="L135" s="20">
        <v>134.19338666784967</v>
      </c>
      <c r="M135" s="20">
        <v>356.34070595504113</v>
      </c>
    </row>
    <row r="136" spans="2:13" x14ac:dyDescent="0.2">
      <c r="B136" s="11" t="s">
        <v>123</v>
      </c>
      <c r="C136" s="17">
        <v>1</v>
      </c>
      <c r="D136" s="20">
        <v>247.64821289163172</v>
      </c>
      <c r="E136" s="20">
        <v>234.69294238542022</v>
      </c>
      <c r="F136" s="20">
        <v>12.955270506211491</v>
      </c>
      <c r="G136" s="20">
        <v>0.23286841713265816</v>
      </c>
      <c r="H136" s="20">
        <v>6.0494840599049118</v>
      </c>
      <c r="I136" s="20">
        <v>222.69925185315893</v>
      </c>
      <c r="J136" s="20">
        <v>246.68663291768152</v>
      </c>
      <c r="K136" s="20">
        <v>55.961376090660075</v>
      </c>
      <c r="L136" s="20">
        <v>123.74407138345029</v>
      </c>
      <c r="M136" s="20">
        <v>345.64181338739013</v>
      </c>
    </row>
    <row r="137" spans="2:13" x14ac:dyDescent="0.2">
      <c r="B137" s="11" t="s">
        <v>124</v>
      </c>
      <c r="C137" s="17">
        <v>1</v>
      </c>
      <c r="D137" s="20">
        <v>236.22983595974381</v>
      </c>
      <c r="E137" s="20">
        <v>226.76236443185266</v>
      </c>
      <c r="F137" s="20">
        <v>9.4674715278911492</v>
      </c>
      <c r="G137" s="20">
        <v>0.17017592244727536</v>
      </c>
      <c r="H137" s="20">
        <v>6.6383299102913327</v>
      </c>
      <c r="I137" s="20">
        <v>213.60122972901328</v>
      </c>
      <c r="J137" s="20">
        <v>239.92349913469204</v>
      </c>
      <c r="K137" s="20">
        <v>56.028089210387371</v>
      </c>
      <c r="L137" s="20">
        <v>115.68122818138755</v>
      </c>
      <c r="M137" s="20">
        <v>337.84350068231777</v>
      </c>
    </row>
    <row r="138" spans="2:13" x14ac:dyDescent="0.2">
      <c r="B138" s="11" t="s">
        <v>125</v>
      </c>
      <c r="C138" s="17">
        <v>1</v>
      </c>
      <c r="D138" s="20">
        <v>272.23564345348746</v>
      </c>
      <c r="E138" s="20">
        <v>216.75057531334306</v>
      </c>
      <c r="F138" s="20">
        <v>55.485068140144392</v>
      </c>
      <c r="G138" s="20">
        <v>0.99733309204915321</v>
      </c>
      <c r="H138" s="20">
        <v>8.3135679539958041</v>
      </c>
      <c r="I138" s="20">
        <v>200.26811825224988</v>
      </c>
      <c r="J138" s="20">
        <v>233.23303237443625</v>
      </c>
      <c r="K138" s="20">
        <v>56.25117570944596</v>
      </c>
      <c r="L138" s="20">
        <v>105.22714838070755</v>
      </c>
      <c r="M138" s="20">
        <v>328.27400224597858</v>
      </c>
    </row>
    <row r="139" spans="2:13" x14ac:dyDescent="0.2">
      <c r="B139" s="11" t="s">
        <v>126</v>
      </c>
      <c r="C139" s="17">
        <v>1</v>
      </c>
      <c r="D139" s="20">
        <v>183.67520776248719</v>
      </c>
      <c r="E139" s="20">
        <v>237.43341920922563</v>
      </c>
      <c r="F139" s="20">
        <v>-53.758211446738443</v>
      </c>
      <c r="G139" s="20">
        <v>-0.9662931855789969</v>
      </c>
      <c r="H139" s="20">
        <v>6.0462198644926799</v>
      </c>
      <c r="I139" s="20">
        <v>225.44620026185049</v>
      </c>
      <c r="J139" s="20">
        <v>249.42063815660077</v>
      </c>
      <c r="K139" s="20">
        <v>55.961023321764259</v>
      </c>
      <c r="L139" s="20">
        <v>126.48524760590257</v>
      </c>
      <c r="M139" s="20">
        <v>348.38159081254867</v>
      </c>
    </row>
    <row r="140" spans="2:13" x14ac:dyDescent="0.2">
      <c r="B140" s="11" t="s">
        <v>127</v>
      </c>
      <c r="C140" s="17">
        <v>1</v>
      </c>
      <c r="D140" s="20">
        <v>252.50665912191596</v>
      </c>
      <c r="E140" s="20">
        <v>236.39927699995349</v>
      </c>
      <c r="F140" s="20">
        <v>16.107382121962473</v>
      </c>
      <c r="G140" s="20">
        <v>0.28952699807340054</v>
      </c>
      <c r="H140" s="20">
        <v>6.0347554208260581</v>
      </c>
      <c r="I140" s="20">
        <v>224.43478742719947</v>
      </c>
      <c r="J140" s="20">
        <v>248.3637665727075</v>
      </c>
      <c r="K140" s="20">
        <v>55.95978582480857</v>
      </c>
      <c r="L140" s="20">
        <v>125.45355885470622</v>
      </c>
      <c r="M140" s="20">
        <v>347.34499514520076</v>
      </c>
    </row>
    <row r="141" spans="2:13" x14ac:dyDescent="0.2">
      <c r="B141" s="11" t="s">
        <v>128</v>
      </c>
      <c r="C141" s="17">
        <v>1</v>
      </c>
      <c r="D141" s="20">
        <v>289.86053137541177</v>
      </c>
      <c r="E141" s="20">
        <v>237.43341920922563</v>
      </c>
      <c r="F141" s="20">
        <v>52.427112166186134</v>
      </c>
      <c r="G141" s="20">
        <v>0.94236694008994915</v>
      </c>
      <c r="H141" s="20">
        <v>6.0462198644926799</v>
      </c>
      <c r="I141" s="20">
        <v>225.44620026185049</v>
      </c>
      <c r="J141" s="20">
        <v>249.42063815660077</v>
      </c>
      <c r="K141" s="20">
        <v>55.961023321764259</v>
      </c>
      <c r="L141" s="20">
        <v>126.48524760590257</v>
      </c>
      <c r="M141" s="20">
        <v>348.38159081254867</v>
      </c>
    </row>
    <row r="142" spans="2:13" x14ac:dyDescent="0.2">
      <c r="B142" s="11" t="s">
        <v>129</v>
      </c>
      <c r="C142" s="17">
        <v>1</v>
      </c>
      <c r="D142" s="20">
        <v>200.91386435089427</v>
      </c>
      <c r="E142" s="20">
        <v>251.23921748040931</v>
      </c>
      <c r="F142" s="20">
        <v>-50.325353129515037</v>
      </c>
      <c r="G142" s="20">
        <v>-0.90458823837706737</v>
      </c>
      <c r="H142" s="20">
        <v>7.4977531760065608</v>
      </c>
      <c r="I142" s="20">
        <v>236.3741925642654</v>
      </c>
      <c r="J142" s="20">
        <v>266.10424239655322</v>
      </c>
      <c r="K142" s="20">
        <v>56.136402264997116</v>
      </c>
      <c r="L142" s="20">
        <v>139.94334006446147</v>
      </c>
      <c r="M142" s="20">
        <v>362.53509489635712</v>
      </c>
    </row>
    <row r="143" spans="2:13" x14ac:dyDescent="0.2">
      <c r="B143" s="11" t="s">
        <v>130</v>
      </c>
      <c r="C143" s="17">
        <v>1</v>
      </c>
      <c r="D143" s="20">
        <v>135.1673761865116</v>
      </c>
      <c r="E143" s="20">
        <v>251.23921748040931</v>
      </c>
      <c r="F143" s="20">
        <v>-116.07184129389771</v>
      </c>
      <c r="G143" s="20">
        <v>-2.0863683195826446</v>
      </c>
      <c r="H143" s="20">
        <v>7.4977531760065608</v>
      </c>
      <c r="I143" s="20">
        <v>236.3741925642654</v>
      </c>
      <c r="J143" s="20">
        <v>266.10424239655322</v>
      </c>
      <c r="K143" s="20">
        <v>56.136402264997116</v>
      </c>
      <c r="L143" s="20">
        <v>139.94334006446147</v>
      </c>
      <c r="M143" s="20">
        <v>362.53509489635712</v>
      </c>
    </row>
    <row r="144" spans="2:13" x14ac:dyDescent="0.2">
      <c r="B144" s="11" t="s">
        <v>131</v>
      </c>
      <c r="C144" s="17">
        <v>1</v>
      </c>
      <c r="D144" s="20">
        <v>89.823337547925831</v>
      </c>
      <c r="E144" s="20">
        <v>212.26929246682221</v>
      </c>
      <c r="F144" s="20">
        <v>-122.44595491889638</v>
      </c>
      <c r="G144" s="20">
        <v>-2.2009417474215676</v>
      </c>
      <c r="H144" s="20">
        <v>9.2721611936023756</v>
      </c>
      <c r="I144" s="20">
        <v>193.88633107373815</v>
      </c>
      <c r="J144" s="20">
        <v>230.65225385990627</v>
      </c>
      <c r="K144" s="20">
        <v>56.400818520384988</v>
      </c>
      <c r="L144" s="20">
        <v>100.44918410697609</v>
      </c>
      <c r="M144" s="20">
        <v>324.08940082666834</v>
      </c>
    </row>
    <row r="145" spans="2:13" x14ac:dyDescent="0.2">
      <c r="B145" s="11" t="s">
        <v>132</v>
      </c>
      <c r="C145" s="17">
        <v>1</v>
      </c>
      <c r="D145" s="20">
        <v>171.57186238849636</v>
      </c>
      <c r="E145" s="20">
        <v>212.26929246682221</v>
      </c>
      <c r="F145" s="20">
        <v>-40.697430078325851</v>
      </c>
      <c r="G145" s="20">
        <v>-0.73152823163073988</v>
      </c>
      <c r="H145" s="20">
        <v>9.2721611936023756</v>
      </c>
      <c r="I145" s="20">
        <v>193.88633107373815</v>
      </c>
      <c r="J145" s="20">
        <v>230.65225385990627</v>
      </c>
      <c r="K145" s="20">
        <v>56.400818520384988</v>
      </c>
      <c r="L145" s="20">
        <v>100.44918410697609</v>
      </c>
      <c r="M145" s="20">
        <v>324.08940082666834</v>
      </c>
    </row>
    <row r="146" spans="2:13" x14ac:dyDescent="0.2">
      <c r="B146" s="11" t="s">
        <v>133</v>
      </c>
      <c r="C146" s="17">
        <v>1</v>
      </c>
      <c r="D146" s="20">
        <v>197.55094390304976</v>
      </c>
      <c r="E146" s="20">
        <v>230.6080807148976</v>
      </c>
      <c r="F146" s="20">
        <v>-33.05713681184784</v>
      </c>
      <c r="G146" s="20">
        <v>-0.59419547593559641</v>
      </c>
      <c r="H146" s="20">
        <v>6.2513072054174641</v>
      </c>
      <c r="I146" s="20">
        <v>218.21425616698221</v>
      </c>
      <c r="J146" s="20">
        <v>243.00190526281298</v>
      </c>
      <c r="K146" s="20">
        <v>55.983552927138888</v>
      </c>
      <c r="L146" s="20">
        <v>119.61524197765014</v>
      </c>
      <c r="M146" s="20">
        <v>341.60091945214504</v>
      </c>
    </row>
    <row r="147" spans="2:13" x14ac:dyDescent="0.2">
      <c r="B147" s="11" t="s">
        <v>134</v>
      </c>
      <c r="C147" s="17">
        <v>1</v>
      </c>
      <c r="D147" s="20">
        <v>268.89447791817884</v>
      </c>
      <c r="E147" s="20">
        <v>230.6080807148976</v>
      </c>
      <c r="F147" s="20">
        <v>38.28639720328124</v>
      </c>
      <c r="G147" s="20">
        <v>0.68819039403041748</v>
      </c>
      <c r="H147" s="20">
        <v>6.2513072054174641</v>
      </c>
      <c r="I147" s="20">
        <v>218.21425616698221</v>
      </c>
      <c r="J147" s="20">
        <v>243.00190526281298</v>
      </c>
      <c r="K147" s="20">
        <v>55.983552927138888</v>
      </c>
      <c r="L147" s="20">
        <v>119.61524197765014</v>
      </c>
      <c r="M147" s="20">
        <v>341.60091945214504</v>
      </c>
    </row>
    <row r="148" spans="2:13" x14ac:dyDescent="0.2">
      <c r="B148" s="11" t="s">
        <v>135</v>
      </c>
      <c r="C148" s="17">
        <v>1</v>
      </c>
      <c r="D148" s="20">
        <v>173.2082566698104</v>
      </c>
      <c r="E148" s="20">
        <v>238.02805095512551</v>
      </c>
      <c r="F148" s="20">
        <v>-64.819794285315112</v>
      </c>
      <c r="G148" s="20">
        <v>-1.1651229425775942</v>
      </c>
      <c r="H148" s="20">
        <v>6.0597532312526106</v>
      </c>
      <c r="I148" s="20">
        <v>226.01400079186965</v>
      </c>
      <c r="J148" s="20">
        <v>250.04210111838137</v>
      </c>
      <c r="K148" s="20">
        <v>55.962487130156518</v>
      </c>
      <c r="L148" s="20">
        <v>127.07697720929221</v>
      </c>
      <c r="M148" s="20">
        <v>348.97912470095878</v>
      </c>
    </row>
    <row r="149" spans="2:13" x14ac:dyDescent="0.2">
      <c r="B149" s="11" t="s">
        <v>136</v>
      </c>
      <c r="C149" s="17">
        <v>1</v>
      </c>
      <c r="D149" s="20">
        <v>299.9339069101668</v>
      </c>
      <c r="E149" s="20">
        <v>220.11153744823375</v>
      </c>
      <c r="F149" s="20">
        <v>79.82236946193305</v>
      </c>
      <c r="G149" s="20">
        <v>1.4347912549928143</v>
      </c>
      <c r="H149" s="20">
        <v>7.6657399532693971</v>
      </c>
      <c r="I149" s="20">
        <v>204.91346240747572</v>
      </c>
      <c r="J149" s="20">
        <v>235.30961248899177</v>
      </c>
      <c r="K149" s="20">
        <v>56.159085868632225</v>
      </c>
      <c r="L149" s="20">
        <v>108.77068758183196</v>
      </c>
      <c r="M149" s="20">
        <v>331.45238731463553</v>
      </c>
    </row>
    <row r="150" spans="2:13" x14ac:dyDescent="0.2">
      <c r="B150" s="11" t="s">
        <v>137</v>
      </c>
      <c r="C150" s="17">
        <v>1</v>
      </c>
      <c r="D150" s="20">
        <v>244.48261981110159</v>
      </c>
      <c r="E150" s="20">
        <v>236.39927699995349</v>
      </c>
      <c r="F150" s="20">
        <v>8.0833428111480998</v>
      </c>
      <c r="G150" s="20">
        <v>0.14529648336329229</v>
      </c>
      <c r="H150" s="20">
        <v>6.0347554208260581</v>
      </c>
      <c r="I150" s="20">
        <v>224.43478742719947</v>
      </c>
      <c r="J150" s="20">
        <v>248.3637665727075</v>
      </c>
      <c r="K150" s="20">
        <v>55.95978582480857</v>
      </c>
      <c r="L150" s="20">
        <v>125.45355885470622</v>
      </c>
      <c r="M150" s="20">
        <v>347.34499514520076</v>
      </c>
    </row>
    <row r="151" spans="2:13" x14ac:dyDescent="0.2">
      <c r="B151" s="11" t="s">
        <v>138</v>
      </c>
      <c r="C151" s="17">
        <v>1</v>
      </c>
      <c r="D151" s="20">
        <v>440.97002195203333</v>
      </c>
      <c r="E151" s="20">
        <v>344.18047948956468</v>
      </c>
      <c r="F151" s="20">
        <v>96.78954246246866</v>
      </c>
      <c r="G151" s="20">
        <v>1.7397728235333023</v>
      </c>
      <c r="H151" s="20">
        <v>22.744411025554346</v>
      </c>
      <c r="I151" s="20">
        <v>299.08747246983239</v>
      </c>
      <c r="J151" s="20">
        <v>389.27348650929696</v>
      </c>
      <c r="K151" s="20">
        <v>60.103141261240374</v>
      </c>
      <c r="L151" s="20">
        <v>225.02015620152667</v>
      </c>
      <c r="M151" s="20">
        <v>463.34080277760268</v>
      </c>
    </row>
    <row r="152" spans="2:13" x14ac:dyDescent="0.2">
      <c r="B152" s="11" t="s">
        <v>139</v>
      </c>
      <c r="C152" s="17">
        <v>1</v>
      </c>
      <c r="D152" s="20">
        <v>269.93480159233297</v>
      </c>
      <c r="E152" s="20">
        <v>309.23701717306727</v>
      </c>
      <c r="F152" s="20">
        <v>-39.302215580734298</v>
      </c>
      <c r="G152" s="20">
        <v>-0.70644952783533044</v>
      </c>
      <c r="H152" s="20">
        <v>12.793190759931155</v>
      </c>
      <c r="I152" s="20">
        <v>283.87327220318451</v>
      </c>
      <c r="J152" s="20">
        <v>334.60076214295003</v>
      </c>
      <c r="K152" s="20">
        <v>57.085419210068387</v>
      </c>
      <c r="L152" s="20">
        <v>196.0596213604521</v>
      </c>
      <c r="M152" s="20">
        <v>422.41441298568247</v>
      </c>
    </row>
    <row r="153" spans="2:13" x14ac:dyDescent="0.2">
      <c r="B153" s="11" t="s">
        <v>140</v>
      </c>
      <c r="C153" s="17">
        <v>1</v>
      </c>
      <c r="D153" s="20">
        <v>334.96321778716339</v>
      </c>
      <c r="E153" s="20">
        <v>300.58641772226497</v>
      </c>
      <c r="F153" s="20">
        <v>34.376800064898418</v>
      </c>
      <c r="G153" s="20">
        <v>0.61791616109911207</v>
      </c>
      <c r="H153" s="20">
        <v>12.872613532410321</v>
      </c>
      <c r="I153" s="20">
        <v>275.06520938114323</v>
      </c>
      <c r="J153" s="20">
        <v>326.1076260633867</v>
      </c>
      <c r="K153" s="20">
        <v>57.10327079707475</v>
      </c>
      <c r="L153" s="20">
        <v>187.37362940213282</v>
      </c>
      <c r="M153" s="20">
        <v>413.79920604239715</v>
      </c>
    </row>
    <row r="154" spans="2:13" x14ac:dyDescent="0.2">
      <c r="B154" s="11" t="s">
        <v>141</v>
      </c>
      <c r="C154" s="17">
        <v>1</v>
      </c>
      <c r="D154" s="20">
        <v>357.7484603303962</v>
      </c>
      <c r="E154" s="20">
        <v>300.58641772226497</v>
      </c>
      <c r="F154" s="20">
        <v>57.16204260813123</v>
      </c>
      <c r="G154" s="20">
        <v>1.0274763754136143</v>
      </c>
      <c r="H154" s="20">
        <v>12.872613532410321</v>
      </c>
      <c r="I154" s="20">
        <v>275.06520938114323</v>
      </c>
      <c r="J154" s="20">
        <v>326.1076260633867</v>
      </c>
      <c r="K154" s="20">
        <v>57.10327079707475</v>
      </c>
      <c r="L154" s="20">
        <v>187.37362940213282</v>
      </c>
      <c r="M154" s="20">
        <v>413.79920604239715</v>
      </c>
    </row>
    <row r="155" spans="2:13" x14ac:dyDescent="0.2">
      <c r="B155" s="11" t="s">
        <v>142</v>
      </c>
      <c r="C155" s="17">
        <v>1</v>
      </c>
      <c r="D155" s="20">
        <v>230.50294470959292</v>
      </c>
      <c r="E155" s="20">
        <v>260.37379851790797</v>
      </c>
      <c r="F155" s="20">
        <v>-29.870853808315047</v>
      </c>
      <c r="G155" s="20">
        <v>-0.53692267107879132</v>
      </c>
      <c r="H155" s="20">
        <v>18.60095740876751</v>
      </c>
      <c r="I155" s="20">
        <v>223.49559129306948</v>
      </c>
      <c r="J155" s="20">
        <v>297.25200574274646</v>
      </c>
      <c r="K155" s="20">
        <v>58.660676548195724</v>
      </c>
      <c r="L155" s="20">
        <v>144.07330182014559</v>
      </c>
      <c r="M155" s="20">
        <v>376.67429521567033</v>
      </c>
    </row>
    <row r="156" spans="2:13" x14ac:dyDescent="0.2">
      <c r="B156" s="11" t="s">
        <v>143</v>
      </c>
      <c r="C156" s="17">
        <v>1</v>
      </c>
      <c r="D156" s="20">
        <v>363.78535420602554</v>
      </c>
      <c r="E156" s="20">
        <v>229.16028164363362</v>
      </c>
      <c r="F156" s="20">
        <v>134.62507256239192</v>
      </c>
      <c r="G156" s="20">
        <v>2.4198589708290941</v>
      </c>
      <c r="H156" s="20">
        <v>6.3761345495671904</v>
      </c>
      <c r="I156" s="20">
        <v>216.51897474501354</v>
      </c>
      <c r="J156" s="20">
        <v>241.80158854225371</v>
      </c>
      <c r="K156" s="20">
        <v>55.997628953049805</v>
      </c>
      <c r="L156" s="20">
        <v>118.13953581595864</v>
      </c>
      <c r="M156" s="20">
        <v>340.1810274713086</v>
      </c>
    </row>
    <row r="157" spans="2:13" x14ac:dyDescent="0.2">
      <c r="B157" s="11" t="s">
        <v>144</v>
      </c>
      <c r="C157" s="17">
        <v>1</v>
      </c>
      <c r="D157" s="20">
        <v>268.40864887242094</v>
      </c>
      <c r="E157" s="20">
        <v>214.68229093099382</v>
      </c>
      <c r="F157" s="20">
        <v>53.726357941427125</v>
      </c>
      <c r="G157" s="20">
        <v>0.96572062514049295</v>
      </c>
      <c r="H157" s="20">
        <v>8.7442532002290481</v>
      </c>
      <c r="I157" s="20">
        <v>197.34595848003582</v>
      </c>
      <c r="J157" s="20">
        <v>232.01862338195181</v>
      </c>
      <c r="K157" s="20">
        <v>56.316439168318986</v>
      </c>
      <c r="L157" s="20">
        <v>103.0294728435033</v>
      </c>
      <c r="M157" s="20">
        <v>326.33510901848433</v>
      </c>
    </row>
    <row r="158" spans="2:13" x14ac:dyDescent="0.2">
      <c r="B158" s="11" t="s">
        <v>145</v>
      </c>
      <c r="C158" s="17">
        <v>1</v>
      </c>
      <c r="D158" s="20">
        <v>211.23872621363978</v>
      </c>
      <c r="E158" s="20">
        <v>229.16028164363362</v>
      </c>
      <c r="F158" s="20">
        <v>-17.921555429993845</v>
      </c>
      <c r="G158" s="20">
        <v>-0.3221364033685683</v>
      </c>
      <c r="H158" s="20">
        <v>6.3761345495671904</v>
      </c>
      <c r="I158" s="20">
        <v>216.51897474501354</v>
      </c>
      <c r="J158" s="20">
        <v>241.80158854225371</v>
      </c>
      <c r="K158" s="20">
        <v>55.997628953049805</v>
      </c>
      <c r="L158" s="20">
        <v>118.13953581595864</v>
      </c>
      <c r="M158" s="20">
        <v>340.1810274713086</v>
      </c>
    </row>
    <row r="159" spans="2:13" x14ac:dyDescent="0.2">
      <c r="B159" s="11" t="s">
        <v>146</v>
      </c>
      <c r="C159" s="17">
        <v>1</v>
      </c>
      <c r="D159" s="20">
        <v>223.0831529572697</v>
      </c>
      <c r="E159" s="20">
        <v>214.68229093099382</v>
      </c>
      <c r="F159" s="20">
        <v>8.4008620262758882</v>
      </c>
      <c r="G159" s="20">
        <v>0.15100382826207775</v>
      </c>
      <c r="H159" s="20">
        <v>8.7442532002290481</v>
      </c>
      <c r="I159" s="20">
        <v>197.34595848003582</v>
      </c>
      <c r="J159" s="20">
        <v>232.01862338195181</v>
      </c>
      <c r="K159" s="20">
        <v>56.316439168318986</v>
      </c>
      <c r="L159" s="20">
        <v>103.0294728435033</v>
      </c>
      <c r="M159" s="20">
        <v>326.33510901848433</v>
      </c>
    </row>
    <row r="160" spans="2:13" x14ac:dyDescent="0.2">
      <c r="B160" s="11" t="s">
        <v>147</v>
      </c>
      <c r="C160" s="17">
        <v>1</v>
      </c>
      <c r="D160" s="20">
        <v>351.97074735656679</v>
      </c>
      <c r="E160" s="20">
        <v>196.58480254019406</v>
      </c>
      <c r="F160" s="20">
        <v>155.38594481637273</v>
      </c>
      <c r="G160" s="20">
        <v>2.7930315308122973</v>
      </c>
      <c r="H160" s="20">
        <v>13.132797464631098</v>
      </c>
      <c r="I160" s="20">
        <v>170.54775424749602</v>
      </c>
      <c r="J160" s="20">
        <v>222.62185083289211</v>
      </c>
      <c r="K160" s="20">
        <v>57.162485301255735</v>
      </c>
      <c r="L160" s="20">
        <v>83.254615706215887</v>
      </c>
      <c r="M160" s="20">
        <v>309.91498937417225</v>
      </c>
    </row>
    <row r="161" spans="2:13" x14ac:dyDescent="0.2">
      <c r="B161" s="11" t="s">
        <v>148</v>
      </c>
      <c r="C161" s="17">
        <v>1</v>
      </c>
      <c r="D161" s="20">
        <v>168.5650474293837</v>
      </c>
      <c r="E161" s="20">
        <v>177.03951507813034</v>
      </c>
      <c r="F161" s="20">
        <v>-8.4744676487466393</v>
      </c>
      <c r="G161" s="20">
        <v>-0.15232687472325429</v>
      </c>
      <c r="H161" s="20">
        <v>18.442321326380746</v>
      </c>
      <c r="I161" s="20">
        <v>140.47581931584907</v>
      </c>
      <c r="J161" s="20">
        <v>213.60321084041161</v>
      </c>
      <c r="K161" s="20">
        <v>58.610567071772437</v>
      </c>
      <c r="L161" s="20">
        <v>60.838365291113263</v>
      </c>
      <c r="M161" s="20">
        <v>293.24066486514744</v>
      </c>
    </row>
    <row r="162" spans="2:13" x14ac:dyDescent="0.2">
      <c r="B162" s="11" t="s">
        <v>149</v>
      </c>
      <c r="C162" s="17">
        <v>1</v>
      </c>
      <c r="D162" s="20">
        <v>241.95493277686541</v>
      </c>
      <c r="E162" s="20">
        <v>164.0093234367545</v>
      </c>
      <c r="F162" s="20">
        <v>77.945609340110906</v>
      </c>
      <c r="G162" s="20">
        <v>1.4010568641364538</v>
      </c>
      <c r="H162" s="20">
        <v>22.108482092225692</v>
      </c>
      <c r="I162" s="20">
        <v>120.17710737891706</v>
      </c>
      <c r="J162" s="20">
        <v>207.84153949459193</v>
      </c>
      <c r="K162" s="20">
        <v>59.865385131906748</v>
      </c>
      <c r="L162" s="20">
        <v>45.320374799701284</v>
      </c>
      <c r="M162" s="20">
        <v>282.69827207380774</v>
      </c>
    </row>
    <row r="163" spans="2:13" x14ac:dyDescent="0.2">
      <c r="B163" s="11" t="s">
        <v>150</v>
      </c>
      <c r="C163" s="17">
        <v>1</v>
      </c>
      <c r="D163" s="20">
        <v>184.85808826771864</v>
      </c>
      <c r="E163" s="20">
        <v>185.72630950571423</v>
      </c>
      <c r="F163" s="20">
        <v>-0.86822123799558426</v>
      </c>
      <c r="G163" s="20">
        <v>-1.5606104505193574E-2</v>
      </c>
      <c r="H163" s="20">
        <v>16.043959829261158</v>
      </c>
      <c r="I163" s="20">
        <v>153.91759868034598</v>
      </c>
      <c r="J163" s="20">
        <v>217.53502033108248</v>
      </c>
      <c r="K163" s="20">
        <v>57.900673602059264</v>
      </c>
      <c r="L163" s="20">
        <v>70.932592567895682</v>
      </c>
      <c r="M163" s="20">
        <v>300.52002644353274</v>
      </c>
    </row>
    <row r="164" spans="2:13" x14ac:dyDescent="0.2">
      <c r="B164" s="11" t="s">
        <v>151</v>
      </c>
      <c r="C164" s="17">
        <v>1</v>
      </c>
      <c r="D164" s="20">
        <v>200.07702230282163</v>
      </c>
      <c r="E164" s="20">
        <v>220.74494954191175</v>
      </c>
      <c r="F164" s="20">
        <v>-20.667927239090119</v>
      </c>
      <c r="G164" s="20">
        <v>-0.37150189178005083</v>
      </c>
      <c r="H164" s="20">
        <v>7.5519925768833964</v>
      </c>
      <c r="I164" s="20">
        <v>205.77238973810961</v>
      </c>
      <c r="J164" s="20">
        <v>235.71750934571389</v>
      </c>
      <c r="K164" s="20">
        <v>56.143672381227063</v>
      </c>
      <c r="L164" s="20">
        <v>109.4346584134337</v>
      </c>
      <c r="M164" s="20">
        <v>332.05524067038982</v>
      </c>
    </row>
    <row r="165" spans="2:13" x14ac:dyDescent="0.2">
      <c r="B165" s="11" t="s">
        <v>152</v>
      </c>
      <c r="C165" s="17">
        <v>1</v>
      </c>
      <c r="D165" s="20">
        <v>181.75129023351653</v>
      </c>
      <c r="E165" s="20">
        <v>220.74494954191175</v>
      </c>
      <c r="F165" s="20">
        <v>-38.993659308395223</v>
      </c>
      <c r="G165" s="20">
        <v>-0.70090329005499985</v>
      </c>
      <c r="H165" s="20">
        <v>7.5519925768833964</v>
      </c>
      <c r="I165" s="20">
        <v>205.77238973810961</v>
      </c>
      <c r="J165" s="20">
        <v>235.71750934571389</v>
      </c>
      <c r="K165" s="20">
        <v>56.143672381227063</v>
      </c>
      <c r="L165" s="20">
        <v>109.4346584134337</v>
      </c>
      <c r="M165" s="20">
        <v>332.05524067038982</v>
      </c>
    </row>
    <row r="166" spans="2:13" x14ac:dyDescent="0.2">
      <c r="B166" s="11" t="s">
        <v>153</v>
      </c>
      <c r="C166" s="17">
        <v>1</v>
      </c>
      <c r="D166" s="20">
        <v>154.70125058617577</v>
      </c>
      <c r="E166" s="20">
        <v>216.75057531334306</v>
      </c>
      <c r="F166" s="20">
        <v>-62.049324727167289</v>
      </c>
      <c r="G166" s="20">
        <v>-1.1153243019077004</v>
      </c>
      <c r="H166" s="20">
        <v>8.3135679539958041</v>
      </c>
      <c r="I166" s="20">
        <v>200.26811825224988</v>
      </c>
      <c r="J166" s="20">
        <v>233.23303237443625</v>
      </c>
      <c r="K166" s="20">
        <v>56.25117570944596</v>
      </c>
      <c r="L166" s="20">
        <v>105.22714838070755</v>
      </c>
      <c r="M166" s="20">
        <v>328.27400224597858</v>
      </c>
    </row>
    <row r="167" spans="2:13" x14ac:dyDescent="0.2">
      <c r="B167" s="11" t="s">
        <v>154</v>
      </c>
      <c r="C167" s="17">
        <v>1</v>
      </c>
      <c r="D167" s="20">
        <v>120.08165652683778</v>
      </c>
      <c r="E167" s="20">
        <v>242.19047328500943</v>
      </c>
      <c r="F167" s="20">
        <v>-122.10881675817166</v>
      </c>
      <c r="G167" s="20">
        <v>-2.1948817558679106</v>
      </c>
      <c r="H167" s="20">
        <v>6.2919626711641854</v>
      </c>
      <c r="I167" s="20">
        <v>229.7160453220288</v>
      </c>
      <c r="J167" s="20">
        <v>254.66490124799006</v>
      </c>
      <c r="K167" s="20">
        <v>55.988107226665385</v>
      </c>
      <c r="L167" s="20">
        <v>131.18860520599148</v>
      </c>
      <c r="M167" s="20">
        <v>353.19234136402736</v>
      </c>
    </row>
    <row r="168" spans="2:13" x14ac:dyDescent="0.2">
      <c r="B168" s="11" t="s">
        <v>155</v>
      </c>
      <c r="C168" s="17">
        <v>1</v>
      </c>
      <c r="D168" s="20">
        <v>284.8292030196755</v>
      </c>
      <c r="E168" s="20">
        <v>255.35228303693469</v>
      </c>
      <c r="F168" s="20">
        <v>29.47691998274081</v>
      </c>
      <c r="G168" s="20">
        <v>0.52984178871724563</v>
      </c>
      <c r="H168" s="20">
        <v>8.275288306106491</v>
      </c>
      <c r="I168" s="20">
        <v>238.94571910092822</v>
      </c>
      <c r="J168" s="20">
        <v>271.75884697294117</v>
      </c>
      <c r="K168" s="20">
        <v>56.245530961298961</v>
      </c>
      <c r="L168" s="20">
        <v>143.84004736651877</v>
      </c>
      <c r="M168" s="20">
        <v>366.86451870735061</v>
      </c>
    </row>
    <row r="169" spans="2:13" x14ac:dyDescent="0.2">
      <c r="B169" s="11" t="s">
        <v>156</v>
      </c>
      <c r="C169" s="17">
        <v>1</v>
      </c>
      <c r="D169" s="20">
        <v>248.17471444662888</v>
      </c>
      <c r="E169" s="20">
        <v>255.35228303693469</v>
      </c>
      <c r="F169" s="20">
        <v>-7.1775685903058104</v>
      </c>
      <c r="G169" s="20">
        <v>-0.12901537144162453</v>
      </c>
      <c r="H169" s="20">
        <v>8.275288306106491</v>
      </c>
      <c r="I169" s="20">
        <v>238.94571910092822</v>
      </c>
      <c r="J169" s="20">
        <v>271.75884697294117</v>
      </c>
      <c r="K169" s="20">
        <v>56.245530961298961</v>
      </c>
      <c r="L169" s="20">
        <v>143.84004736651877</v>
      </c>
      <c r="M169" s="20">
        <v>366.86451870735061</v>
      </c>
    </row>
    <row r="170" spans="2:13" x14ac:dyDescent="0.2">
      <c r="B170" s="11" t="s">
        <v>157</v>
      </c>
      <c r="C170" s="17">
        <v>1</v>
      </c>
      <c r="D170" s="20">
        <v>278.14696766500168</v>
      </c>
      <c r="E170" s="20">
        <v>250.73248780546692</v>
      </c>
      <c r="F170" s="20">
        <v>27.414479859534765</v>
      </c>
      <c r="G170" s="20">
        <v>0.49276983667335711</v>
      </c>
      <c r="H170" s="20">
        <v>7.4100522728289331</v>
      </c>
      <c r="I170" s="20">
        <v>236.04133845981733</v>
      </c>
      <c r="J170" s="20">
        <v>265.42363715111651</v>
      </c>
      <c r="K170" s="20">
        <v>56.124755957200513</v>
      </c>
      <c r="L170" s="20">
        <v>139.45970032746629</v>
      </c>
      <c r="M170" s="20">
        <v>362.00527528346754</v>
      </c>
    </row>
    <row r="171" spans="2:13" x14ac:dyDescent="0.2">
      <c r="B171" s="11" t="s">
        <v>158</v>
      </c>
      <c r="C171" s="17">
        <v>1</v>
      </c>
      <c r="D171" s="20">
        <v>275.66126852782827</v>
      </c>
      <c r="E171" s="20">
        <v>242.19047328500943</v>
      </c>
      <c r="F171" s="20">
        <v>33.470795242818838</v>
      </c>
      <c r="G171" s="20">
        <v>0.60163090416595333</v>
      </c>
      <c r="H171" s="20">
        <v>6.2919626711641854</v>
      </c>
      <c r="I171" s="20">
        <v>229.7160453220288</v>
      </c>
      <c r="J171" s="20">
        <v>254.66490124799006</v>
      </c>
      <c r="K171" s="20">
        <v>55.988107226665385</v>
      </c>
      <c r="L171" s="20">
        <v>131.18860520599148</v>
      </c>
      <c r="M171" s="20">
        <v>353.19234136402736</v>
      </c>
    </row>
    <row r="172" spans="2:13" x14ac:dyDescent="0.2">
      <c r="B172" s="11" t="s">
        <v>159</v>
      </c>
      <c r="C172" s="17">
        <v>1</v>
      </c>
      <c r="D172" s="20">
        <v>325.03973275525487</v>
      </c>
      <c r="E172" s="20">
        <v>364.44966648726046</v>
      </c>
      <c r="F172" s="20">
        <v>-39.409933732005584</v>
      </c>
      <c r="G172" s="20">
        <v>-0.70838574023405843</v>
      </c>
      <c r="H172" s="20">
        <v>23.20717888943442</v>
      </c>
      <c r="I172" s="20">
        <v>318.4391771677665</v>
      </c>
      <c r="J172" s="20">
        <v>410.46015580675441</v>
      </c>
      <c r="K172" s="20">
        <v>60.279785239958073</v>
      </c>
      <c r="L172" s="20">
        <v>244.93912933070936</v>
      </c>
      <c r="M172" s="20">
        <v>483.96020364381155</v>
      </c>
    </row>
    <row r="173" spans="2:13" x14ac:dyDescent="0.2">
      <c r="B173" s="11" t="s">
        <v>160</v>
      </c>
      <c r="C173" s="17">
        <v>1</v>
      </c>
      <c r="D173" s="20">
        <v>336.94447229060336</v>
      </c>
      <c r="E173" s="20">
        <v>305.97946926272334</v>
      </c>
      <c r="F173" s="20">
        <v>30.965003027880016</v>
      </c>
      <c r="G173" s="20">
        <v>0.55658978623048694</v>
      </c>
      <c r="H173" s="20">
        <v>12.763467484959007</v>
      </c>
      <c r="I173" s="20">
        <v>280.67465357641106</v>
      </c>
      <c r="J173" s="20">
        <v>331.28428494903562</v>
      </c>
      <c r="K173" s="20">
        <v>57.078765393172816</v>
      </c>
      <c r="L173" s="20">
        <v>192.81526528926562</v>
      </c>
      <c r="M173" s="20">
        <v>419.14367323618103</v>
      </c>
    </row>
    <row r="174" spans="2:13" x14ac:dyDescent="0.2">
      <c r="B174" s="11" t="s">
        <v>161</v>
      </c>
      <c r="C174" s="17">
        <v>1</v>
      </c>
      <c r="D174" s="20">
        <v>304.84372440863598</v>
      </c>
      <c r="E174" s="20">
        <v>299.38394016834184</v>
      </c>
      <c r="F174" s="20">
        <v>5.459784240294141</v>
      </c>
      <c r="G174" s="20">
        <v>9.8138538544103912E-2</v>
      </c>
      <c r="H174" s="20">
        <v>12.923525901787675</v>
      </c>
      <c r="I174" s="20">
        <v>273.76179310310255</v>
      </c>
      <c r="J174" s="20">
        <v>325.00608723358113</v>
      </c>
      <c r="K174" s="20">
        <v>57.114769353499398</v>
      </c>
      <c r="L174" s="20">
        <v>186.14835484172792</v>
      </c>
      <c r="M174" s="20">
        <v>412.61952549495572</v>
      </c>
    </row>
    <row r="175" spans="2:13" x14ac:dyDescent="0.2">
      <c r="B175" s="11" t="s">
        <v>162</v>
      </c>
      <c r="C175" s="17">
        <v>1</v>
      </c>
      <c r="D175" s="20">
        <v>257.52693757002027</v>
      </c>
      <c r="E175" s="20">
        <v>306.34141903053933</v>
      </c>
      <c r="F175" s="20">
        <v>-48.814481460519062</v>
      </c>
      <c r="G175" s="20">
        <v>-0.87743061987107163</v>
      </c>
      <c r="H175" s="20">
        <v>12.763204712062231</v>
      </c>
      <c r="I175" s="20">
        <v>281.0371243170527</v>
      </c>
      <c r="J175" s="20">
        <v>331.64571374402595</v>
      </c>
      <c r="K175" s="20">
        <v>57.078706634709803</v>
      </c>
      <c r="L175" s="20">
        <v>193.17733155144947</v>
      </c>
      <c r="M175" s="20">
        <v>419.50550650962919</v>
      </c>
    </row>
    <row r="176" spans="2:13" x14ac:dyDescent="0.2">
      <c r="B176" s="11" t="s">
        <v>163</v>
      </c>
      <c r="C176" s="17">
        <v>1</v>
      </c>
      <c r="D176" s="20">
        <v>280.49607322898152</v>
      </c>
      <c r="E176" s="20">
        <v>242.68815421575641</v>
      </c>
      <c r="F176" s="20">
        <v>37.807919013225103</v>
      </c>
      <c r="G176" s="20">
        <v>0.67958984349019913</v>
      </c>
      <c r="H176" s="20">
        <v>6.33508860377371</v>
      </c>
      <c r="I176" s="20">
        <v>230.12822489687306</v>
      </c>
      <c r="J176" s="20">
        <v>255.24808353463976</v>
      </c>
      <c r="K176" s="20">
        <v>55.992970131856026</v>
      </c>
      <c r="L176" s="20">
        <v>131.67664495422326</v>
      </c>
      <c r="M176" s="20">
        <v>353.69966347728956</v>
      </c>
    </row>
    <row r="177" spans="2:13" x14ac:dyDescent="0.2">
      <c r="B177" s="11" t="s">
        <v>164</v>
      </c>
      <c r="C177" s="17">
        <v>1</v>
      </c>
      <c r="D177" s="20">
        <v>234.36817392164625</v>
      </c>
      <c r="E177" s="20">
        <v>235.88220591341494</v>
      </c>
      <c r="F177" s="20">
        <v>-1.5140319917686895</v>
      </c>
      <c r="G177" s="20">
        <v>-2.7214424680853888E-2</v>
      </c>
      <c r="H177" s="20">
        <v>6.0347949260520712</v>
      </c>
      <c r="I177" s="20">
        <v>223.91763801770799</v>
      </c>
      <c r="J177" s="20">
        <v>247.84677380912188</v>
      </c>
      <c r="K177" s="20">
        <v>55.959790085102725</v>
      </c>
      <c r="L177" s="20">
        <v>124.93647932172014</v>
      </c>
      <c r="M177" s="20">
        <v>346.82793250510974</v>
      </c>
    </row>
    <row r="178" spans="2:13" x14ac:dyDescent="0.2">
      <c r="B178" s="11" t="s">
        <v>165</v>
      </c>
      <c r="C178" s="17">
        <v>1</v>
      </c>
      <c r="D178" s="20">
        <v>240.35825174778387</v>
      </c>
      <c r="E178" s="20">
        <v>236.70090179440186</v>
      </c>
      <c r="F178" s="20">
        <v>3.6573499533820097</v>
      </c>
      <c r="G178" s="20">
        <v>6.574013982463163E-2</v>
      </c>
      <c r="H178" s="20">
        <v>6.0365107406970484</v>
      </c>
      <c r="I178" s="20">
        <v>224.73293212927808</v>
      </c>
      <c r="J178" s="20">
        <v>248.66887145952563</v>
      </c>
      <c r="K178" s="20">
        <v>55.959975147348018</v>
      </c>
      <c r="L178" s="20">
        <v>125.7548082988063</v>
      </c>
      <c r="M178" s="20">
        <v>347.64699528999745</v>
      </c>
    </row>
    <row r="179" spans="2:13" x14ac:dyDescent="0.2">
      <c r="B179" s="11" t="s">
        <v>166</v>
      </c>
      <c r="C179" s="17">
        <v>1</v>
      </c>
      <c r="D179" s="20">
        <v>212.82588288712984</v>
      </c>
      <c r="E179" s="20">
        <v>246.0167994122628</v>
      </c>
      <c r="F179" s="20">
        <v>-33.190916525132963</v>
      </c>
      <c r="G179" s="20">
        <v>-0.59660013974112869</v>
      </c>
      <c r="H179" s="20">
        <v>6.6994557286532652</v>
      </c>
      <c r="I179" s="20">
        <v>232.73447682931589</v>
      </c>
      <c r="J179" s="20">
        <v>259.2991219952097</v>
      </c>
      <c r="K179" s="20">
        <v>56.035364401683353</v>
      </c>
      <c r="L179" s="20">
        <v>134.92123938745544</v>
      </c>
      <c r="M179" s="20">
        <v>357.11235943707015</v>
      </c>
    </row>
    <row r="180" spans="2:13" x14ac:dyDescent="0.2">
      <c r="B180" s="11" t="s">
        <v>167</v>
      </c>
      <c r="C180" s="17">
        <v>1</v>
      </c>
      <c r="D180" s="20">
        <v>213.59333551683733</v>
      </c>
      <c r="E180" s="20">
        <v>247.4645984835268</v>
      </c>
      <c r="F180" s="20">
        <v>-33.871262966689471</v>
      </c>
      <c r="G180" s="20">
        <v>-0.60882923205310635</v>
      </c>
      <c r="H180" s="20">
        <v>6.8956229831011768</v>
      </c>
      <c r="I180" s="20">
        <v>233.7933552390634</v>
      </c>
      <c r="J180" s="20">
        <v>261.13584172799017</v>
      </c>
      <c r="K180" s="20">
        <v>56.059156013039747</v>
      </c>
      <c r="L180" s="20">
        <v>136.32186927519126</v>
      </c>
      <c r="M180" s="20">
        <v>358.60732769186234</v>
      </c>
    </row>
    <row r="181" spans="2:13" x14ac:dyDescent="0.2">
      <c r="B181" s="11" t="s">
        <v>168</v>
      </c>
      <c r="C181" s="17">
        <v>1</v>
      </c>
      <c r="D181" s="20">
        <v>202.78247809055952</v>
      </c>
      <c r="E181" s="20">
        <v>262.67683014339474</v>
      </c>
      <c r="F181" s="20">
        <v>-59.894352052835217</v>
      </c>
      <c r="G181" s="20">
        <v>-1.0765890956149999</v>
      </c>
      <c r="H181" s="20">
        <v>9.8794286726710059</v>
      </c>
      <c r="I181" s="20">
        <v>243.08990190915</v>
      </c>
      <c r="J181" s="20">
        <v>282.26375837763948</v>
      </c>
      <c r="K181" s="20">
        <v>56.50382701612034</v>
      </c>
      <c r="L181" s="20">
        <v>150.65249742196514</v>
      </c>
      <c r="M181" s="20">
        <v>374.70116286482437</v>
      </c>
    </row>
    <row r="182" spans="2:13" x14ac:dyDescent="0.2">
      <c r="B182" s="11" t="s">
        <v>169</v>
      </c>
      <c r="C182" s="17">
        <v>1</v>
      </c>
      <c r="D182" s="20">
        <v>172.89299098579787</v>
      </c>
      <c r="E182" s="20">
        <v>255.58261469420125</v>
      </c>
      <c r="F182" s="20">
        <v>-82.689623708403388</v>
      </c>
      <c r="G182" s="20">
        <v>-1.4863295812340387</v>
      </c>
      <c r="H182" s="20">
        <v>8.3219081430810231</v>
      </c>
      <c r="I182" s="20">
        <v>239.08362239706511</v>
      </c>
      <c r="J182" s="20">
        <v>272.08160699133742</v>
      </c>
      <c r="K182" s="20">
        <v>56.252408941405655</v>
      </c>
      <c r="L182" s="20">
        <v>144.05674275925935</v>
      </c>
      <c r="M182" s="20">
        <v>367.10848662914316</v>
      </c>
    </row>
    <row r="183" spans="2:13" x14ac:dyDescent="0.2">
      <c r="B183" s="11" t="s">
        <v>170</v>
      </c>
      <c r="C183" s="17">
        <v>1</v>
      </c>
      <c r="D183" s="20">
        <v>270.36572840572046</v>
      </c>
      <c r="E183" s="20">
        <v>256.9097638549249</v>
      </c>
      <c r="F183" s="20">
        <v>13.455964550795557</v>
      </c>
      <c r="G183" s="20">
        <v>0.24186829325057765</v>
      </c>
      <c r="H183" s="20">
        <v>8.5960554597795547</v>
      </c>
      <c r="I183" s="20">
        <v>239.8672478383819</v>
      </c>
      <c r="J183" s="20">
        <v>273.95227987146791</v>
      </c>
      <c r="K183" s="20">
        <v>56.293618874938772</v>
      </c>
      <c r="L183" s="20">
        <v>145.30218921860268</v>
      </c>
      <c r="M183" s="20">
        <v>368.51733849124713</v>
      </c>
    </row>
    <row r="184" spans="2:13" x14ac:dyDescent="0.2">
      <c r="B184" s="11" t="s">
        <v>171</v>
      </c>
      <c r="C184" s="17">
        <v>1</v>
      </c>
      <c r="D184" s="20">
        <v>280.23676981467042</v>
      </c>
      <c r="E184" s="20">
        <v>244.72412165972139</v>
      </c>
      <c r="F184" s="20">
        <v>35.512648154949034</v>
      </c>
      <c r="G184" s="20">
        <v>0.63833280517508262</v>
      </c>
      <c r="H184" s="20">
        <v>6.5428970493750418</v>
      </c>
      <c r="I184" s="20">
        <v>231.75219188561709</v>
      </c>
      <c r="J184" s="20">
        <v>257.69605143382569</v>
      </c>
      <c r="K184" s="20">
        <v>56.016862268141885</v>
      </c>
      <c r="L184" s="20">
        <v>133.66524391421018</v>
      </c>
      <c r="M184" s="20">
        <v>355.7829994052326</v>
      </c>
    </row>
    <row r="185" spans="2:13" x14ac:dyDescent="0.2">
      <c r="B185" s="11" t="s">
        <v>172</v>
      </c>
      <c r="C185" s="17">
        <v>1</v>
      </c>
      <c r="D185" s="20">
        <v>350.55099080856598</v>
      </c>
      <c r="E185" s="20">
        <v>364.48586146404199</v>
      </c>
      <c r="F185" s="20">
        <v>-13.934870655476004</v>
      </c>
      <c r="G185" s="20">
        <v>-0.2504765354712733</v>
      </c>
      <c r="H185" s="20">
        <v>23.2093734622885</v>
      </c>
      <c r="I185" s="20">
        <v>318.47102119041676</v>
      </c>
      <c r="J185" s="20">
        <v>410.50070173766721</v>
      </c>
      <c r="K185" s="20">
        <v>60.280630164931409</v>
      </c>
      <c r="L185" s="20">
        <v>244.97364916155237</v>
      </c>
      <c r="M185" s="20">
        <v>483.9980737665316</v>
      </c>
    </row>
    <row r="186" spans="2:13" x14ac:dyDescent="0.2">
      <c r="B186" s="11" t="s">
        <v>173</v>
      </c>
      <c r="C186" s="17">
        <v>1</v>
      </c>
      <c r="D186" s="20">
        <v>351.30307609863956</v>
      </c>
      <c r="E186" s="20">
        <v>343.07932046386281</v>
      </c>
      <c r="F186" s="20">
        <v>8.2237556347767509</v>
      </c>
      <c r="G186" s="20">
        <v>0.14782037601129636</v>
      </c>
      <c r="H186" s="20">
        <v>16.75426172875336</v>
      </c>
      <c r="I186" s="20">
        <v>309.86236703753451</v>
      </c>
      <c r="J186" s="20">
        <v>376.29627389019112</v>
      </c>
      <c r="K186" s="20">
        <v>58.101502929311792</v>
      </c>
      <c r="L186" s="20">
        <v>227.8874398517512</v>
      </c>
      <c r="M186" s="20">
        <v>458.27120107597443</v>
      </c>
    </row>
    <row r="187" spans="2:13" x14ac:dyDescent="0.2">
      <c r="B187" s="11" t="s">
        <v>174</v>
      </c>
      <c r="C187" s="17">
        <v>1</v>
      </c>
      <c r="D187" s="20">
        <v>313.2871856579099</v>
      </c>
      <c r="E187" s="20">
        <v>338.12060864478372</v>
      </c>
      <c r="F187" s="20">
        <v>-24.833422986873813</v>
      </c>
      <c r="G187" s="20">
        <v>-0.44637585144720932</v>
      </c>
      <c r="H187" s="20">
        <v>15.846299344686665</v>
      </c>
      <c r="I187" s="20">
        <v>306.70377895489207</v>
      </c>
      <c r="J187" s="20">
        <v>369.53743833467536</v>
      </c>
      <c r="K187" s="20">
        <v>57.846214737791392</v>
      </c>
      <c r="L187" s="20">
        <v>223.43486170214152</v>
      </c>
      <c r="M187" s="20">
        <v>452.80635558742591</v>
      </c>
    </row>
    <row r="188" spans="2:13" x14ac:dyDescent="0.2">
      <c r="B188" s="11" t="s">
        <v>175</v>
      </c>
      <c r="C188" s="17">
        <v>1</v>
      </c>
      <c r="D188" s="20">
        <v>206.85485160026474</v>
      </c>
      <c r="E188" s="20">
        <v>216.75057531334306</v>
      </c>
      <c r="F188" s="20">
        <v>-9.8957237130783255</v>
      </c>
      <c r="G188" s="20">
        <v>-0.17787367051439024</v>
      </c>
      <c r="H188" s="20">
        <v>8.3135679539958041</v>
      </c>
      <c r="I188" s="20">
        <v>200.26811825224988</v>
      </c>
      <c r="J188" s="20">
        <v>233.23303237443625</v>
      </c>
      <c r="K188" s="20">
        <v>56.25117570944596</v>
      </c>
      <c r="L188" s="20">
        <v>105.22714838070755</v>
      </c>
      <c r="M188" s="20">
        <v>328.27400224597858</v>
      </c>
    </row>
    <row r="189" spans="2:13" x14ac:dyDescent="0.2">
      <c r="B189" s="11" t="s">
        <v>176</v>
      </c>
      <c r="C189" s="17">
        <v>1</v>
      </c>
      <c r="D189" s="20">
        <v>142.74466259605006</v>
      </c>
      <c r="E189" s="20">
        <v>237.43341920922563</v>
      </c>
      <c r="F189" s="20">
        <v>-94.68875661317557</v>
      </c>
      <c r="G189" s="20">
        <v>-1.702011614670468</v>
      </c>
      <c r="H189" s="20">
        <v>6.0462198644926799</v>
      </c>
      <c r="I189" s="20">
        <v>225.44620026185049</v>
      </c>
      <c r="J189" s="20">
        <v>249.42063815660077</v>
      </c>
      <c r="K189" s="20">
        <v>55.961023321764259</v>
      </c>
      <c r="L189" s="20">
        <v>126.48524760590257</v>
      </c>
      <c r="M189" s="20">
        <v>348.38159081254867</v>
      </c>
    </row>
    <row r="190" spans="2:13" x14ac:dyDescent="0.2">
      <c r="B190" s="11" t="s">
        <v>177</v>
      </c>
      <c r="C190" s="17">
        <v>1</v>
      </c>
      <c r="D190" s="20">
        <v>227.90986270015858</v>
      </c>
      <c r="E190" s="20">
        <v>247.5680127080735</v>
      </c>
      <c r="F190" s="20">
        <v>-19.658150007914912</v>
      </c>
      <c r="G190" s="20">
        <v>-0.35335134638096966</v>
      </c>
      <c r="H190" s="20">
        <v>6.9104309114650979</v>
      </c>
      <c r="I190" s="20">
        <v>233.86741130538337</v>
      </c>
      <c r="J190" s="20">
        <v>261.26861411076362</v>
      </c>
      <c r="K190" s="20">
        <v>56.060979405923597</v>
      </c>
      <c r="L190" s="20">
        <v>136.42166844599933</v>
      </c>
      <c r="M190" s="20">
        <v>358.71435697014766</v>
      </c>
    </row>
    <row r="191" spans="2:13" x14ac:dyDescent="0.2">
      <c r="B191" s="11" t="s">
        <v>178</v>
      </c>
      <c r="C191" s="17">
        <v>1</v>
      </c>
      <c r="D191" s="20">
        <v>223.9126389906113</v>
      </c>
      <c r="E191" s="20">
        <v>238.02805095512551</v>
      </c>
      <c r="F191" s="20">
        <v>-14.115411964514209</v>
      </c>
      <c r="G191" s="20">
        <v>-0.25372172968336076</v>
      </c>
      <c r="H191" s="20">
        <v>6.0597532312526106</v>
      </c>
      <c r="I191" s="20">
        <v>226.01400079186965</v>
      </c>
      <c r="J191" s="20">
        <v>250.04210111838137</v>
      </c>
      <c r="K191" s="20">
        <v>55.962487130156518</v>
      </c>
      <c r="L191" s="20">
        <v>127.07697720929221</v>
      </c>
      <c r="M191" s="20">
        <v>348.97912470095878</v>
      </c>
    </row>
    <row r="192" spans="2:13" x14ac:dyDescent="0.2">
      <c r="B192" s="11" t="s">
        <v>179</v>
      </c>
      <c r="C192" s="17">
        <v>1</v>
      </c>
      <c r="D192" s="20">
        <v>220.86505026355866</v>
      </c>
      <c r="E192" s="20">
        <v>247.5680127080735</v>
      </c>
      <c r="F192" s="20">
        <v>-26.702962444514839</v>
      </c>
      <c r="G192" s="20">
        <v>-0.47998045229743308</v>
      </c>
      <c r="H192" s="20">
        <v>6.9104309114650979</v>
      </c>
      <c r="I192" s="20">
        <v>233.86741130538337</v>
      </c>
      <c r="J192" s="20">
        <v>261.26861411076362</v>
      </c>
      <c r="K192" s="20">
        <v>56.060979405923597</v>
      </c>
      <c r="L192" s="20">
        <v>136.42166844599933</v>
      </c>
      <c r="M192" s="20">
        <v>358.71435697014766</v>
      </c>
    </row>
    <row r="193" spans="2:13" x14ac:dyDescent="0.2">
      <c r="B193" s="11" t="s">
        <v>180</v>
      </c>
      <c r="C193" s="17">
        <v>1</v>
      </c>
      <c r="D193" s="20">
        <v>229.21950133471654</v>
      </c>
      <c r="E193" s="20">
        <v>236.39927699995349</v>
      </c>
      <c r="F193" s="20">
        <v>-7.1797756652369458</v>
      </c>
      <c r="G193" s="20">
        <v>-0.12905504317564662</v>
      </c>
      <c r="H193" s="20">
        <v>6.0347554208260581</v>
      </c>
      <c r="I193" s="20">
        <v>224.43478742719947</v>
      </c>
      <c r="J193" s="20">
        <v>248.3637665727075</v>
      </c>
      <c r="K193" s="20">
        <v>55.95978582480857</v>
      </c>
      <c r="L193" s="20">
        <v>125.45355885470622</v>
      </c>
      <c r="M193" s="20">
        <v>347.34499514520076</v>
      </c>
    </row>
    <row r="194" spans="2:13" x14ac:dyDescent="0.2">
      <c r="B194" s="11" t="s">
        <v>181</v>
      </c>
      <c r="C194" s="17">
        <v>1</v>
      </c>
      <c r="D194" s="20">
        <v>224.88853710671569</v>
      </c>
      <c r="E194" s="20">
        <v>237.43341920922563</v>
      </c>
      <c r="F194" s="20">
        <v>-12.544882102509945</v>
      </c>
      <c r="G194" s="20">
        <v>-0.22549176699372378</v>
      </c>
      <c r="H194" s="20">
        <v>6.0462198644926799</v>
      </c>
      <c r="I194" s="20">
        <v>225.44620026185049</v>
      </c>
      <c r="J194" s="20">
        <v>249.42063815660077</v>
      </c>
      <c r="K194" s="20">
        <v>55.961023321764259</v>
      </c>
      <c r="L194" s="20">
        <v>126.48524760590257</v>
      </c>
      <c r="M194" s="20">
        <v>348.38159081254867</v>
      </c>
    </row>
    <row r="195" spans="2:13" x14ac:dyDescent="0.2">
      <c r="B195" s="11" t="s">
        <v>182</v>
      </c>
      <c r="C195" s="17">
        <v>1</v>
      </c>
      <c r="D195" s="20">
        <v>241.56974188162042</v>
      </c>
      <c r="E195" s="20">
        <v>237.43341920922563</v>
      </c>
      <c r="F195" s="20">
        <v>4.1363226723947832</v>
      </c>
      <c r="G195" s="20">
        <v>7.4349579424735121E-2</v>
      </c>
      <c r="H195" s="20">
        <v>6.0462198644926799</v>
      </c>
      <c r="I195" s="20">
        <v>225.44620026185049</v>
      </c>
      <c r="J195" s="20">
        <v>249.42063815660077</v>
      </c>
      <c r="K195" s="20">
        <v>55.961023321764259</v>
      </c>
      <c r="L195" s="20">
        <v>126.48524760590257</v>
      </c>
      <c r="M195" s="20">
        <v>348.38159081254867</v>
      </c>
    </row>
    <row r="196" spans="2:13" x14ac:dyDescent="0.2">
      <c r="B196" s="11" t="s">
        <v>183</v>
      </c>
      <c r="C196" s="17">
        <v>1</v>
      </c>
      <c r="D196" s="20">
        <v>230.10048123327263</v>
      </c>
      <c r="E196" s="20">
        <v>237.43341920922563</v>
      </c>
      <c r="F196" s="20">
        <v>-7.3329379759530013</v>
      </c>
      <c r="G196" s="20">
        <v>-0.13180810532465598</v>
      </c>
      <c r="H196" s="20">
        <v>6.0462198644926799</v>
      </c>
      <c r="I196" s="20">
        <v>225.44620026185049</v>
      </c>
      <c r="J196" s="20">
        <v>249.42063815660077</v>
      </c>
      <c r="K196" s="20">
        <v>55.961023321764259</v>
      </c>
      <c r="L196" s="20">
        <v>126.48524760590257</v>
      </c>
      <c r="M196" s="20">
        <v>348.38159081254867</v>
      </c>
    </row>
    <row r="197" spans="2:13" x14ac:dyDescent="0.2">
      <c r="B197" s="11" t="s">
        <v>184</v>
      </c>
      <c r="C197" s="17">
        <v>1</v>
      </c>
      <c r="D197" s="20">
        <v>308.24658556892086</v>
      </c>
      <c r="E197" s="20">
        <v>252.50604166776529</v>
      </c>
      <c r="F197" s="20">
        <v>55.740543901155576</v>
      </c>
      <c r="G197" s="20">
        <v>1.0019252181690912</v>
      </c>
      <c r="H197" s="20">
        <v>7.7252955563563743</v>
      </c>
      <c r="I197" s="20">
        <v>237.18989185140424</v>
      </c>
      <c r="J197" s="20">
        <v>267.82219148412634</v>
      </c>
      <c r="K197" s="20">
        <v>56.167246220571613</v>
      </c>
      <c r="L197" s="20">
        <v>141.14901310995344</v>
      </c>
      <c r="M197" s="20">
        <v>363.86307022557713</v>
      </c>
    </row>
    <row r="198" spans="2:13" x14ac:dyDescent="0.2">
      <c r="B198" s="11" t="s">
        <v>185</v>
      </c>
      <c r="C198" s="17">
        <v>1</v>
      </c>
      <c r="D198" s="20">
        <v>326.65294605776489</v>
      </c>
      <c r="E198" s="20">
        <v>252.50604166776529</v>
      </c>
      <c r="F198" s="20">
        <v>74.146904389999605</v>
      </c>
      <c r="G198" s="20">
        <v>1.3327758962892533</v>
      </c>
      <c r="H198" s="20">
        <v>7.7252955563563743</v>
      </c>
      <c r="I198" s="20">
        <v>237.18989185140424</v>
      </c>
      <c r="J198" s="20">
        <v>267.82219148412634</v>
      </c>
      <c r="K198" s="20">
        <v>56.167246220571613</v>
      </c>
      <c r="L198" s="20">
        <v>141.14901310995344</v>
      </c>
      <c r="M198" s="20">
        <v>363.86307022557713</v>
      </c>
    </row>
    <row r="199" spans="2:13" x14ac:dyDescent="0.2">
      <c r="B199" s="11" t="s">
        <v>186</v>
      </c>
      <c r="C199" s="17">
        <v>1</v>
      </c>
      <c r="D199" s="20">
        <v>120.51899294525484</v>
      </c>
      <c r="E199" s="20">
        <v>237.43341920922563</v>
      </c>
      <c r="F199" s="20">
        <v>-116.9144262639708</v>
      </c>
      <c r="G199" s="20">
        <v>-2.1015136172579507</v>
      </c>
      <c r="H199" s="20">
        <v>6.0462198644926799</v>
      </c>
      <c r="I199" s="20">
        <v>225.44620026185049</v>
      </c>
      <c r="J199" s="20">
        <v>249.42063815660077</v>
      </c>
      <c r="K199" s="20">
        <v>55.961023321764259</v>
      </c>
      <c r="L199" s="20">
        <v>126.48524760590257</v>
      </c>
      <c r="M199" s="20">
        <v>348.38159081254867</v>
      </c>
    </row>
    <row r="200" spans="2:13" x14ac:dyDescent="0.2">
      <c r="B200" s="11" t="s">
        <v>187</v>
      </c>
      <c r="C200" s="17">
        <v>1</v>
      </c>
      <c r="D200" s="20">
        <v>199.31599103370235</v>
      </c>
      <c r="E200" s="20">
        <v>238.62268270102535</v>
      </c>
      <c r="F200" s="20">
        <v>-39.306691667323008</v>
      </c>
      <c r="G200" s="20">
        <v>-0.70652998460374472</v>
      </c>
      <c r="H200" s="20">
        <v>6.0783155832615812</v>
      </c>
      <c r="I200" s="20">
        <v>226.57183086950459</v>
      </c>
      <c r="J200" s="20">
        <v>250.67353453254611</v>
      </c>
      <c r="K200" s="20">
        <v>55.964500148745877</v>
      </c>
      <c r="L200" s="20">
        <v>127.66761795004891</v>
      </c>
      <c r="M200" s="20">
        <v>349.5777474520018</v>
      </c>
    </row>
    <row r="201" spans="2:13" x14ac:dyDescent="0.2">
      <c r="B201" s="11" t="s">
        <v>188</v>
      </c>
      <c r="C201" s="17">
        <v>1</v>
      </c>
      <c r="D201" s="20">
        <v>265.2078074172141</v>
      </c>
      <c r="E201" s="20">
        <v>247.5680127080735</v>
      </c>
      <c r="F201" s="20">
        <v>17.639794709140602</v>
      </c>
      <c r="G201" s="20">
        <v>0.31707181031018389</v>
      </c>
      <c r="H201" s="20">
        <v>6.9104309114650979</v>
      </c>
      <c r="I201" s="20">
        <v>233.86741130538337</v>
      </c>
      <c r="J201" s="20">
        <v>261.26861411076362</v>
      </c>
      <c r="K201" s="20">
        <v>56.060979405923597</v>
      </c>
      <c r="L201" s="20">
        <v>136.42166844599933</v>
      </c>
      <c r="M201" s="20">
        <v>358.71435697014766</v>
      </c>
    </row>
    <row r="202" spans="2:13" x14ac:dyDescent="0.2">
      <c r="B202" s="11" t="s">
        <v>189</v>
      </c>
      <c r="C202" s="17">
        <v>1</v>
      </c>
      <c r="D202" s="20">
        <v>292.62008799438132</v>
      </c>
      <c r="E202" s="20">
        <v>247.5680127080735</v>
      </c>
      <c r="F202" s="20">
        <v>45.052075286307826</v>
      </c>
      <c r="G202" s="20">
        <v>0.80980211531930357</v>
      </c>
      <c r="H202" s="20">
        <v>6.9104309114650979</v>
      </c>
      <c r="I202" s="20">
        <v>233.86741130538337</v>
      </c>
      <c r="J202" s="20">
        <v>261.26861411076362</v>
      </c>
      <c r="K202" s="20">
        <v>56.060979405923597</v>
      </c>
      <c r="L202" s="20">
        <v>136.42166844599933</v>
      </c>
      <c r="M202" s="20">
        <v>358.71435697014766</v>
      </c>
    </row>
    <row r="203" spans="2:13" x14ac:dyDescent="0.2">
      <c r="B203" s="11" t="s">
        <v>190</v>
      </c>
      <c r="C203" s="17">
        <v>1</v>
      </c>
      <c r="D203" s="20">
        <v>296.42927521325447</v>
      </c>
      <c r="E203" s="20">
        <v>247.5680127080735</v>
      </c>
      <c r="F203" s="20">
        <v>48.861262505180974</v>
      </c>
      <c r="G203" s="20">
        <v>0.87827149986790443</v>
      </c>
      <c r="H203" s="20">
        <v>6.9104309114650979</v>
      </c>
      <c r="I203" s="20">
        <v>233.86741130538337</v>
      </c>
      <c r="J203" s="20">
        <v>261.26861411076362</v>
      </c>
      <c r="K203" s="20">
        <v>56.060979405923597</v>
      </c>
      <c r="L203" s="20">
        <v>136.42166844599933</v>
      </c>
      <c r="M203" s="20">
        <v>358.71435697014766</v>
      </c>
    </row>
    <row r="204" spans="2:13" x14ac:dyDescent="0.2">
      <c r="B204" s="11" t="s">
        <v>191</v>
      </c>
      <c r="C204" s="17">
        <v>1</v>
      </c>
      <c r="D204" s="20">
        <v>349.29649762786892</v>
      </c>
      <c r="E204" s="20">
        <v>346.50729941518324</v>
      </c>
      <c r="F204" s="20">
        <v>2.789198212685676</v>
      </c>
      <c r="G204" s="20">
        <v>5.013528451960441E-2</v>
      </c>
      <c r="H204" s="20">
        <v>22.718275356906226</v>
      </c>
      <c r="I204" s="20">
        <v>301.46610890054717</v>
      </c>
      <c r="J204" s="20">
        <v>391.54848992981931</v>
      </c>
      <c r="K204" s="20">
        <v>60.09325579265505</v>
      </c>
      <c r="L204" s="20">
        <v>227.36657503009377</v>
      </c>
      <c r="M204" s="20">
        <v>465.64802380027271</v>
      </c>
    </row>
    <row r="205" spans="2:13" x14ac:dyDescent="0.2">
      <c r="B205" s="11" t="s">
        <v>192</v>
      </c>
      <c r="C205" s="17">
        <v>1</v>
      </c>
      <c r="D205" s="20">
        <v>284.12361474754738</v>
      </c>
      <c r="E205" s="20">
        <v>301.22241518693954</v>
      </c>
      <c r="F205" s="20">
        <v>-17.098800439392164</v>
      </c>
      <c r="G205" s="20">
        <v>-0.30734754564015981</v>
      </c>
      <c r="H205" s="20">
        <v>12.849559989775566</v>
      </c>
      <c r="I205" s="20">
        <v>275.74691273631947</v>
      </c>
      <c r="J205" s="20">
        <v>326.69791763755961</v>
      </c>
      <c r="K205" s="20">
        <v>57.098078325807933</v>
      </c>
      <c r="L205" s="20">
        <v>188.01992144612279</v>
      </c>
      <c r="M205" s="20">
        <v>414.42490892775629</v>
      </c>
    </row>
    <row r="206" spans="2:13" x14ac:dyDescent="0.2">
      <c r="B206" s="11" t="s">
        <v>193</v>
      </c>
      <c r="C206" s="17">
        <v>1</v>
      </c>
      <c r="D206" s="20">
        <v>302.02682443031557</v>
      </c>
      <c r="E206" s="20">
        <v>301.22241518693954</v>
      </c>
      <c r="F206" s="20">
        <v>0.80440924337602837</v>
      </c>
      <c r="G206" s="20">
        <v>1.4459096561669041E-2</v>
      </c>
      <c r="H206" s="20">
        <v>12.849559989775566</v>
      </c>
      <c r="I206" s="20">
        <v>275.74691273631947</v>
      </c>
      <c r="J206" s="20">
        <v>326.69791763755961</v>
      </c>
      <c r="K206" s="20">
        <v>57.098078325807933</v>
      </c>
      <c r="L206" s="20">
        <v>188.01992144612279</v>
      </c>
      <c r="M206" s="20">
        <v>414.42490892775629</v>
      </c>
    </row>
    <row r="207" spans="2:13" x14ac:dyDescent="0.2">
      <c r="B207" s="11" t="s">
        <v>194</v>
      </c>
      <c r="C207" s="17">
        <v>1</v>
      </c>
      <c r="D207" s="20">
        <v>262.65703595214245</v>
      </c>
      <c r="E207" s="20">
        <v>301.22241518693954</v>
      </c>
      <c r="F207" s="20">
        <v>-38.565379234797092</v>
      </c>
      <c r="G207" s="20">
        <v>-0.69320504069923083</v>
      </c>
      <c r="H207" s="20">
        <v>12.849559989775566</v>
      </c>
      <c r="I207" s="20">
        <v>275.74691273631947</v>
      </c>
      <c r="J207" s="20">
        <v>326.69791763755961</v>
      </c>
      <c r="K207" s="20">
        <v>57.098078325807933</v>
      </c>
      <c r="L207" s="20">
        <v>188.01992144612279</v>
      </c>
      <c r="M207" s="20">
        <v>414.42490892775629</v>
      </c>
    </row>
    <row r="208" spans="2:13" x14ac:dyDescent="0.2">
      <c r="B208" s="11" t="s">
        <v>195</v>
      </c>
      <c r="C208" s="17">
        <v>1</v>
      </c>
      <c r="D208" s="20">
        <v>377.139476472588</v>
      </c>
      <c r="E208" s="20">
        <v>249.55011855186967</v>
      </c>
      <c r="F208" s="20">
        <v>127.58935792071833</v>
      </c>
      <c r="G208" s="20">
        <v>2.2933933959715054</v>
      </c>
      <c r="H208" s="20">
        <v>7.2133089477928367</v>
      </c>
      <c r="I208" s="20">
        <v>235.24903198370728</v>
      </c>
      <c r="J208" s="20">
        <v>263.85120512003209</v>
      </c>
      <c r="K208" s="20">
        <v>56.099119267111185</v>
      </c>
      <c r="L208" s="20">
        <v>138.32815830544087</v>
      </c>
      <c r="M208" s="20">
        <v>360.77207879829848</v>
      </c>
    </row>
    <row r="209" spans="2:13" ht="16" thickBot="1" x14ac:dyDescent="0.25">
      <c r="B209" s="15" t="s">
        <v>196</v>
      </c>
      <c r="C209" s="18">
        <v>1</v>
      </c>
      <c r="D209" s="21">
        <v>327.86669151320319</v>
      </c>
      <c r="E209" s="21">
        <v>260.70161853780104</v>
      </c>
      <c r="F209" s="21">
        <v>67.165072975402154</v>
      </c>
      <c r="G209" s="21">
        <v>1.2072788617483805</v>
      </c>
      <c r="H209" s="21">
        <v>9.4250224194825272</v>
      </c>
      <c r="I209" s="21">
        <v>242.01559489685687</v>
      </c>
      <c r="J209" s="21">
        <v>279.38764217874518</v>
      </c>
      <c r="K209" s="21">
        <v>56.426150003141316</v>
      </c>
      <c r="L209" s="21">
        <v>148.83128804960577</v>
      </c>
      <c r="M209" s="21">
        <v>372.57194902599633</v>
      </c>
    </row>
    <row r="228" spans="6:6" x14ac:dyDescent="0.2">
      <c r="F228" t="s">
        <v>83</v>
      </c>
    </row>
    <row r="247" spans="6:6" x14ac:dyDescent="0.2">
      <c r="F247" t="s">
        <v>83</v>
      </c>
    </row>
  </sheetData>
  <mergeCells count="2">
    <mergeCell ref="M58:S58"/>
    <mergeCell ref="M63:S6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239202">
              <controlPr defaultSize="0" autoFill="0" autoPict="0" macro="[0]!GoToResultsNew1115202223091198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AD2-6879-A342-97D1-21D9B7D8E72A}">
  <sheetPr codeName="Sheet7"/>
  <dimension ref="A1:J221"/>
  <sheetViews>
    <sheetView workbookViewId="0">
      <selection activeCell="E44" sqref="E44"/>
    </sheetView>
  </sheetViews>
  <sheetFormatPr baseColWidth="10" defaultRowHeight="15" x14ac:dyDescent="0.2"/>
  <cols>
    <col min="1" max="1" width="9.5" bestFit="1" customWidth="1"/>
    <col min="2" max="2" width="8.83203125" style="4"/>
    <col min="3" max="3" width="12.1640625" style="4" customWidth="1"/>
    <col min="4" max="4" width="16" style="4" customWidth="1"/>
    <col min="5" max="6" width="10.83203125" style="4"/>
    <col min="7" max="7" width="13.5" style="4" customWidth="1"/>
    <col min="8" max="8" width="11.1640625" style="4" customWidth="1"/>
    <col min="9" max="9" width="10.83203125" style="4"/>
    <col min="10" max="10" width="16" style="4" customWidth="1"/>
  </cols>
  <sheetData>
    <row r="1" spans="1:10" x14ac:dyDescent="0.2">
      <c r="A1" s="1" t="s">
        <v>0</v>
      </c>
      <c r="B1" s="2" t="s">
        <v>2</v>
      </c>
      <c r="C1" s="69" t="s">
        <v>3</v>
      </c>
      <c r="D1" s="67" t="s">
        <v>4</v>
      </c>
      <c r="E1" s="67" t="s">
        <v>5</v>
      </c>
      <c r="F1" s="67" t="s">
        <v>6</v>
      </c>
      <c r="G1" s="68" t="s">
        <v>222</v>
      </c>
      <c r="H1" s="68" t="s">
        <v>340</v>
      </c>
      <c r="I1" s="68" t="s">
        <v>341</v>
      </c>
      <c r="J1" s="68" t="s">
        <v>342</v>
      </c>
    </row>
    <row r="2" spans="1:10" x14ac:dyDescent="0.2">
      <c r="A2" s="3">
        <v>40302</v>
      </c>
      <c r="B2" s="4" t="s">
        <v>8</v>
      </c>
      <c r="C2" s="4">
        <v>270.7488999921228</v>
      </c>
      <c r="D2" s="4">
        <v>4.29</v>
      </c>
      <c r="E2" s="4">
        <v>0</v>
      </c>
      <c r="F2" s="4">
        <v>0</v>
      </c>
      <c r="G2" s="4">
        <v>1</v>
      </c>
      <c r="H2" s="4">
        <f>G2*D2</f>
        <v>4.29</v>
      </c>
      <c r="I2" s="4">
        <f>G2*E2</f>
        <v>0</v>
      </c>
      <c r="J2" s="4">
        <f>G2*F2</f>
        <v>0</v>
      </c>
    </row>
    <row r="3" spans="1:10" x14ac:dyDescent="0.2">
      <c r="A3" s="3">
        <v>40309</v>
      </c>
      <c r="B3" s="4" t="s">
        <v>8</v>
      </c>
      <c r="C3" s="4">
        <v>314.50582438280878</v>
      </c>
      <c r="D3" s="4">
        <v>4.29</v>
      </c>
      <c r="E3" s="4">
        <v>1</v>
      </c>
      <c r="F3" s="4">
        <v>0</v>
      </c>
      <c r="G3" s="4">
        <v>1</v>
      </c>
      <c r="H3" s="4">
        <f t="shared" ref="H3:H66" si="0">G3*D3</f>
        <v>4.29</v>
      </c>
      <c r="I3" s="4">
        <f t="shared" ref="I3:I66" si="1">G3*E3</f>
        <v>1</v>
      </c>
      <c r="J3" s="4">
        <f t="shared" ref="J3:J66" si="2">G3*F3</f>
        <v>0</v>
      </c>
    </row>
    <row r="4" spans="1:10" x14ac:dyDescent="0.2">
      <c r="A4" s="3">
        <v>40316</v>
      </c>
      <c r="B4" s="4" t="s">
        <v>8</v>
      </c>
      <c r="C4" s="4">
        <v>390.60697916261392</v>
      </c>
      <c r="D4" s="4">
        <v>4.0858333330000001</v>
      </c>
      <c r="E4" s="4">
        <v>0</v>
      </c>
      <c r="F4" s="4">
        <v>1</v>
      </c>
      <c r="G4" s="4">
        <v>1</v>
      </c>
      <c r="H4" s="4">
        <f t="shared" si="0"/>
        <v>4.0858333330000001</v>
      </c>
      <c r="I4" s="4">
        <f t="shared" si="1"/>
        <v>0</v>
      </c>
      <c r="J4" s="4">
        <f t="shared" si="2"/>
        <v>1</v>
      </c>
    </row>
    <row r="5" spans="1:10" x14ac:dyDescent="0.2">
      <c r="A5" s="3">
        <v>40323</v>
      </c>
      <c r="B5" s="4" t="s">
        <v>8</v>
      </c>
      <c r="C5" s="4">
        <v>249.86237982712225</v>
      </c>
      <c r="D5" s="4">
        <v>4.0858333330000001</v>
      </c>
      <c r="E5" s="4">
        <v>0</v>
      </c>
      <c r="F5" s="4">
        <v>1</v>
      </c>
      <c r="G5" s="4">
        <v>1</v>
      </c>
      <c r="H5" s="4">
        <f t="shared" si="0"/>
        <v>4.0858333330000001</v>
      </c>
      <c r="I5" s="4">
        <f t="shared" si="1"/>
        <v>0</v>
      </c>
      <c r="J5" s="4">
        <f t="shared" si="2"/>
        <v>1</v>
      </c>
    </row>
    <row r="6" spans="1:10" x14ac:dyDescent="0.2">
      <c r="A6" s="3">
        <v>40330</v>
      </c>
      <c r="B6" s="4" t="s">
        <v>8</v>
      </c>
      <c r="C6" s="4">
        <v>222.03389430781561</v>
      </c>
      <c r="D6" s="4">
        <v>4.7931249999999999</v>
      </c>
      <c r="E6" s="4">
        <v>0</v>
      </c>
      <c r="F6" s="4">
        <v>1</v>
      </c>
      <c r="G6" s="4">
        <v>1</v>
      </c>
      <c r="H6" s="4">
        <f t="shared" si="0"/>
        <v>4.7931249999999999</v>
      </c>
      <c r="I6" s="4">
        <f t="shared" si="1"/>
        <v>0</v>
      </c>
      <c r="J6" s="4">
        <f t="shared" si="2"/>
        <v>1</v>
      </c>
    </row>
    <row r="7" spans="1:10" x14ac:dyDescent="0.2">
      <c r="A7" s="3">
        <v>40337</v>
      </c>
      <c r="B7" s="4" t="s">
        <v>8</v>
      </c>
      <c r="C7" s="4">
        <v>276.35819705736077</v>
      </c>
      <c r="D7" s="4">
        <v>4.1471428570000004</v>
      </c>
      <c r="E7" s="4">
        <v>0</v>
      </c>
      <c r="F7" s="4">
        <v>0</v>
      </c>
      <c r="G7" s="4">
        <v>1</v>
      </c>
      <c r="H7" s="4">
        <f t="shared" si="0"/>
        <v>4.1471428570000004</v>
      </c>
      <c r="I7" s="4">
        <f t="shared" si="1"/>
        <v>0</v>
      </c>
      <c r="J7" s="4">
        <f t="shared" si="2"/>
        <v>0</v>
      </c>
    </row>
    <row r="8" spans="1:10" x14ac:dyDescent="0.2">
      <c r="A8" s="3">
        <v>40344</v>
      </c>
      <c r="B8" s="4" t="s">
        <v>8</v>
      </c>
      <c r="C8" s="4">
        <v>294.86318135451683</v>
      </c>
      <c r="D8" s="4">
        <v>4.1471428570000004</v>
      </c>
      <c r="E8" s="4">
        <v>0</v>
      </c>
      <c r="F8" s="4">
        <v>0</v>
      </c>
      <c r="G8" s="4">
        <v>1</v>
      </c>
      <c r="H8" s="4">
        <f t="shared" si="0"/>
        <v>4.1471428570000004</v>
      </c>
      <c r="I8" s="4">
        <f t="shared" si="1"/>
        <v>0</v>
      </c>
      <c r="J8" s="4">
        <f t="shared" si="2"/>
        <v>0</v>
      </c>
    </row>
    <row r="9" spans="1:10" x14ac:dyDescent="0.2">
      <c r="A9" s="3">
        <v>40351</v>
      </c>
      <c r="B9" s="4" t="s">
        <v>8</v>
      </c>
      <c r="C9" s="4">
        <v>383.45580710381228</v>
      </c>
      <c r="D9" s="4">
        <v>4.05</v>
      </c>
      <c r="E9" s="4">
        <v>1</v>
      </c>
      <c r="F9" s="4">
        <v>0</v>
      </c>
      <c r="G9" s="4">
        <v>1</v>
      </c>
      <c r="H9" s="4">
        <f t="shared" si="0"/>
        <v>4.05</v>
      </c>
      <c r="I9" s="4">
        <f t="shared" si="1"/>
        <v>1</v>
      </c>
      <c r="J9" s="4">
        <f t="shared" si="2"/>
        <v>0</v>
      </c>
    </row>
    <row r="10" spans="1:10" x14ac:dyDescent="0.2">
      <c r="A10" s="3">
        <v>40358</v>
      </c>
      <c r="B10" s="4" t="s">
        <v>8</v>
      </c>
      <c r="C10" s="4">
        <v>300.2942445751741</v>
      </c>
      <c r="D10" s="4">
        <v>4.05</v>
      </c>
      <c r="E10" s="4">
        <v>0</v>
      </c>
      <c r="F10" s="4">
        <v>1</v>
      </c>
      <c r="G10" s="4">
        <v>1</v>
      </c>
      <c r="H10" s="4">
        <f t="shared" si="0"/>
        <v>4.05</v>
      </c>
      <c r="I10" s="4">
        <f t="shared" si="1"/>
        <v>0</v>
      </c>
      <c r="J10" s="4">
        <f t="shared" si="2"/>
        <v>1</v>
      </c>
    </row>
    <row r="11" spans="1:10" x14ac:dyDescent="0.2">
      <c r="A11" s="3">
        <v>40365</v>
      </c>
      <c r="B11" s="4" t="s">
        <v>8</v>
      </c>
      <c r="C11" s="4">
        <v>296.74312209515341</v>
      </c>
      <c r="D11" s="4">
        <v>4.5813333329999999</v>
      </c>
      <c r="E11" s="4">
        <v>0</v>
      </c>
      <c r="F11" s="4">
        <v>1</v>
      </c>
      <c r="G11" s="4">
        <v>1</v>
      </c>
      <c r="H11" s="4">
        <f t="shared" si="0"/>
        <v>4.5813333329999999</v>
      </c>
      <c r="I11" s="4">
        <f t="shared" si="1"/>
        <v>0</v>
      </c>
      <c r="J11" s="4">
        <f t="shared" si="2"/>
        <v>1</v>
      </c>
    </row>
    <row r="12" spans="1:10" x14ac:dyDescent="0.2">
      <c r="A12" s="3">
        <v>40372</v>
      </c>
      <c r="B12" s="4" t="s">
        <v>8</v>
      </c>
      <c r="C12" s="4">
        <v>429.79776568141511</v>
      </c>
      <c r="D12" s="4">
        <v>3.556923077</v>
      </c>
      <c r="E12" s="4">
        <v>0</v>
      </c>
      <c r="F12" s="4">
        <v>1</v>
      </c>
      <c r="G12" s="4">
        <v>1</v>
      </c>
      <c r="H12" s="4">
        <f t="shared" si="0"/>
        <v>3.556923077</v>
      </c>
      <c r="I12" s="4">
        <f t="shared" si="1"/>
        <v>0</v>
      </c>
      <c r="J12" s="4">
        <f t="shared" si="2"/>
        <v>1</v>
      </c>
    </row>
    <row r="13" spans="1:10" x14ac:dyDescent="0.2">
      <c r="A13" s="3">
        <v>40302</v>
      </c>
      <c r="B13" s="4" t="s">
        <v>9</v>
      </c>
      <c r="C13" s="4">
        <v>297.21708504560701</v>
      </c>
      <c r="D13" s="4">
        <v>4.29</v>
      </c>
      <c r="E13" s="4">
        <v>0</v>
      </c>
      <c r="F13" s="4">
        <v>0</v>
      </c>
      <c r="G13" s="4">
        <v>1</v>
      </c>
      <c r="H13" s="4">
        <f t="shared" si="0"/>
        <v>4.29</v>
      </c>
      <c r="I13" s="4">
        <f t="shared" si="1"/>
        <v>0</v>
      </c>
      <c r="J13" s="4">
        <f t="shared" si="2"/>
        <v>0</v>
      </c>
    </row>
    <row r="14" spans="1:10" x14ac:dyDescent="0.2">
      <c r="A14" s="3">
        <v>40309</v>
      </c>
      <c r="B14" s="4" t="s">
        <v>9</v>
      </c>
      <c r="C14" s="4">
        <v>268.40556671680145</v>
      </c>
      <c r="D14" s="4">
        <v>4.29</v>
      </c>
      <c r="E14" s="4">
        <v>0</v>
      </c>
      <c r="F14" s="4">
        <v>0</v>
      </c>
      <c r="G14" s="4">
        <v>1</v>
      </c>
      <c r="H14" s="4">
        <f t="shared" si="0"/>
        <v>4.29</v>
      </c>
      <c r="I14" s="4">
        <f t="shared" si="1"/>
        <v>0</v>
      </c>
      <c r="J14" s="4">
        <f t="shared" si="2"/>
        <v>0</v>
      </c>
    </row>
    <row r="15" spans="1:10" x14ac:dyDescent="0.2">
      <c r="A15" s="3">
        <v>40316</v>
      </c>
      <c r="B15" s="4" t="s">
        <v>9</v>
      </c>
      <c r="C15" s="4">
        <v>206.02798850125583</v>
      </c>
      <c r="D15" s="4">
        <v>4.0858333330000001</v>
      </c>
      <c r="E15" s="4">
        <v>0</v>
      </c>
      <c r="F15" s="4">
        <v>0</v>
      </c>
      <c r="G15" s="4">
        <v>1</v>
      </c>
      <c r="H15" s="4">
        <f t="shared" si="0"/>
        <v>4.0858333330000001</v>
      </c>
      <c r="I15" s="4">
        <f t="shared" si="1"/>
        <v>0</v>
      </c>
      <c r="J15" s="4">
        <f t="shared" si="2"/>
        <v>0</v>
      </c>
    </row>
    <row r="16" spans="1:10" x14ac:dyDescent="0.2">
      <c r="A16" s="3">
        <v>40323</v>
      </c>
      <c r="B16" s="4" t="s">
        <v>9</v>
      </c>
      <c r="C16" s="4">
        <v>201.96734153603134</v>
      </c>
      <c r="D16" s="4">
        <v>4.0858333330000001</v>
      </c>
      <c r="E16" s="4">
        <v>0</v>
      </c>
      <c r="F16" s="4">
        <v>0</v>
      </c>
      <c r="G16" s="4">
        <v>1</v>
      </c>
      <c r="H16" s="4">
        <f t="shared" si="0"/>
        <v>4.0858333330000001</v>
      </c>
      <c r="I16" s="4">
        <f t="shared" si="1"/>
        <v>0</v>
      </c>
      <c r="J16" s="4">
        <f t="shared" si="2"/>
        <v>0</v>
      </c>
    </row>
    <row r="17" spans="1:10" x14ac:dyDescent="0.2">
      <c r="A17" s="3">
        <v>40330</v>
      </c>
      <c r="B17" s="4" t="s">
        <v>9</v>
      </c>
      <c r="C17" s="4">
        <v>239.72697458725526</v>
      </c>
      <c r="D17" s="4">
        <v>3.84</v>
      </c>
      <c r="E17" s="4">
        <v>0</v>
      </c>
      <c r="F17" s="4">
        <v>0</v>
      </c>
      <c r="G17" s="4">
        <v>1</v>
      </c>
      <c r="H17" s="4">
        <f t="shared" si="0"/>
        <v>3.84</v>
      </c>
      <c r="I17" s="4">
        <f t="shared" si="1"/>
        <v>0</v>
      </c>
      <c r="J17" s="4">
        <f t="shared" si="2"/>
        <v>0</v>
      </c>
    </row>
    <row r="18" spans="1:10" x14ac:dyDescent="0.2">
      <c r="A18" s="3">
        <v>40337</v>
      </c>
      <c r="B18" s="4" t="s">
        <v>9</v>
      </c>
      <c r="C18" s="4">
        <v>171.39281859155261</v>
      </c>
      <c r="D18" s="4">
        <v>4.2592307690000002</v>
      </c>
      <c r="E18" s="4">
        <v>0</v>
      </c>
      <c r="F18" s="4">
        <v>0</v>
      </c>
      <c r="G18" s="4">
        <v>1</v>
      </c>
      <c r="H18" s="4">
        <f t="shared" si="0"/>
        <v>4.2592307690000002</v>
      </c>
      <c r="I18" s="4">
        <f t="shared" si="1"/>
        <v>0</v>
      </c>
      <c r="J18" s="4">
        <f t="shared" si="2"/>
        <v>0</v>
      </c>
    </row>
    <row r="19" spans="1:10" x14ac:dyDescent="0.2">
      <c r="A19" s="3">
        <v>40344</v>
      </c>
      <c r="B19" s="4" t="s">
        <v>9</v>
      </c>
      <c r="C19" s="4">
        <v>172.74559451311936</v>
      </c>
      <c r="D19" s="4">
        <v>4.99</v>
      </c>
      <c r="E19" s="4">
        <v>0</v>
      </c>
      <c r="F19" s="4">
        <v>0</v>
      </c>
      <c r="G19" s="4">
        <v>1</v>
      </c>
      <c r="H19" s="4">
        <f t="shared" si="0"/>
        <v>4.99</v>
      </c>
      <c r="I19" s="4">
        <f t="shared" si="1"/>
        <v>0</v>
      </c>
      <c r="J19" s="4">
        <f t="shared" si="2"/>
        <v>0</v>
      </c>
    </row>
    <row r="20" spans="1:10" x14ac:dyDescent="0.2">
      <c r="A20" s="3">
        <v>40351</v>
      </c>
      <c r="B20" s="4" t="s">
        <v>9</v>
      </c>
      <c r="C20" s="4">
        <v>379.20412736310453</v>
      </c>
      <c r="D20" s="4">
        <v>3.7685714290000001</v>
      </c>
      <c r="E20" s="4">
        <v>1</v>
      </c>
      <c r="F20" s="4">
        <v>0</v>
      </c>
      <c r="G20" s="4">
        <v>1</v>
      </c>
      <c r="H20" s="4">
        <f t="shared" si="0"/>
        <v>3.7685714290000001</v>
      </c>
      <c r="I20" s="4">
        <f t="shared" si="1"/>
        <v>1</v>
      </c>
      <c r="J20" s="4">
        <f t="shared" si="2"/>
        <v>0</v>
      </c>
    </row>
    <row r="21" spans="1:10" x14ac:dyDescent="0.2">
      <c r="A21" s="3">
        <v>40358</v>
      </c>
      <c r="B21" s="4" t="s">
        <v>9</v>
      </c>
      <c r="C21" s="4">
        <v>346.14938028154523</v>
      </c>
      <c r="D21" s="4">
        <v>4.7024999999999997</v>
      </c>
      <c r="E21" s="4">
        <v>0</v>
      </c>
      <c r="F21" s="4">
        <v>1</v>
      </c>
      <c r="G21" s="4">
        <v>1</v>
      </c>
      <c r="H21" s="4">
        <f t="shared" si="0"/>
        <v>4.7024999999999997</v>
      </c>
      <c r="I21" s="4">
        <f t="shared" si="1"/>
        <v>0</v>
      </c>
      <c r="J21" s="4">
        <f t="shared" si="2"/>
        <v>1</v>
      </c>
    </row>
    <row r="22" spans="1:10" x14ac:dyDescent="0.2">
      <c r="A22" s="3">
        <v>40365</v>
      </c>
      <c r="B22" s="4" t="s">
        <v>9</v>
      </c>
      <c r="C22" s="4">
        <v>371.4853015379951</v>
      </c>
      <c r="D22" s="4">
        <v>3.5878571429999999</v>
      </c>
      <c r="E22" s="4">
        <v>0</v>
      </c>
      <c r="F22" s="4">
        <v>1</v>
      </c>
      <c r="G22" s="4">
        <v>1</v>
      </c>
      <c r="H22" s="4">
        <f t="shared" si="0"/>
        <v>3.5878571429999999</v>
      </c>
      <c r="I22" s="4">
        <f t="shared" si="1"/>
        <v>0</v>
      </c>
      <c r="J22" s="4">
        <f t="shared" si="2"/>
        <v>1</v>
      </c>
    </row>
    <row r="23" spans="1:10" x14ac:dyDescent="0.2">
      <c r="A23" s="3">
        <v>40372</v>
      </c>
      <c r="B23" s="4" t="s">
        <v>9</v>
      </c>
      <c r="C23" s="4">
        <v>302.60708516818738</v>
      </c>
      <c r="D23" s="4">
        <v>3.8450000000000002</v>
      </c>
      <c r="E23" s="4">
        <v>0</v>
      </c>
      <c r="F23" s="4">
        <v>1</v>
      </c>
      <c r="G23" s="4">
        <v>1</v>
      </c>
      <c r="H23" s="4">
        <f t="shared" si="0"/>
        <v>3.8450000000000002</v>
      </c>
      <c r="I23" s="4">
        <f t="shared" si="1"/>
        <v>0</v>
      </c>
      <c r="J23" s="4">
        <f t="shared" si="2"/>
        <v>1</v>
      </c>
    </row>
    <row r="24" spans="1:10" x14ac:dyDescent="0.2">
      <c r="A24" s="3">
        <v>40302</v>
      </c>
      <c r="B24" s="4" t="s">
        <v>10</v>
      </c>
      <c r="C24" s="4">
        <v>145.78336079215677</v>
      </c>
      <c r="D24" s="4">
        <v>5.39</v>
      </c>
      <c r="E24" s="4">
        <v>0</v>
      </c>
      <c r="F24" s="4">
        <v>0</v>
      </c>
      <c r="G24" s="4">
        <v>1</v>
      </c>
      <c r="H24" s="4">
        <f t="shared" si="0"/>
        <v>5.39</v>
      </c>
      <c r="I24" s="4">
        <f t="shared" si="1"/>
        <v>0</v>
      </c>
      <c r="J24" s="4">
        <f t="shared" si="2"/>
        <v>0</v>
      </c>
    </row>
    <row r="25" spans="1:10" x14ac:dyDescent="0.2">
      <c r="A25" s="3">
        <v>40309</v>
      </c>
      <c r="B25" s="4" t="s">
        <v>10</v>
      </c>
      <c r="C25" s="4">
        <v>309.05276246954139</v>
      </c>
      <c r="D25" s="4">
        <v>5.0185714289999996</v>
      </c>
      <c r="E25" s="4">
        <v>0</v>
      </c>
      <c r="F25" s="4">
        <v>0</v>
      </c>
      <c r="G25" s="4">
        <v>1</v>
      </c>
      <c r="H25" s="4">
        <f t="shared" si="0"/>
        <v>5.0185714289999996</v>
      </c>
      <c r="I25" s="4">
        <f t="shared" si="1"/>
        <v>0</v>
      </c>
      <c r="J25" s="4">
        <f t="shared" si="2"/>
        <v>0</v>
      </c>
    </row>
    <row r="26" spans="1:10" x14ac:dyDescent="0.2">
      <c r="A26" s="3">
        <v>40316</v>
      </c>
      <c r="B26" s="4" t="s">
        <v>10</v>
      </c>
      <c r="C26" s="4">
        <v>154.59788084785293</v>
      </c>
      <c r="D26" s="4">
        <v>5.2149999999999999</v>
      </c>
      <c r="E26" s="4">
        <v>0</v>
      </c>
      <c r="F26" s="4">
        <v>0</v>
      </c>
      <c r="G26" s="4">
        <v>1</v>
      </c>
      <c r="H26" s="4">
        <f t="shared" si="0"/>
        <v>5.2149999999999999</v>
      </c>
      <c r="I26" s="4">
        <f t="shared" si="1"/>
        <v>0</v>
      </c>
      <c r="J26" s="4">
        <f t="shared" si="2"/>
        <v>0</v>
      </c>
    </row>
    <row r="27" spans="1:10" x14ac:dyDescent="0.2">
      <c r="A27" s="3">
        <v>40323</v>
      </c>
      <c r="B27" s="4" t="s">
        <v>10</v>
      </c>
      <c r="C27" s="4">
        <v>247.72564561350089</v>
      </c>
      <c r="D27" s="4">
        <v>4.8816666670000002</v>
      </c>
      <c r="E27" s="4">
        <v>0</v>
      </c>
      <c r="F27" s="4">
        <v>0</v>
      </c>
      <c r="G27" s="4">
        <v>1</v>
      </c>
      <c r="H27" s="4">
        <f t="shared" si="0"/>
        <v>4.8816666670000002</v>
      </c>
      <c r="I27" s="4">
        <f t="shared" si="1"/>
        <v>0</v>
      </c>
      <c r="J27" s="4">
        <f t="shared" si="2"/>
        <v>0</v>
      </c>
    </row>
    <row r="28" spans="1:10" x14ac:dyDescent="0.2">
      <c r="A28" s="3">
        <v>40330</v>
      </c>
      <c r="B28" s="4" t="s">
        <v>10</v>
      </c>
      <c r="C28" s="4">
        <v>227.99236329472669</v>
      </c>
      <c r="D28" s="4">
        <v>3.9666666670000001</v>
      </c>
      <c r="E28" s="4">
        <v>0</v>
      </c>
      <c r="F28" s="4">
        <v>0</v>
      </c>
      <c r="G28" s="4">
        <v>1</v>
      </c>
      <c r="H28" s="4">
        <f t="shared" si="0"/>
        <v>3.9666666670000001</v>
      </c>
      <c r="I28" s="4">
        <f t="shared" si="1"/>
        <v>0</v>
      </c>
      <c r="J28" s="4">
        <f t="shared" si="2"/>
        <v>0</v>
      </c>
    </row>
    <row r="29" spans="1:10" x14ac:dyDescent="0.2">
      <c r="A29" s="3">
        <v>40337</v>
      </c>
      <c r="B29" s="4" t="s">
        <v>10</v>
      </c>
      <c r="C29" s="4">
        <v>226.5964968466343</v>
      </c>
      <c r="D29" s="4">
        <v>3.997692308</v>
      </c>
      <c r="E29" s="4">
        <v>0</v>
      </c>
      <c r="F29" s="4">
        <v>0</v>
      </c>
      <c r="G29" s="4">
        <v>1</v>
      </c>
      <c r="H29" s="4">
        <f t="shared" si="0"/>
        <v>3.997692308</v>
      </c>
      <c r="I29" s="4">
        <f t="shared" si="1"/>
        <v>0</v>
      </c>
      <c r="J29" s="4">
        <f t="shared" si="2"/>
        <v>0</v>
      </c>
    </row>
    <row r="30" spans="1:10" x14ac:dyDescent="0.2">
      <c r="A30" s="3">
        <v>40344</v>
      </c>
      <c r="B30" s="4" t="s">
        <v>10</v>
      </c>
      <c r="C30" s="4">
        <v>233.31521082097063</v>
      </c>
      <c r="D30" s="4">
        <v>4.8958823530000002</v>
      </c>
      <c r="E30" s="4">
        <v>0</v>
      </c>
      <c r="F30" s="4">
        <v>0</v>
      </c>
      <c r="G30" s="4">
        <v>1</v>
      </c>
      <c r="H30" s="4">
        <f t="shared" si="0"/>
        <v>4.8958823530000002</v>
      </c>
      <c r="I30" s="4">
        <f t="shared" si="1"/>
        <v>0</v>
      </c>
      <c r="J30" s="4">
        <f t="shared" si="2"/>
        <v>0</v>
      </c>
    </row>
    <row r="31" spans="1:10" x14ac:dyDescent="0.2">
      <c r="A31" s="3">
        <v>40351</v>
      </c>
      <c r="B31" s="4" t="s">
        <v>10</v>
      </c>
      <c r="C31" s="4">
        <v>215.20722620508221</v>
      </c>
      <c r="D31" s="4">
        <v>4.9275000000000002</v>
      </c>
      <c r="E31" s="4">
        <v>0</v>
      </c>
      <c r="F31" s="4">
        <v>0</v>
      </c>
      <c r="G31" s="4">
        <v>1</v>
      </c>
      <c r="H31" s="4">
        <f t="shared" si="0"/>
        <v>4.9275000000000002</v>
      </c>
      <c r="I31" s="4">
        <f t="shared" si="1"/>
        <v>0</v>
      </c>
      <c r="J31" s="4">
        <f t="shared" si="2"/>
        <v>0</v>
      </c>
    </row>
    <row r="32" spans="1:10" x14ac:dyDescent="0.2">
      <c r="A32" s="3">
        <v>40358</v>
      </c>
      <c r="B32" s="4" t="s">
        <v>10</v>
      </c>
      <c r="C32" s="4">
        <v>233.41454117517861</v>
      </c>
      <c r="D32" s="4">
        <v>4.3166666669999998</v>
      </c>
      <c r="E32" s="4">
        <v>0</v>
      </c>
      <c r="F32" s="4">
        <v>0</v>
      </c>
      <c r="G32" s="4">
        <v>1</v>
      </c>
      <c r="H32" s="4">
        <f t="shared" si="0"/>
        <v>4.3166666669999998</v>
      </c>
      <c r="I32" s="4">
        <f t="shared" si="1"/>
        <v>0</v>
      </c>
      <c r="J32" s="4">
        <f t="shared" si="2"/>
        <v>0</v>
      </c>
    </row>
    <row r="33" spans="1:10" x14ac:dyDescent="0.2">
      <c r="A33" s="3">
        <v>40365</v>
      </c>
      <c r="B33" s="4" t="s">
        <v>10</v>
      </c>
      <c r="C33" s="4">
        <v>297.11769231578774</v>
      </c>
      <c r="D33" s="4">
        <v>4.1213333329999999</v>
      </c>
      <c r="E33" s="4">
        <v>0</v>
      </c>
      <c r="F33" s="4">
        <v>0</v>
      </c>
      <c r="G33" s="4">
        <v>1</v>
      </c>
      <c r="H33" s="4">
        <f t="shared" si="0"/>
        <v>4.1213333329999999</v>
      </c>
      <c r="I33" s="4">
        <f t="shared" si="1"/>
        <v>0</v>
      </c>
      <c r="J33" s="4">
        <f t="shared" si="2"/>
        <v>0</v>
      </c>
    </row>
    <row r="34" spans="1:10" x14ac:dyDescent="0.2">
      <c r="A34" s="3">
        <v>40372</v>
      </c>
      <c r="B34" s="4" t="s">
        <v>10</v>
      </c>
      <c r="C34" s="4">
        <v>258.46230884332823</v>
      </c>
      <c r="D34" s="4">
        <v>4.6806666669999997</v>
      </c>
      <c r="E34" s="4">
        <v>0</v>
      </c>
      <c r="F34" s="4">
        <v>0</v>
      </c>
      <c r="G34" s="4">
        <v>1</v>
      </c>
      <c r="H34" s="4">
        <f t="shared" si="0"/>
        <v>4.6806666669999997</v>
      </c>
      <c r="I34" s="4">
        <f t="shared" si="1"/>
        <v>0</v>
      </c>
      <c r="J34" s="4">
        <f t="shared" si="2"/>
        <v>0</v>
      </c>
    </row>
    <row r="35" spans="1:10" x14ac:dyDescent="0.2">
      <c r="A35" s="3">
        <v>40302</v>
      </c>
      <c r="B35" s="4" t="s">
        <v>11</v>
      </c>
      <c r="C35" s="4">
        <v>336.22133222738205</v>
      </c>
      <c r="D35" s="4">
        <v>4.3172727269999998</v>
      </c>
      <c r="E35" s="4">
        <v>0</v>
      </c>
      <c r="F35" s="4">
        <v>0</v>
      </c>
      <c r="G35" s="4">
        <v>1</v>
      </c>
      <c r="H35" s="4">
        <f t="shared" si="0"/>
        <v>4.3172727269999998</v>
      </c>
      <c r="I35" s="4">
        <f t="shared" si="1"/>
        <v>0</v>
      </c>
      <c r="J35" s="4">
        <f t="shared" si="2"/>
        <v>0</v>
      </c>
    </row>
    <row r="36" spans="1:10" x14ac:dyDescent="0.2">
      <c r="A36" s="3">
        <v>40309</v>
      </c>
      <c r="B36" s="4" t="s">
        <v>11</v>
      </c>
      <c r="C36" s="4">
        <v>364.17453904151307</v>
      </c>
      <c r="D36" s="4">
        <v>4.5233333330000001</v>
      </c>
      <c r="E36" s="4">
        <v>0</v>
      </c>
      <c r="F36" s="4">
        <v>0</v>
      </c>
      <c r="G36" s="4">
        <v>1</v>
      </c>
      <c r="H36" s="4">
        <f t="shared" si="0"/>
        <v>4.5233333330000001</v>
      </c>
      <c r="I36" s="4">
        <f t="shared" si="1"/>
        <v>0</v>
      </c>
      <c r="J36" s="4">
        <f t="shared" si="2"/>
        <v>0</v>
      </c>
    </row>
    <row r="37" spans="1:10" x14ac:dyDescent="0.2">
      <c r="A37" s="3">
        <v>40316</v>
      </c>
      <c r="B37" s="4" t="s">
        <v>11</v>
      </c>
      <c r="C37" s="4">
        <v>291.1947988284852</v>
      </c>
      <c r="D37" s="4">
        <v>4.9469230770000001</v>
      </c>
      <c r="E37" s="4">
        <v>1</v>
      </c>
      <c r="F37" s="4">
        <v>0</v>
      </c>
      <c r="G37" s="4">
        <v>1</v>
      </c>
      <c r="H37" s="4">
        <f t="shared" si="0"/>
        <v>4.9469230770000001</v>
      </c>
      <c r="I37" s="4">
        <f t="shared" si="1"/>
        <v>1</v>
      </c>
      <c r="J37" s="4">
        <f t="shared" si="2"/>
        <v>0</v>
      </c>
    </row>
    <row r="38" spans="1:10" x14ac:dyDescent="0.2">
      <c r="A38" s="3">
        <v>40323</v>
      </c>
      <c r="B38" s="4" t="s">
        <v>11</v>
      </c>
      <c r="C38" s="4">
        <v>279.62964251219836</v>
      </c>
      <c r="D38" s="4">
        <v>4.693846154</v>
      </c>
      <c r="E38" s="4">
        <v>0</v>
      </c>
      <c r="F38" s="4">
        <v>1</v>
      </c>
      <c r="G38" s="4">
        <v>1</v>
      </c>
      <c r="H38" s="4">
        <f t="shared" si="0"/>
        <v>4.693846154</v>
      </c>
      <c r="I38" s="4">
        <f t="shared" si="1"/>
        <v>0</v>
      </c>
      <c r="J38" s="4">
        <f t="shared" si="2"/>
        <v>1</v>
      </c>
    </row>
    <row r="39" spans="1:10" x14ac:dyDescent="0.2">
      <c r="A39" s="3">
        <v>40330</v>
      </c>
      <c r="B39" s="4" t="s">
        <v>11</v>
      </c>
      <c r="C39" s="4">
        <v>328.56464507221398</v>
      </c>
      <c r="D39" s="4">
        <v>4.8435714289999998</v>
      </c>
      <c r="E39" s="4">
        <v>0</v>
      </c>
      <c r="F39" s="4">
        <v>1</v>
      </c>
      <c r="G39" s="4">
        <v>1</v>
      </c>
      <c r="H39" s="4">
        <f t="shared" si="0"/>
        <v>4.8435714289999998</v>
      </c>
      <c r="I39" s="4">
        <f t="shared" si="1"/>
        <v>0</v>
      </c>
      <c r="J39" s="4">
        <f t="shared" si="2"/>
        <v>1</v>
      </c>
    </row>
    <row r="40" spans="1:10" x14ac:dyDescent="0.2">
      <c r="A40" s="3">
        <v>40337</v>
      </c>
      <c r="B40" s="4" t="s">
        <v>11</v>
      </c>
      <c r="C40" s="4">
        <v>329.40232818821283</v>
      </c>
      <c r="D40" s="4">
        <v>4.7024999999999997</v>
      </c>
      <c r="E40" s="4">
        <v>0</v>
      </c>
      <c r="F40" s="4">
        <v>1</v>
      </c>
      <c r="G40" s="4">
        <v>1</v>
      </c>
      <c r="H40" s="4">
        <f t="shared" si="0"/>
        <v>4.7024999999999997</v>
      </c>
      <c r="I40" s="4">
        <f t="shared" si="1"/>
        <v>0</v>
      </c>
      <c r="J40" s="4">
        <f t="shared" si="2"/>
        <v>1</v>
      </c>
    </row>
    <row r="41" spans="1:10" x14ac:dyDescent="0.2">
      <c r="A41" s="3">
        <v>40344</v>
      </c>
      <c r="B41" s="4" t="s">
        <v>11</v>
      </c>
      <c r="C41" s="4">
        <v>211.37293465463586</v>
      </c>
      <c r="D41" s="4">
        <v>4.8958823530000002</v>
      </c>
      <c r="E41" s="4">
        <v>0</v>
      </c>
      <c r="F41" s="4">
        <v>0</v>
      </c>
      <c r="G41" s="4">
        <v>1</v>
      </c>
      <c r="H41" s="4">
        <f t="shared" si="0"/>
        <v>4.8958823530000002</v>
      </c>
      <c r="I41" s="4">
        <f t="shared" si="1"/>
        <v>0</v>
      </c>
      <c r="J41" s="4">
        <f t="shared" si="2"/>
        <v>0</v>
      </c>
    </row>
    <row r="42" spans="1:10" x14ac:dyDescent="0.2">
      <c r="A42" s="3">
        <v>40351</v>
      </c>
      <c r="B42" s="4" t="s">
        <v>11</v>
      </c>
      <c r="C42" s="4">
        <v>428.35016052755583</v>
      </c>
      <c r="D42" s="4">
        <v>4.0257142860000004</v>
      </c>
      <c r="E42" s="4">
        <v>1</v>
      </c>
      <c r="F42" s="4">
        <v>0</v>
      </c>
      <c r="G42" s="4">
        <v>1</v>
      </c>
      <c r="H42" s="4">
        <f t="shared" si="0"/>
        <v>4.0257142860000004</v>
      </c>
      <c r="I42" s="4">
        <f t="shared" si="1"/>
        <v>1</v>
      </c>
      <c r="J42" s="4">
        <f t="shared" si="2"/>
        <v>0</v>
      </c>
    </row>
    <row r="43" spans="1:10" x14ac:dyDescent="0.2">
      <c r="A43" s="3">
        <v>40358</v>
      </c>
      <c r="B43" s="4" t="s">
        <v>11</v>
      </c>
      <c r="C43" s="4">
        <v>412.79178442906306</v>
      </c>
      <c r="D43" s="4">
        <v>4.8366666670000003</v>
      </c>
      <c r="E43" s="4">
        <v>1</v>
      </c>
      <c r="F43" s="4">
        <v>1</v>
      </c>
      <c r="G43" s="4">
        <v>1</v>
      </c>
      <c r="H43" s="4">
        <f t="shared" si="0"/>
        <v>4.8366666670000003</v>
      </c>
      <c r="I43" s="4">
        <f t="shared" si="1"/>
        <v>1</v>
      </c>
      <c r="J43" s="4">
        <f t="shared" si="2"/>
        <v>1</v>
      </c>
    </row>
    <row r="44" spans="1:10" x14ac:dyDescent="0.2">
      <c r="A44" s="3">
        <v>40365</v>
      </c>
      <c r="B44" s="4" t="s">
        <v>11</v>
      </c>
      <c r="C44" s="4">
        <v>328.22108302748148</v>
      </c>
      <c r="D44" s="4">
        <v>4.2473333330000003</v>
      </c>
      <c r="E44" s="4">
        <v>0</v>
      </c>
      <c r="F44" s="4">
        <v>1</v>
      </c>
      <c r="G44" s="4">
        <v>1</v>
      </c>
      <c r="H44" s="4">
        <f t="shared" si="0"/>
        <v>4.2473333330000003</v>
      </c>
      <c r="I44" s="4">
        <f t="shared" si="1"/>
        <v>0</v>
      </c>
      <c r="J44" s="4">
        <f t="shared" si="2"/>
        <v>1</v>
      </c>
    </row>
    <row r="45" spans="1:10" x14ac:dyDescent="0.2">
      <c r="A45" s="3">
        <v>40372</v>
      </c>
      <c r="B45" s="4" t="s">
        <v>11</v>
      </c>
      <c r="C45" s="4">
        <v>269.83398933575558</v>
      </c>
      <c r="D45" s="4">
        <v>4.5443749999999996</v>
      </c>
      <c r="E45" s="4">
        <v>0</v>
      </c>
      <c r="F45" s="4">
        <v>1</v>
      </c>
      <c r="G45" s="4">
        <v>1</v>
      </c>
      <c r="H45" s="4">
        <f t="shared" si="0"/>
        <v>4.5443749999999996</v>
      </c>
      <c r="I45" s="4">
        <f t="shared" si="1"/>
        <v>0</v>
      </c>
      <c r="J45" s="4">
        <f t="shared" si="2"/>
        <v>1</v>
      </c>
    </row>
    <row r="46" spans="1:10" x14ac:dyDescent="0.2">
      <c r="A46" s="3">
        <v>40302</v>
      </c>
      <c r="B46" s="4" t="s">
        <v>12</v>
      </c>
      <c r="C46" s="4">
        <v>286.13829190952799</v>
      </c>
      <c r="D46" s="4">
        <v>4.0627272730000001</v>
      </c>
      <c r="E46" s="4">
        <v>0</v>
      </c>
      <c r="F46" s="4">
        <v>0</v>
      </c>
      <c r="G46" s="4">
        <v>1</v>
      </c>
      <c r="H46" s="4">
        <f t="shared" si="0"/>
        <v>4.0627272730000001</v>
      </c>
      <c r="I46" s="4">
        <f t="shared" si="1"/>
        <v>0</v>
      </c>
      <c r="J46" s="4">
        <f t="shared" si="2"/>
        <v>0</v>
      </c>
    </row>
    <row r="47" spans="1:10" x14ac:dyDescent="0.2">
      <c r="A47" s="3">
        <v>40309</v>
      </c>
      <c r="B47" s="4" t="s">
        <v>12</v>
      </c>
      <c r="C47" s="4">
        <v>100.09976082913568</v>
      </c>
      <c r="D47" s="4">
        <v>4.7233333330000002</v>
      </c>
      <c r="E47" s="4">
        <v>0</v>
      </c>
      <c r="F47" s="4">
        <v>0</v>
      </c>
      <c r="G47" s="4">
        <v>1</v>
      </c>
      <c r="H47" s="4">
        <f t="shared" si="0"/>
        <v>4.7233333330000002</v>
      </c>
      <c r="I47" s="4">
        <f t="shared" si="1"/>
        <v>0</v>
      </c>
      <c r="J47" s="4">
        <f t="shared" si="2"/>
        <v>0</v>
      </c>
    </row>
    <row r="48" spans="1:10" x14ac:dyDescent="0.2">
      <c r="A48" s="3">
        <v>40316</v>
      </c>
      <c r="B48" s="4" t="s">
        <v>12</v>
      </c>
      <c r="C48" s="4">
        <v>202.21177781488618</v>
      </c>
      <c r="D48" s="4">
        <v>4.0945454549999996</v>
      </c>
      <c r="E48" s="4">
        <v>0</v>
      </c>
      <c r="F48" s="4">
        <v>0</v>
      </c>
      <c r="G48" s="4">
        <v>1</v>
      </c>
      <c r="H48" s="4">
        <f t="shared" si="0"/>
        <v>4.0945454549999996</v>
      </c>
      <c r="I48" s="4">
        <f t="shared" si="1"/>
        <v>0</v>
      </c>
      <c r="J48" s="4">
        <f t="shared" si="2"/>
        <v>0</v>
      </c>
    </row>
    <row r="49" spans="1:10" x14ac:dyDescent="0.2">
      <c r="A49" s="3">
        <v>40323</v>
      </c>
      <c r="B49" s="4" t="s">
        <v>12</v>
      </c>
      <c r="C49" s="4">
        <v>277.05184352904394</v>
      </c>
      <c r="D49" s="4">
        <v>4.0581818180000004</v>
      </c>
      <c r="E49" s="4">
        <v>1</v>
      </c>
      <c r="F49" s="4">
        <v>0</v>
      </c>
      <c r="G49" s="4">
        <v>1</v>
      </c>
      <c r="H49" s="4">
        <f t="shared" si="0"/>
        <v>4.0581818180000004</v>
      </c>
      <c r="I49" s="4">
        <f t="shared" si="1"/>
        <v>1</v>
      </c>
      <c r="J49" s="4">
        <f t="shared" si="2"/>
        <v>0</v>
      </c>
    </row>
    <row r="50" spans="1:10" x14ac:dyDescent="0.2">
      <c r="A50" s="3">
        <v>40330</v>
      </c>
      <c r="B50" s="4" t="s">
        <v>12</v>
      </c>
      <c r="C50" s="4">
        <v>432.8902525837712</v>
      </c>
      <c r="D50" s="4">
        <v>3.84</v>
      </c>
      <c r="E50" s="4">
        <v>1</v>
      </c>
      <c r="F50" s="4">
        <v>1</v>
      </c>
      <c r="G50" s="4">
        <v>1</v>
      </c>
      <c r="H50" s="4">
        <f t="shared" si="0"/>
        <v>3.84</v>
      </c>
      <c r="I50" s="4">
        <f t="shared" si="1"/>
        <v>1</v>
      </c>
      <c r="J50" s="4">
        <f t="shared" si="2"/>
        <v>1</v>
      </c>
    </row>
    <row r="51" spans="1:10" x14ac:dyDescent="0.2">
      <c r="A51" s="3">
        <v>40337</v>
      </c>
      <c r="B51" s="4" t="s">
        <v>12</v>
      </c>
      <c r="C51" s="4">
        <v>427.7926261350546</v>
      </c>
      <c r="D51" s="4">
        <v>5.1669230769999999</v>
      </c>
      <c r="E51" s="4">
        <v>1</v>
      </c>
      <c r="F51" s="4">
        <v>1</v>
      </c>
      <c r="G51" s="4">
        <v>1</v>
      </c>
      <c r="H51" s="4">
        <f t="shared" si="0"/>
        <v>5.1669230769999999</v>
      </c>
      <c r="I51" s="4">
        <f t="shared" si="1"/>
        <v>1</v>
      </c>
      <c r="J51" s="4">
        <f t="shared" si="2"/>
        <v>1</v>
      </c>
    </row>
    <row r="52" spans="1:10" x14ac:dyDescent="0.2">
      <c r="A52" s="3">
        <v>40344</v>
      </c>
      <c r="B52" s="4" t="s">
        <v>12</v>
      </c>
      <c r="C52" s="4">
        <v>241.04674393023117</v>
      </c>
      <c r="D52" s="4">
        <v>4.05</v>
      </c>
      <c r="E52" s="4">
        <v>0</v>
      </c>
      <c r="F52" s="4">
        <v>1</v>
      </c>
      <c r="G52" s="4">
        <v>1</v>
      </c>
      <c r="H52" s="4">
        <f t="shared" si="0"/>
        <v>4.05</v>
      </c>
      <c r="I52" s="4">
        <f t="shared" si="1"/>
        <v>0</v>
      </c>
      <c r="J52" s="4">
        <f t="shared" si="2"/>
        <v>1</v>
      </c>
    </row>
    <row r="53" spans="1:10" x14ac:dyDescent="0.2">
      <c r="A53" s="3">
        <v>40351</v>
      </c>
      <c r="B53" s="4" t="s">
        <v>12</v>
      </c>
      <c r="C53" s="4">
        <v>556.55004166698996</v>
      </c>
      <c r="D53" s="4">
        <v>3.8515384620000002</v>
      </c>
      <c r="E53" s="4">
        <v>1</v>
      </c>
      <c r="F53" s="4">
        <v>1</v>
      </c>
      <c r="G53" s="4">
        <v>1</v>
      </c>
      <c r="H53" s="4">
        <f t="shared" si="0"/>
        <v>3.8515384620000002</v>
      </c>
      <c r="I53" s="4">
        <f t="shared" si="1"/>
        <v>1</v>
      </c>
      <c r="J53" s="4">
        <f t="shared" si="2"/>
        <v>1</v>
      </c>
    </row>
    <row r="54" spans="1:10" x14ac:dyDescent="0.2">
      <c r="A54" s="3">
        <v>40358</v>
      </c>
      <c r="B54" s="4" t="s">
        <v>12</v>
      </c>
      <c r="C54" s="4">
        <v>309.99966629109912</v>
      </c>
      <c r="D54" s="4">
        <v>3.8515384620000002</v>
      </c>
      <c r="E54" s="4">
        <v>0</v>
      </c>
      <c r="F54" s="4">
        <v>1</v>
      </c>
      <c r="G54" s="4">
        <v>1</v>
      </c>
      <c r="H54" s="4">
        <f t="shared" si="0"/>
        <v>3.8515384620000002</v>
      </c>
      <c r="I54" s="4">
        <f t="shared" si="1"/>
        <v>0</v>
      </c>
      <c r="J54" s="4">
        <f t="shared" si="2"/>
        <v>1</v>
      </c>
    </row>
    <row r="55" spans="1:10" x14ac:dyDescent="0.2">
      <c r="A55" s="3">
        <v>40365</v>
      </c>
      <c r="B55" s="4" t="s">
        <v>12</v>
      </c>
      <c r="C55" s="4">
        <v>409.73567792980032</v>
      </c>
      <c r="D55" s="4">
        <v>4.4442857140000003</v>
      </c>
      <c r="E55" s="4">
        <v>0</v>
      </c>
      <c r="F55" s="4">
        <v>1</v>
      </c>
      <c r="G55" s="4">
        <v>1</v>
      </c>
      <c r="H55" s="4">
        <f t="shared" si="0"/>
        <v>4.4442857140000003</v>
      </c>
      <c r="I55" s="4">
        <f t="shared" si="1"/>
        <v>0</v>
      </c>
      <c r="J55" s="4">
        <f t="shared" si="2"/>
        <v>1</v>
      </c>
    </row>
    <row r="56" spans="1:10" x14ac:dyDescent="0.2">
      <c r="A56" s="3">
        <v>40372</v>
      </c>
      <c r="B56" s="4" t="s">
        <v>12</v>
      </c>
      <c r="C56" s="4">
        <v>347.35825789398893</v>
      </c>
      <c r="D56" s="4">
        <v>4.314666667</v>
      </c>
      <c r="E56" s="4">
        <v>0</v>
      </c>
      <c r="F56" s="4">
        <v>1</v>
      </c>
      <c r="G56" s="4">
        <v>1</v>
      </c>
      <c r="H56" s="4">
        <f t="shared" si="0"/>
        <v>4.314666667</v>
      </c>
      <c r="I56" s="4">
        <f t="shared" si="1"/>
        <v>0</v>
      </c>
      <c r="J56" s="4">
        <f t="shared" si="2"/>
        <v>1</v>
      </c>
    </row>
    <row r="57" spans="1:10" x14ac:dyDescent="0.2">
      <c r="A57" s="3">
        <v>40302</v>
      </c>
      <c r="B57" s="4" t="s">
        <v>13</v>
      </c>
      <c r="C57" s="4">
        <v>305.04944445264965</v>
      </c>
      <c r="D57" s="4">
        <v>4.3899999999999997</v>
      </c>
      <c r="E57" s="4">
        <v>0</v>
      </c>
      <c r="F57" s="4">
        <v>0</v>
      </c>
      <c r="G57" s="4">
        <v>1</v>
      </c>
      <c r="H57" s="4">
        <f t="shared" si="0"/>
        <v>4.3899999999999997</v>
      </c>
      <c r="I57" s="4">
        <f t="shared" si="1"/>
        <v>0</v>
      </c>
      <c r="J57" s="4">
        <f t="shared" si="2"/>
        <v>0</v>
      </c>
    </row>
    <row r="58" spans="1:10" x14ac:dyDescent="0.2">
      <c r="A58" s="3">
        <v>40309</v>
      </c>
      <c r="B58" s="4" t="s">
        <v>13</v>
      </c>
      <c r="C58" s="4">
        <v>219.65535217099114</v>
      </c>
      <c r="D58" s="4">
        <v>4.34</v>
      </c>
      <c r="E58" s="4">
        <v>0</v>
      </c>
      <c r="F58" s="4">
        <v>0</v>
      </c>
      <c r="G58" s="4">
        <v>1</v>
      </c>
      <c r="H58" s="4">
        <f t="shared" si="0"/>
        <v>4.34</v>
      </c>
      <c r="I58" s="4">
        <f t="shared" si="1"/>
        <v>0</v>
      </c>
      <c r="J58" s="4">
        <f t="shared" si="2"/>
        <v>0</v>
      </c>
    </row>
    <row r="59" spans="1:10" x14ac:dyDescent="0.2">
      <c r="A59" s="3">
        <v>40316</v>
      </c>
      <c r="B59" s="4" t="s">
        <v>13</v>
      </c>
      <c r="C59" s="4">
        <v>239.05316731393944</v>
      </c>
      <c r="D59" s="4">
        <v>4.0949999999999998</v>
      </c>
      <c r="E59" s="4">
        <v>0</v>
      </c>
      <c r="F59" s="4">
        <v>0</v>
      </c>
      <c r="G59" s="4">
        <v>1</v>
      </c>
      <c r="H59" s="4">
        <f t="shared" si="0"/>
        <v>4.0949999999999998</v>
      </c>
      <c r="I59" s="4">
        <f t="shared" si="1"/>
        <v>0</v>
      </c>
      <c r="J59" s="4">
        <f t="shared" si="2"/>
        <v>0</v>
      </c>
    </row>
    <row r="60" spans="1:10" x14ac:dyDescent="0.2">
      <c r="A60" s="3">
        <v>40323</v>
      </c>
      <c r="B60" s="4" t="s">
        <v>13</v>
      </c>
      <c r="C60" s="4">
        <v>249.14047552741056</v>
      </c>
      <c r="D60" s="4">
        <v>3.8140000000000001</v>
      </c>
      <c r="E60" s="4">
        <v>0</v>
      </c>
      <c r="F60" s="4">
        <v>0</v>
      </c>
      <c r="G60" s="4">
        <v>1</v>
      </c>
      <c r="H60" s="4">
        <f t="shared" si="0"/>
        <v>3.8140000000000001</v>
      </c>
      <c r="I60" s="4">
        <f t="shared" si="1"/>
        <v>0</v>
      </c>
      <c r="J60" s="4">
        <f t="shared" si="2"/>
        <v>0</v>
      </c>
    </row>
    <row r="61" spans="1:10" x14ac:dyDescent="0.2">
      <c r="A61" s="3">
        <v>40330</v>
      </c>
      <c r="B61" s="4" t="s">
        <v>13</v>
      </c>
      <c r="C61" s="4">
        <v>263.47531165786268</v>
      </c>
      <c r="D61" s="4">
        <v>3.8140000000000001</v>
      </c>
      <c r="E61" s="4">
        <v>0</v>
      </c>
      <c r="F61" s="4">
        <v>0</v>
      </c>
      <c r="G61" s="4">
        <v>1</v>
      </c>
      <c r="H61" s="4">
        <f t="shared" si="0"/>
        <v>3.8140000000000001</v>
      </c>
      <c r="I61" s="4">
        <f t="shared" si="1"/>
        <v>0</v>
      </c>
      <c r="J61" s="4">
        <f t="shared" si="2"/>
        <v>0</v>
      </c>
    </row>
    <row r="62" spans="1:10" x14ac:dyDescent="0.2">
      <c r="A62" s="3">
        <v>40337</v>
      </c>
      <c r="B62" s="4" t="s">
        <v>13</v>
      </c>
      <c r="C62" s="4">
        <v>666.72935151489276</v>
      </c>
      <c r="D62" s="4">
        <v>3.3260000000000001</v>
      </c>
      <c r="E62" s="4">
        <v>0</v>
      </c>
      <c r="F62" s="4">
        <v>0</v>
      </c>
      <c r="G62" s="4">
        <v>1</v>
      </c>
      <c r="H62" s="4">
        <f t="shared" si="0"/>
        <v>3.3260000000000001</v>
      </c>
      <c r="I62" s="4">
        <f t="shared" si="1"/>
        <v>0</v>
      </c>
      <c r="J62" s="4">
        <f t="shared" si="2"/>
        <v>0</v>
      </c>
    </row>
    <row r="63" spans="1:10" x14ac:dyDescent="0.2">
      <c r="A63" s="3">
        <v>40344</v>
      </c>
      <c r="B63" s="4" t="s">
        <v>13</v>
      </c>
      <c r="C63" s="4">
        <v>711.8649399072799</v>
      </c>
      <c r="D63" s="4">
        <v>3.1986666669999999</v>
      </c>
      <c r="E63" s="4">
        <v>0</v>
      </c>
      <c r="F63" s="4">
        <v>0</v>
      </c>
      <c r="G63" s="4">
        <v>1</v>
      </c>
      <c r="H63" s="4">
        <f t="shared" si="0"/>
        <v>3.1986666669999999</v>
      </c>
      <c r="I63" s="4">
        <f t="shared" si="1"/>
        <v>0</v>
      </c>
      <c r="J63" s="4">
        <f t="shared" si="2"/>
        <v>0</v>
      </c>
    </row>
    <row r="64" spans="1:10" x14ac:dyDescent="0.2">
      <c r="A64" s="3">
        <v>40351</v>
      </c>
      <c r="B64" s="4" t="s">
        <v>13</v>
      </c>
      <c r="C64" s="4">
        <v>328.15780403353938</v>
      </c>
      <c r="D64" s="4">
        <v>4.3666666669999996</v>
      </c>
      <c r="E64" s="4">
        <v>0</v>
      </c>
      <c r="F64" s="4">
        <v>0</v>
      </c>
      <c r="G64" s="4">
        <v>1</v>
      </c>
      <c r="H64" s="4">
        <f t="shared" si="0"/>
        <v>4.3666666669999996</v>
      </c>
      <c r="I64" s="4">
        <f t="shared" si="1"/>
        <v>0</v>
      </c>
      <c r="J64" s="4">
        <f t="shared" si="2"/>
        <v>0</v>
      </c>
    </row>
    <row r="65" spans="1:10" x14ac:dyDescent="0.2">
      <c r="A65" s="3">
        <v>40358</v>
      </c>
      <c r="B65" s="4" t="s">
        <v>13</v>
      </c>
      <c r="C65" s="4">
        <v>144.59522043429578</v>
      </c>
      <c r="D65" s="4">
        <v>3.979090909</v>
      </c>
      <c r="E65" s="4">
        <v>0</v>
      </c>
      <c r="F65" s="4">
        <v>0</v>
      </c>
      <c r="G65" s="4">
        <v>1</v>
      </c>
      <c r="H65" s="4">
        <f t="shared" si="0"/>
        <v>3.979090909</v>
      </c>
      <c r="I65" s="4">
        <f t="shared" si="1"/>
        <v>0</v>
      </c>
      <c r="J65" s="4">
        <f t="shared" si="2"/>
        <v>0</v>
      </c>
    </row>
    <row r="66" spans="1:10" x14ac:dyDescent="0.2">
      <c r="A66" s="3">
        <v>40365</v>
      </c>
      <c r="B66" s="4" t="s">
        <v>13</v>
      </c>
      <c r="C66" s="4">
        <v>266.12956722271895</v>
      </c>
      <c r="D66" s="4">
        <v>4.9561538460000003</v>
      </c>
      <c r="E66" s="4">
        <v>0</v>
      </c>
      <c r="F66" s="4">
        <v>0</v>
      </c>
      <c r="G66" s="4">
        <v>1</v>
      </c>
      <c r="H66" s="4">
        <f t="shared" si="0"/>
        <v>4.9561538460000003</v>
      </c>
      <c r="I66" s="4">
        <f t="shared" si="1"/>
        <v>0</v>
      </c>
      <c r="J66" s="4">
        <f t="shared" si="2"/>
        <v>0</v>
      </c>
    </row>
    <row r="67" spans="1:10" x14ac:dyDescent="0.2">
      <c r="A67" s="3">
        <v>40372</v>
      </c>
      <c r="B67" s="4" t="s">
        <v>13</v>
      </c>
      <c r="C67" s="4">
        <v>277.18746772270498</v>
      </c>
      <c r="D67" s="4">
        <v>3.8136363640000002</v>
      </c>
      <c r="E67" s="4">
        <v>0</v>
      </c>
      <c r="F67" s="4">
        <v>0</v>
      </c>
      <c r="G67" s="4">
        <v>1</v>
      </c>
      <c r="H67" s="4">
        <f t="shared" ref="H67:H130" si="3">G67*D67</f>
        <v>3.8136363640000002</v>
      </c>
      <c r="I67" s="4">
        <f t="shared" ref="I67:I130" si="4">G67*E67</f>
        <v>0</v>
      </c>
      <c r="J67" s="4">
        <f t="shared" ref="J67:J130" si="5">G67*F67</f>
        <v>0</v>
      </c>
    </row>
    <row r="68" spans="1:10" x14ac:dyDescent="0.2">
      <c r="A68" s="3">
        <v>40302</v>
      </c>
      <c r="B68" s="4" t="s">
        <v>14</v>
      </c>
      <c r="C68" s="4">
        <v>153.97779967160201</v>
      </c>
      <c r="D68" s="4">
        <v>5.0185714289999996</v>
      </c>
      <c r="E68" s="4">
        <v>0</v>
      </c>
      <c r="F68" s="4">
        <v>0</v>
      </c>
      <c r="G68" s="4">
        <v>1</v>
      </c>
      <c r="H68" s="4">
        <f t="shared" si="3"/>
        <v>5.0185714289999996</v>
      </c>
      <c r="I68" s="4">
        <f t="shared" si="4"/>
        <v>0</v>
      </c>
      <c r="J68" s="4">
        <f t="shared" si="5"/>
        <v>0</v>
      </c>
    </row>
    <row r="69" spans="1:10" x14ac:dyDescent="0.2">
      <c r="A69" s="3">
        <v>40309</v>
      </c>
      <c r="B69" s="4" t="s">
        <v>14</v>
      </c>
      <c r="C69" s="4">
        <v>232.91486209197791</v>
      </c>
      <c r="D69" s="4">
        <v>5.0185714289999996</v>
      </c>
      <c r="E69" s="4">
        <v>0</v>
      </c>
      <c r="F69" s="4">
        <v>0</v>
      </c>
      <c r="G69" s="4">
        <v>1</v>
      </c>
      <c r="H69" s="4">
        <f t="shared" si="3"/>
        <v>5.0185714289999996</v>
      </c>
      <c r="I69" s="4">
        <f t="shared" si="4"/>
        <v>0</v>
      </c>
      <c r="J69" s="4">
        <f t="shared" si="5"/>
        <v>0</v>
      </c>
    </row>
    <row r="70" spans="1:10" x14ac:dyDescent="0.2">
      <c r="A70" s="3">
        <v>40316</v>
      </c>
      <c r="B70" s="4" t="s">
        <v>14</v>
      </c>
      <c r="C70" s="4">
        <v>308.27675199977176</v>
      </c>
      <c r="D70" s="4">
        <v>4.4635294119999998</v>
      </c>
      <c r="E70" s="4">
        <v>1</v>
      </c>
      <c r="F70" s="4">
        <v>0</v>
      </c>
      <c r="G70" s="4">
        <v>1</v>
      </c>
      <c r="H70" s="4">
        <f t="shared" si="3"/>
        <v>4.4635294119999998</v>
      </c>
      <c r="I70" s="4">
        <f t="shared" si="4"/>
        <v>1</v>
      </c>
      <c r="J70" s="4">
        <f t="shared" si="5"/>
        <v>0</v>
      </c>
    </row>
    <row r="71" spans="1:10" x14ac:dyDescent="0.2">
      <c r="A71" s="3">
        <v>40323</v>
      </c>
      <c r="B71" s="4" t="s">
        <v>14</v>
      </c>
      <c r="C71" s="4">
        <v>272.20570082094849</v>
      </c>
      <c r="D71" s="4">
        <v>5.0105882350000002</v>
      </c>
      <c r="E71" s="4">
        <v>0</v>
      </c>
      <c r="F71" s="4">
        <v>1</v>
      </c>
      <c r="G71" s="4">
        <v>1</v>
      </c>
      <c r="H71" s="4">
        <f t="shared" si="3"/>
        <v>5.0105882350000002</v>
      </c>
      <c r="I71" s="4">
        <f t="shared" si="4"/>
        <v>0</v>
      </c>
      <c r="J71" s="4">
        <f t="shared" si="5"/>
        <v>1</v>
      </c>
    </row>
    <row r="72" spans="1:10" x14ac:dyDescent="0.2">
      <c r="A72" s="3">
        <v>40330</v>
      </c>
      <c r="B72" s="4" t="s">
        <v>14</v>
      </c>
      <c r="C72" s="4">
        <v>355.87124573559618</v>
      </c>
      <c r="D72" s="4">
        <v>4.8816666670000002</v>
      </c>
      <c r="E72" s="4">
        <v>0</v>
      </c>
      <c r="F72" s="4">
        <v>1</v>
      </c>
      <c r="G72" s="4">
        <v>1</v>
      </c>
      <c r="H72" s="4">
        <f t="shared" si="3"/>
        <v>4.8816666670000002</v>
      </c>
      <c r="I72" s="4">
        <f t="shared" si="4"/>
        <v>0</v>
      </c>
      <c r="J72" s="4">
        <f t="shared" si="5"/>
        <v>1</v>
      </c>
    </row>
    <row r="73" spans="1:10" x14ac:dyDescent="0.2">
      <c r="A73" s="3">
        <v>40337</v>
      </c>
      <c r="B73" s="4" t="s">
        <v>14</v>
      </c>
      <c r="C73" s="4">
        <v>337.17576313998126</v>
      </c>
      <c r="D73" s="4">
        <v>4.8329411760000003</v>
      </c>
      <c r="E73" s="4">
        <v>0</v>
      </c>
      <c r="F73" s="4">
        <v>1</v>
      </c>
      <c r="G73" s="4">
        <v>1</v>
      </c>
      <c r="H73" s="4">
        <f t="shared" si="3"/>
        <v>4.8329411760000003</v>
      </c>
      <c r="I73" s="4">
        <f t="shared" si="4"/>
        <v>0</v>
      </c>
      <c r="J73" s="4">
        <f t="shared" si="5"/>
        <v>1</v>
      </c>
    </row>
    <row r="74" spans="1:10" x14ac:dyDescent="0.2">
      <c r="A74" s="3">
        <v>40344</v>
      </c>
      <c r="B74" s="4" t="s">
        <v>14</v>
      </c>
      <c r="C74" s="4">
        <v>361.36155202758158</v>
      </c>
      <c r="D74" s="4">
        <v>5.2305555559999997</v>
      </c>
      <c r="E74" s="4">
        <v>1</v>
      </c>
      <c r="F74" s="4">
        <v>0</v>
      </c>
      <c r="G74" s="4">
        <v>1</v>
      </c>
      <c r="H74" s="4">
        <f t="shared" si="3"/>
        <v>5.2305555559999997</v>
      </c>
      <c r="I74" s="4">
        <f t="shared" si="4"/>
        <v>1</v>
      </c>
      <c r="J74" s="4">
        <f t="shared" si="5"/>
        <v>0</v>
      </c>
    </row>
    <row r="75" spans="1:10" x14ac:dyDescent="0.2">
      <c r="A75" s="3">
        <v>40351</v>
      </c>
      <c r="B75" s="4" t="s">
        <v>14</v>
      </c>
      <c r="C75" s="4">
        <v>1041.2002563709802</v>
      </c>
      <c r="D75" s="4">
        <v>4.0835294119999999</v>
      </c>
      <c r="E75" s="4">
        <v>1</v>
      </c>
      <c r="F75" s="4">
        <v>1</v>
      </c>
      <c r="G75" s="4">
        <v>1</v>
      </c>
      <c r="H75" s="4">
        <f t="shared" si="3"/>
        <v>4.0835294119999999</v>
      </c>
      <c r="I75" s="4">
        <f t="shared" si="4"/>
        <v>1</v>
      </c>
      <c r="J75" s="4">
        <f t="shared" si="5"/>
        <v>1</v>
      </c>
    </row>
    <row r="76" spans="1:10" x14ac:dyDescent="0.2">
      <c r="A76" s="3">
        <v>40358</v>
      </c>
      <c r="B76" s="4" t="s">
        <v>14</v>
      </c>
      <c r="C76" s="4">
        <v>753.38798724890694</v>
      </c>
      <c r="D76" s="4">
        <v>4.0835294119999999</v>
      </c>
      <c r="E76" s="4">
        <v>0</v>
      </c>
      <c r="F76" s="4">
        <v>1</v>
      </c>
      <c r="G76" s="4">
        <v>1</v>
      </c>
      <c r="H76" s="4">
        <f t="shared" si="3"/>
        <v>4.0835294119999999</v>
      </c>
      <c r="I76" s="4">
        <f t="shared" si="4"/>
        <v>0</v>
      </c>
      <c r="J76" s="4">
        <f t="shared" si="5"/>
        <v>1</v>
      </c>
    </row>
    <row r="77" spans="1:10" x14ac:dyDescent="0.2">
      <c r="A77" s="3">
        <v>40365</v>
      </c>
      <c r="B77" s="4" t="s">
        <v>14</v>
      </c>
      <c r="C77" s="4">
        <v>192.07759771029299</v>
      </c>
      <c r="D77" s="4">
        <v>4.7470588239999998</v>
      </c>
      <c r="E77" s="4">
        <v>0</v>
      </c>
      <c r="F77" s="4">
        <v>1</v>
      </c>
      <c r="G77" s="4">
        <v>1</v>
      </c>
      <c r="H77" s="4">
        <f t="shared" si="3"/>
        <v>4.7470588239999998</v>
      </c>
      <c r="I77" s="4">
        <f t="shared" si="4"/>
        <v>0</v>
      </c>
      <c r="J77" s="4">
        <f t="shared" si="5"/>
        <v>1</v>
      </c>
    </row>
    <row r="78" spans="1:10" x14ac:dyDescent="0.2">
      <c r="A78" s="3">
        <v>40372</v>
      </c>
      <c r="B78" s="4" t="s">
        <v>14</v>
      </c>
      <c r="C78" s="4">
        <v>390.64287641209955</v>
      </c>
      <c r="D78" s="4">
        <v>4.1479999999999997</v>
      </c>
      <c r="E78" s="4">
        <v>0</v>
      </c>
      <c r="F78" s="4">
        <v>1</v>
      </c>
      <c r="G78" s="4">
        <v>1</v>
      </c>
      <c r="H78" s="4">
        <f t="shared" si="3"/>
        <v>4.1479999999999997</v>
      </c>
      <c r="I78" s="4">
        <f t="shared" si="4"/>
        <v>0</v>
      </c>
      <c r="J78" s="4">
        <f t="shared" si="5"/>
        <v>1</v>
      </c>
    </row>
    <row r="79" spans="1:10" x14ac:dyDescent="0.2">
      <c r="A79" s="3">
        <v>40302</v>
      </c>
      <c r="B79" s="4" t="s">
        <v>15</v>
      </c>
      <c r="C79" s="4">
        <v>256.29154906337163</v>
      </c>
      <c r="D79" s="4">
        <v>4.4990909090000004</v>
      </c>
      <c r="E79" s="4">
        <v>0</v>
      </c>
      <c r="F79" s="4">
        <v>0</v>
      </c>
      <c r="G79" s="4">
        <v>1</v>
      </c>
      <c r="H79" s="4">
        <f t="shared" si="3"/>
        <v>4.4990909090000004</v>
      </c>
      <c r="I79" s="4">
        <f t="shared" si="4"/>
        <v>0</v>
      </c>
      <c r="J79" s="4">
        <f t="shared" si="5"/>
        <v>0</v>
      </c>
    </row>
    <row r="80" spans="1:10" x14ac:dyDescent="0.2">
      <c r="A80" s="3">
        <v>40309</v>
      </c>
      <c r="B80" s="4" t="s">
        <v>15</v>
      </c>
      <c r="C80" s="4">
        <v>184.67931669463792</v>
      </c>
      <c r="D80" s="4">
        <v>5.483333333</v>
      </c>
      <c r="E80" s="4">
        <v>0</v>
      </c>
      <c r="F80" s="4">
        <v>0</v>
      </c>
      <c r="G80" s="4">
        <v>1</v>
      </c>
      <c r="H80" s="4">
        <f t="shared" si="3"/>
        <v>5.483333333</v>
      </c>
      <c r="I80" s="4">
        <f t="shared" si="4"/>
        <v>0</v>
      </c>
      <c r="J80" s="4">
        <f t="shared" si="5"/>
        <v>0</v>
      </c>
    </row>
    <row r="81" spans="1:10" x14ac:dyDescent="0.2">
      <c r="A81" s="3">
        <v>40316</v>
      </c>
      <c r="B81" s="4" t="s">
        <v>15</v>
      </c>
      <c r="C81" s="4">
        <v>259.95286757158794</v>
      </c>
      <c r="D81" s="4">
        <v>4.2938461539999997</v>
      </c>
      <c r="E81" s="4">
        <v>0</v>
      </c>
      <c r="F81" s="4">
        <v>0</v>
      </c>
      <c r="G81" s="4">
        <v>1</v>
      </c>
      <c r="H81" s="4">
        <f t="shared" si="3"/>
        <v>4.2938461539999997</v>
      </c>
      <c r="I81" s="4">
        <f t="shared" si="4"/>
        <v>0</v>
      </c>
      <c r="J81" s="4">
        <f t="shared" si="5"/>
        <v>0</v>
      </c>
    </row>
    <row r="82" spans="1:10" x14ac:dyDescent="0.2">
      <c r="A82" s="3">
        <v>40323</v>
      </c>
      <c r="B82" s="4" t="s">
        <v>15</v>
      </c>
      <c r="C82" s="4">
        <v>325.84191908072341</v>
      </c>
      <c r="D82" s="4">
        <v>4.0581818180000004</v>
      </c>
      <c r="E82" s="4">
        <v>0</v>
      </c>
      <c r="F82" s="4">
        <v>0</v>
      </c>
      <c r="G82" s="4">
        <v>1</v>
      </c>
      <c r="H82" s="4">
        <f t="shared" si="3"/>
        <v>4.0581818180000004</v>
      </c>
      <c r="I82" s="4">
        <f t="shared" si="4"/>
        <v>0</v>
      </c>
      <c r="J82" s="4">
        <f t="shared" si="5"/>
        <v>0</v>
      </c>
    </row>
    <row r="83" spans="1:10" x14ac:dyDescent="0.2">
      <c r="A83" s="3">
        <v>40330</v>
      </c>
      <c r="B83" s="4" t="s">
        <v>15</v>
      </c>
      <c r="C83" s="4">
        <v>291.77268941607758</v>
      </c>
      <c r="D83" s="4">
        <v>4.0250000000000004</v>
      </c>
      <c r="E83" s="4">
        <v>0</v>
      </c>
      <c r="F83" s="4">
        <v>0</v>
      </c>
      <c r="G83" s="4">
        <v>1</v>
      </c>
      <c r="H83" s="4">
        <f t="shared" si="3"/>
        <v>4.0250000000000004</v>
      </c>
      <c r="I83" s="4">
        <f t="shared" si="4"/>
        <v>0</v>
      </c>
      <c r="J83" s="4">
        <f t="shared" si="5"/>
        <v>0</v>
      </c>
    </row>
    <row r="84" spans="1:10" x14ac:dyDescent="0.2">
      <c r="A84" s="3">
        <v>40337</v>
      </c>
      <c r="B84" s="4" t="s">
        <v>15</v>
      </c>
      <c r="C84" s="4">
        <v>126.71894491627157</v>
      </c>
      <c r="D84" s="4">
        <v>6.2515384620000001</v>
      </c>
      <c r="E84" s="4">
        <v>0</v>
      </c>
      <c r="F84" s="4">
        <v>0</v>
      </c>
      <c r="G84" s="4">
        <v>1</v>
      </c>
      <c r="H84" s="4">
        <f t="shared" si="3"/>
        <v>6.2515384620000001</v>
      </c>
      <c r="I84" s="4">
        <f t="shared" si="4"/>
        <v>0</v>
      </c>
      <c r="J84" s="4">
        <f t="shared" si="5"/>
        <v>0</v>
      </c>
    </row>
    <row r="85" spans="1:10" x14ac:dyDescent="0.2">
      <c r="A85" s="3">
        <v>40344</v>
      </c>
      <c r="B85" s="4" t="s">
        <v>15</v>
      </c>
      <c r="C85" s="4">
        <v>206.70153351002702</v>
      </c>
      <c r="D85" s="4">
        <v>5.671818182</v>
      </c>
      <c r="E85" s="4">
        <v>0</v>
      </c>
      <c r="F85" s="4">
        <v>0</v>
      </c>
      <c r="G85" s="4">
        <v>1</v>
      </c>
      <c r="H85" s="4">
        <f t="shared" si="3"/>
        <v>5.671818182</v>
      </c>
      <c r="I85" s="4">
        <f t="shared" si="4"/>
        <v>0</v>
      </c>
      <c r="J85" s="4">
        <f t="shared" si="5"/>
        <v>0</v>
      </c>
    </row>
    <row r="86" spans="1:10" x14ac:dyDescent="0.2">
      <c r="A86" s="3">
        <v>40351</v>
      </c>
      <c r="B86" s="4" t="s">
        <v>15</v>
      </c>
      <c r="C86" s="4">
        <v>201.98489226665259</v>
      </c>
      <c r="D86" s="4">
        <v>5.6669230769999999</v>
      </c>
      <c r="E86" s="4">
        <v>0</v>
      </c>
      <c r="F86" s="4">
        <v>0</v>
      </c>
      <c r="G86" s="4">
        <v>1</v>
      </c>
      <c r="H86" s="4">
        <f t="shared" si="3"/>
        <v>5.6669230769999999</v>
      </c>
      <c r="I86" s="4">
        <f t="shared" si="4"/>
        <v>0</v>
      </c>
      <c r="J86" s="4">
        <f t="shared" si="5"/>
        <v>0</v>
      </c>
    </row>
    <row r="87" spans="1:10" x14ac:dyDescent="0.2">
      <c r="A87" s="3">
        <v>40358</v>
      </c>
      <c r="B87" s="4" t="s">
        <v>15</v>
      </c>
      <c r="C87" s="4">
        <v>303.19777569926305</v>
      </c>
      <c r="D87" s="4">
        <v>3.8515384620000002</v>
      </c>
      <c r="E87" s="4">
        <v>0</v>
      </c>
      <c r="F87" s="4">
        <v>0</v>
      </c>
      <c r="G87" s="4">
        <v>1</v>
      </c>
      <c r="H87" s="4">
        <f t="shared" si="3"/>
        <v>3.8515384620000002</v>
      </c>
      <c r="I87" s="4">
        <f t="shared" si="4"/>
        <v>0</v>
      </c>
      <c r="J87" s="4">
        <f t="shared" si="5"/>
        <v>0</v>
      </c>
    </row>
    <row r="88" spans="1:10" x14ac:dyDescent="0.2">
      <c r="A88" s="3">
        <v>40365</v>
      </c>
      <c r="B88" s="4" t="s">
        <v>15</v>
      </c>
      <c r="C88" s="4">
        <v>342.45802828352049</v>
      </c>
      <c r="D88" s="4">
        <v>4.1381249999999996</v>
      </c>
      <c r="E88" s="4">
        <v>0</v>
      </c>
      <c r="F88" s="4">
        <v>0</v>
      </c>
      <c r="G88" s="4">
        <v>1</v>
      </c>
      <c r="H88" s="4">
        <f t="shared" si="3"/>
        <v>4.1381249999999996</v>
      </c>
      <c r="I88" s="4">
        <f t="shared" si="4"/>
        <v>0</v>
      </c>
      <c r="J88" s="4">
        <f t="shared" si="5"/>
        <v>0</v>
      </c>
    </row>
    <row r="89" spans="1:10" x14ac:dyDescent="0.2">
      <c r="A89" s="3">
        <v>40372</v>
      </c>
      <c r="B89" s="4" t="s">
        <v>15</v>
      </c>
      <c r="C89" s="4">
        <v>189.92428664396911</v>
      </c>
      <c r="D89" s="4">
        <v>4.1381249999999996</v>
      </c>
      <c r="E89" s="4">
        <v>0</v>
      </c>
      <c r="F89" s="4">
        <v>0</v>
      </c>
      <c r="G89" s="4">
        <v>1</v>
      </c>
      <c r="H89" s="4">
        <f t="shared" si="3"/>
        <v>4.1381249999999996</v>
      </c>
      <c r="I89" s="4">
        <f t="shared" si="4"/>
        <v>0</v>
      </c>
      <c r="J89" s="4">
        <f t="shared" si="5"/>
        <v>0</v>
      </c>
    </row>
    <row r="90" spans="1:10" x14ac:dyDescent="0.2">
      <c r="A90" s="3">
        <v>40302</v>
      </c>
      <c r="B90" s="4" t="s">
        <v>16</v>
      </c>
      <c r="C90" s="4">
        <v>192.14693620199762</v>
      </c>
      <c r="D90" s="4">
        <v>4.49</v>
      </c>
      <c r="E90" s="4">
        <v>0</v>
      </c>
      <c r="F90" s="4">
        <v>0</v>
      </c>
      <c r="G90" s="4">
        <v>1</v>
      </c>
      <c r="H90" s="4">
        <f t="shared" si="3"/>
        <v>4.49</v>
      </c>
      <c r="I90" s="4">
        <f t="shared" si="4"/>
        <v>0</v>
      </c>
      <c r="J90" s="4">
        <f t="shared" si="5"/>
        <v>0</v>
      </c>
    </row>
    <row r="91" spans="1:10" x14ac:dyDescent="0.2">
      <c r="A91" s="3">
        <v>40309</v>
      </c>
      <c r="B91" s="4" t="s">
        <v>16</v>
      </c>
      <c r="C91" s="4">
        <v>166.4431242436884</v>
      </c>
      <c r="D91" s="4">
        <v>4.49</v>
      </c>
      <c r="E91" s="4">
        <v>0</v>
      </c>
      <c r="F91" s="4">
        <v>0</v>
      </c>
      <c r="G91" s="4">
        <v>1</v>
      </c>
      <c r="H91" s="4">
        <f t="shared" si="3"/>
        <v>4.49</v>
      </c>
      <c r="I91" s="4">
        <f t="shared" si="4"/>
        <v>0</v>
      </c>
      <c r="J91" s="4">
        <f t="shared" si="5"/>
        <v>0</v>
      </c>
    </row>
    <row r="92" spans="1:10" x14ac:dyDescent="0.2">
      <c r="A92" s="3">
        <v>40316</v>
      </c>
      <c r="B92" s="4" t="s">
        <v>16</v>
      </c>
      <c r="C92" s="4">
        <v>235.78191117171292</v>
      </c>
      <c r="D92" s="4">
        <v>4.1630769230000002</v>
      </c>
      <c r="E92" s="4">
        <v>0</v>
      </c>
      <c r="F92" s="4">
        <v>0</v>
      </c>
      <c r="G92" s="4">
        <v>1</v>
      </c>
      <c r="H92" s="4">
        <f t="shared" si="3"/>
        <v>4.1630769230000002</v>
      </c>
      <c r="I92" s="4">
        <f t="shared" si="4"/>
        <v>0</v>
      </c>
      <c r="J92" s="4">
        <f t="shared" si="5"/>
        <v>0</v>
      </c>
    </row>
    <row r="93" spans="1:10" x14ac:dyDescent="0.2">
      <c r="A93" s="3">
        <v>40323</v>
      </c>
      <c r="B93" s="4" t="s">
        <v>16</v>
      </c>
      <c r="C93" s="4">
        <v>284.67501459199542</v>
      </c>
      <c r="D93" s="4">
        <v>4.0578571429999997</v>
      </c>
      <c r="E93" s="4">
        <v>0</v>
      </c>
      <c r="F93" s="4">
        <v>0</v>
      </c>
      <c r="G93" s="4">
        <v>1</v>
      </c>
      <c r="H93" s="4">
        <f t="shared" si="3"/>
        <v>4.0578571429999997</v>
      </c>
      <c r="I93" s="4">
        <f t="shared" si="4"/>
        <v>0</v>
      </c>
      <c r="J93" s="4">
        <f t="shared" si="5"/>
        <v>0</v>
      </c>
    </row>
    <row r="94" spans="1:10" x14ac:dyDescent="0.2">
      <c r="A94" s="3">
        <v>40330</v>
      </c>
      <c r="B94" s="4" t="s">
        <v>16</v>
      </c>
      <c r="C94" s="4">
        <v>214.07504868302217</v>
      </c>
      <c r="D94" s="4">
        <v>3.9666666670000001</v>
      </c>
      <c r="E94" s="4">
        <v>0</v>
      </c>
      <c r="F94" s="4">
        <v>0</v>
      </c>
      <c r="G94" s="4">
        <v>1</v>
      </c>
      <c r="H94" s="4">
        <f t="shared" si="3"/>
        <v>3.9666666670000001</v>
      </c>
      <c r="I94" s="4">
        <f t="shared" si="4"/>
        <v>0</v>
      </c>
      <c r="J94" s="4">
        <f t="shared" si="5"/>
        <v>0</v>
      </c>
    </row>
    <row r="95" spans="1:10" x14ac:dyDescent="0.2">
      <c r="A95" s="3">
        <v>40337</v>
      </c>
      <c r="B95" s="4" t="s">
        <v>16</v>
      </c>
      <c r="C95" s="4">
        <v>183.77263114909792</v>
      </c>
      <c r="D95" s="4">
        <v>5.443846154</v>
      </c>
      <c r="E95" s="4">
        <v>0</v>
      </c>
      <c r="F95" s="4">
        <v>0</v>
      </c>
      <c r="G95" s="4">
        <v>1</v>
      </c>
      <c r="H95" s="4">
        <f t="shared" si="3"/>
        <v>5.443846154</v>
      </c>
      <c r="I95" s="4">
        <f t="shared" si="4"/>
        <v>0</v>
      </c>
      <c r="J95" s="4">
        <f t="shared" si="5"/>
        <v>0</v>
      </c>
    </row>
    <row r="96" spans="1:10" x14ac:dyDescent="0.2">
      <c r="A96" s="3">
        <v>40344</v>
      </c>
      <c r="B96" s="4" t="s">
        <v>16</v>
      </c>
      <c r="C96" s="4">
        <v>289.28642125223553</v>
      </c>
      <c r="D96" s="4">
        <v>4.29</v>
      </c>
      <c r="E96" s="4">
        <v>0</v>
      </c>
      <c r="F96" s="4">
        <v>0</v>
      </c>
      <c r="G96" s="4">
        <v>1</v>
      </c>
      <c r="H96" s="4">
        <f t="shared" si="3"/>
        <v>4.29</v>
      </c>
      <c r="I96" s="4">
        <f t="shared" si="4"/>
        <v>0</v>
      </c>
      <c r="J96" s="4">
        <f t="shared" si="5"/>
        <v>0</v>
      </c>
    </row>
    <row r="97" spans="1:10" x14ac:dyDescent="0.2">
      <c r="A97" s="3">
        <v>40351</v>
      </c>
      <c r="B97" s="4" t="s">
        <v>16</v>
      </c>
      <c r="C97" s="4">
        <v>397.14858141361776</v>
      </c>
      <c r="D97" s="4">
        <v>4.2962499999999997</v>
      </c>
      <c r="E97" s="4">
        <v>1</v>
      </c>
      <c r="F97" s="4">
        <v>0</v>
      </c>
      <c r="G97" s="4">
        <v>1</v>
      </c>
      <c r="H97" s="4">
        <f t="shared" si="3"/>
        <v>4.2962499999999997</v>
      </c>
      <c r="I97" s="4">
        <f t="shared" si="4"/>
        <v>1</v>
      </c>
      <c r="J97" s="4">
        <f t="shared" si="5"/>
        <v>0</v>
      </c>
    </row>
    <row r="98" spans="1:10" x14ac:dyDescent="0.2">
      <c r="A98" s="3">
        <v>40358</v>
      </c>
      <c r="B98" s="4" t="s">
        <v>16</v>
      </c>
      <c r="C98" s="4">
        <v>300.04673067328798</v>
      </c>
      <c r="D98" s="4">
        <v>4.403333333</v>
      </c>
      <c r="E98" s="4">
        <v>0</v>
      </c>
      <c r="F98" s="4">
        <v>1</v>
      </c>
      <c r="G98" s="4">
        <v>1</v>
      </c>
      <c r="H98" s="4">
        <f t="shared" si="3"/>
        <v>4.403333333</v>
      </c>
      <c r="I98" s="4">
        <f t="shared" si="4"/>
        <v>0</v>
      </c>
      <c r="J98" s="4">
        <f t="shared" si="5"/>
        <v>1</v>
      </c>
    </row>
    <row r="99" spans="1:10" x14ac:dyDescent="0.2">
      <c r="A99" s="3">
        <v>40365</v>
      </c>
      <c r="B99" s="4" t="s">
        <v>16</v>
      </c>
      <c r="C99" s="4">
        <v>256.18438620920188</v>
      </c>
      <c r="D99" s="4">
        <v>3.8813333330000002</v>
      </c>
      <c r="E99" s="4">
        <v>0</v>
      </c>
      <c r="F99" s="4">
        <v>1</v>
      </c>
      <c r="G99" s="4">
        <v>1</v>
      </c>
      <c r="H99" s="4">
        <f t="shared" si="3"/>
        <v>3.8813333330000002</v>
      </c>
      <c r="I99" s="4">
        <f t="shared" si="4"/>
        <v>0</v>
      </c>
      <c r="J99" s="4">
        <f t="shared" si="5"/>
        <v>1</v>
      </c>
    </row>
    <row r="100" spans="1:10" x14ac:dyDescent="0.2">
      <c r="A100" s="3">
        <v>40372</v>
      </c>
      <c r="B100" s="4" t="s">
        <v>16</v>
      </c>
      <c r="C100" s="4">
        <v>318.5782889727414</v>
      </c>
      <c r="D100" s="4">
        <v>4.1381249999999996</v>
      </c>
      <c r="E100" s="4">
        <v>0</v>
      </c>
      <c r="F100" s="4">
        <v>1</v>
      </c>
      <c r="G100" s="4">
        <v>1</v>
      </c>
      <c r="H100" s="4">
        <f t="shared" si="3"/>
        <v>4.1381249999999996</v>
      </c>
      <c r="I100" s="4">
        <f t="shared" si="4"/>
        <v>0</v>
      </c>
      <c r="J100" s="4">
        <f t="shared" si="5"/>
        <v>1</v>
      </c>
    </row>
    <row r="101" spans="1:10" x14ac:dyDescent="0.2">
      <c r="A101" s="3">
        <v>40302</v>
      </c>
      <c r="B101" s="4" t="s">
        <v>17</v>
      </c>
      <c r="C101" s="4">
        <v>281.76515409737482</v>
      </c>
      <c r="D101" s="4">
        <v>4.0627272730000001</v>
      </c>
      <c r="E101" s="4">
        <v>0</v>
      </c>
      <c r="F101" s="4">
        <v>0</v>
      </c>
      <c r="G101" s="4">
        <v>1</v>
      </c>
      <c r="H101" s="4">
        <f t="shared" si="3"/>
        <v>4.0627272730000001</v>
      </c>
      <c r="I101" s="4">
        <f t="shared" si="4"/>
        <v>0</v>
      </c>
      <c r="J101" s="4">
        <f t="shared" si="5"/>
        <v>0</v>
      </c>
    </row>
    <row r="102" spans="1:10" x14ac:dyDescent="0.2">
      <c r="A102" s="3">
        <v>40309</v>
      </c>
      <c r="B102" s="4" t="s">
        <v>17</v>
      </c>
      <c r="C102" s="4">
        <v>348.46674668822629</v>
      </c>
      <c r="D102" s="4">
        <v>3.8515384620000002</v>
      </c>
      <c r="E102" s="4">
        <v>1</v>
      </c>
      <c r="F102" s="4">
        <v>0</v>
      </c>
      <c r="G102" s="4">
        <v>1</v>
      </c>
      <c r="H102" s="4">
        <f t="shared" si="3"/>
        <v>3.8515384620000002</v>
      </c>
      <c r="I102" s="4">
        <f t="shared" si="4"/>
        <v>1</v>
      </c>
      <c r="J102" s="4">
        <f t="shared" si="5"/>
        <v>0</v>
      </c>
    </row>
    <row r="103" spans="1:10" x14ac:dyDescent="0.2">
      <c r="A103" s="3">
        <v>40316</v>
      </c>
      <c r="B103" s="4" t="s">
        <v>17</v>
      </c>
      <c r="C103" s="4">
        <v>378.71914793843308</v>
      </c>
      <c r="D103" s="4">
        <v>3.5935714289999998</v>
      </c>
      <c r="E103" s="4">
        <v>0</v>
      </c>
      <c r="F103" s="4">
        <v>1</v>
      </c>
      <c r="G103" s="4">
        <v>1</v>
      </c>
      <c r="H103" s="4">
        <f t="shared" si="3"/>
        <v>3.5935714289999998</v>
      </c>
      <c r="I103" s="4">
        <f t="shared" si="4"/>
        <v>0</v>
      </c>
      <c r="J103" s="4">
        <f t="shared" si="5"/>
        <v>1</v>
      </c>
    </row>
    <row r="104" spans="1:10" x14ac:dyDescent="0.2">
      <c r="A104" s="3">
        <v>40323</v>
      </c>
      <c r="B104" s="4" t="s">
        <v>17</v>
      </c>
      <c r="C104" s="4">
        <v>360.30415645289946</v>
      </c>
      <c r="D104" s="4">
        <v>4.6431250000000004</v>
      </c>
      <c r="E104" s="4">
        <v>0</v>
      </c>
      <c r="F104" s="4">
        <v>1</v>
      </c>
      <c r="G104" s="4">
        <v>1</v>
      </c>
      <c r="H104" s="4">
        <f t="shared" si="3"/>
        <v>4.6431250000000004</v>
      </c>
      <c r="I104" s="4">
        <f t="shared" si="4"/>
        <v>0</v>
      </c>
      <c r="J104" s="4">
        <f t="shared" si="5"/>
        <v>1</v>
      </c>
    </row>
    <row r="105" spans="1:10" x14ac:dyDescent="0.2">
      <c r="A105" s="3">
        <v>40330</v>
      </c>
      <c r="B105" s="4" t="s">
        <v>17</v>
      </c>
      <c r="C105" s="4">
        <v>342.76335527262108</v>
      </c>
      <c r="D105" s="4">
        <v>4.7733333330000001</v>
      </c>
      <c r="E105" s="4">
        <v>0</v>
      </c>
      <c r="F105" s="4">
        <v>1</v>
      </c>
      <c r="G105" s="4">
        <v>1</v>
      </c>
      <c r="H105" s="4">
        <f t="shared" si="3"/>
        <v>4.7733333330000001</v>
      </c>
      <c r="I105" s="4">
        <f t="shared" si="4"/>
        <v>0</v>
      </c>
      <c r="J105" s="4">
        <f t="shared" si="5"/>
        <v>1</v>
      </c>
    </row>
    <row r="106" spans="1:10" x14ac:dyDescent="0.2">
      <c r="A106" s="3">
        <v>40337</v>
      </c>
      <c r="B106" s="4" t="s">
        <v>17</v>
      </c>
      <c r="C106" s="4">
        <v>360.59464988979607</v>
      </c>
      <c r="D106" s="4">
        <v>5.4542857140000001</v>
      </c>
      <c r="E106" s="4">
        <v>0</v>
      </c>
      <c r="F106" s="4">
        <v>0</v>
      </c>
      <c r="G106" s="4">
        <v>1</v>
      </c>
      <c r="H106" s="4">
        <f t="shared" si="3"/>
        <v>5.4542857140000001</v>
      </c>
      <c r="I106" s="4">
        <f t="shared" si="4"/>
        <v>0</v>
      </c>
      <c r="J106" s="4">
        <f t="shared" si="5"/>
        <v>0</v>
      </c>
    </row>
    <row r="107" spans="1:10" x14ac:dyDescent="0.2">
      <c r="A107" s="3">
        <v>40344</v>
      </c>
      <c r="B107" s="4" t="s">
        <v>17</v>
      </c>
      <c r="C107" s="4">
        <v>283.6937634993709</v>
      </c>
      <c r="D107" s="4">
        <v>4.483333333</v>
      </c>
      <c r="E107" s="4">
        <v>0</v>
      </c>
      <c r="F107" s="4">
        <v>0</v>
      </c>
      <c r="G107" s="4">
        <v>1</v>
      </c>
      <c r="H107" s="4">
        <f t="shared" si="3"/>
        <v>4.483333333</v>
      </c>
      <c r="I107" s="4">
        <f t="shared" si="4"/>
        <v>0</v>
      </c>
      <c r="J107" s="4">
        <f t="shared" si="5"/>
        <v>0</v>
      </c>
    </row>
    <row r="108" spans="1:10" x14ac:dyDescent="0.2">
      <c r="A108" s="3">
        <v>40351</v>
      </c>
      <c r="B108" s="4" t="s">
        <v>17</v>
      </c>
      <c r="C108" s="4">
        <v>248.0364410567509</v>
      </c>
      <c r="D108" s="4">
        <v>4.7592307690000002</v>
      </c>
      <c r="E108" s="4">
        <v>0</v>
      </c>
      <c r="F108" s="4">
        <v>0</v>
      </c>
      <c r="G108" s="4">
        <v>1</v>
      </c>
      <c r="H108" s="4">
        <f t="shared" si="3"/>
        <v>4.7592307690000002</v>
      </c>
      <c r="I108" s="4">
        <f t="shared" si="4"/>
        <v>0</v>
      </c>
      <c r="J108" s="4">
        <f t="shared" si="5"/>
        <v>0</v>
      </c>
    </row>
    <row r="109" spans="1:10" x14ac:dyDescent="0.2">
      <c r="A109" s="3">
        <v>40358</v>
      </c>
      <c r="B109" s="4" t="s">
        <v>17</v>
      </c>
      <c r="C109" s="4">
        <v>378.96757551248282</v>
      </c>
      <c r="D109" s="4">
        <v>3.7685714290000001</v>
      </c>
      <c r="E109" s="4">
        <v>1</v>
      </c>
      <c r="F109" s="4">
        <v>0</v>
      </c>
      <c r="G109" s="4">
        <v>1</v>
      </c>
      <c r="H109" s="4">
        <f t="shared" si="3"/>
        <v>3.7685714290000001</v>
      </c>
      <c r="I109" s="4">
        <f t="shared" si="4"/>
        <v>1</v>
      </c>
      <c r="J109" s="4">
        <f t="shared" si="5"/>
        <v>0</v>
      </c>
    </row>
    <row r="110" spans="1:10" x14ac:dyDescent="0.2">
      <c r="A110" s="3">
        <v>40365</v>
      </c>
      <c r="B110" s="4" t="s">
        <v>17</v>
      </c>
      <c r="C110" s="4">
        <v>270.20687266746779</v>
      </c>
      <c r="D110" s="4">
        <v>4.9506249999999996</v>
      </c>
      <c r="E110" s="4">
        <v>0</v>
      </c>
      <c r="F110" s="4">
        <v>1</v>
      </c>
      <c r="G110" s="4">
        <v>1</v>
      </c>
      <c r="H110" s="4">
        <f t="shared" si="3"/>
        <v>4.9506249999999996</v>
      </c>
      <c r="I110" s="4">
        <f t="shared" si="4"/>
        <v>0</v>
      </c>
      <c r="J110" s="4">
        <f t="shared" si="5"/>
        <v>1</v>
      </c>
    </row>
    <row r="111" spans="1:10" x14ac:dyDescent="0.2">
      <c r="A111" s="3">
        <v>40372</v>
      </c>
      <c r="B111" s="4" t="s">
        <v>17</v>
      </c>
      <c r="C111" s="4">
        <v>305.50056886598702</v>
      </c>
      <c r="D111" s="4">
        <v>4.4866666669999997</v>
      </c>
      <c r="E111" s="4">
        <v>0</v>
      </c>
      <c r="F111" s="4">
        <v>1</v>
      </c>
      <c r="G111" s="4">
        <v>1</v>
      </c>
      <c r="H111" s="4">
        <f t="shared" si="3"/>
        <v>4.4866666669999997</v>
      </c>
      <c r="I111" s="4">
        <f t="shared" si="4"/>
        <v>0</v>
      </c>
      <c r="J111" s="4">
        <f t="shared" si="5"/>
        <v>1</v>
      </c>
    </row>
    <row r="112" spans="1:10" x14ac:dyDescent="0.2">
      <c r="A112" s="3">
        <v>40302</v>
      </c>
      <c r="B112" s="4" t="s">
        <v>19</v>
      </c>
      <c r="C112" s="4">
        <v>127.97854653078643</v>
      </c>
      <c r="D112" s="4">
        <v>4.6328571429999998</v>
      </c>
      <c r="E112" s="4">
        <v>0</v>
      </c>
      <c r="F112" s="4">
        <v>0</v>
      </c>
      <c r="G112" s="4">
        <v>0</v>
      </c>
      <c r="H112" s="4">
        <f t="shared" si="3"/>
        <v>0</v>
      </c>
      <c r="I112" s="4">
        <f t="shared" si="4"/>
        <v>0</v>
      </c>
      <c r="J112" s="4">
        <f t="shared" si="5"/>
        <v>0</v>
      </c>
    </row>
    <row r="113" spans="1:10" x14ac:dyDescent="0.2">
      <c r="A113" s="3">
        <v>40309</v>
      </c>
      <c r="B113" s="4" t="s">
        <v>19</v>
      </c>
      <c r="C113" s="4">
        <v>152.5346601739578</v>
      </c>
      <c r="D113" s="4">
        <v>4.9275000000000002</v>
      </c>
      <c r="E113" s="4">
        <v>0</v>
      </c>
      <c r="F113" s="4">
        <v>0</v>
      </c>
      <c r="G113" s="4">
        <v>0</v>
      </c>
      <c r="H113" s="4">
        <f t="shared" si="3"/>
        <v>0</v>
      </c>
      <c r="I113" s="4">
        <f t="shared" si="4"/>
        <v>0</v>
      </c>
      <c r="J113" s="4">
        <f t="shared" si="5"/>
        <v>0</v>
      </c>
    </row>
    <row r="114" spans="1:10" x14ac:dyDescent="0.2">
      <c r="A114" s="3">
        <v>40316</v>
      </c>
      <c r="B114" s="4" t="s">
        <v>19</v>
      </c>
      <c r="C114" s="4">
        <v>250.59645711523632</v>
      </c>
      <c r="D114" s="4">
        <v>4.3687500000000004</v>
      </c>
      <c r="E114" s="4">
        <v>0</v>
      </c>
      <c r="F114" s="4">
        <v>0</v>
      </c>
      <c r="G114" s="4">
        <v>0</v>
      </c>
      <c r="H114" s="4">
        <f t="shared" si="3"/>
        <v>0</v>
      </c>
      <c r="I114" s="4">
        <f t="shared" si="4"/>
        <v>0</v>
      </c>
      <c r="J114" s="4">
        <f t="shared" si="5"/>
        <v>0</v>
      </c>
    </row>
    <row r="115" spans="1:10" x14ac:dyDescent="0.2">
      <c r="A115" s="3">
        <v>40323</v>
      </c>
      <c r="B115" s="4" t="s">
        <v>19</v>
      </c>
      <c r="C115" s="4">
        <v>230.18775321635798</v>
      </c>
      <c r="D115" s="4">
        <v>4.208571429</v>
      </c>
      <c r="E115" s="4">
        <v>0</v>
      </c>
      <c r="F115" s="4">
        <v>0</v>
      </c>
      <c r="G115" s="4">
        <v>0</v>
      </c>
      <c r="H115" s="4">
        <f t="shared" si="3"/>
        <v>0</v>
      </c>
      <c r="I115" s="4">
        <f t="shared" si="4"/>
        <v>0</v>
      </c>
      <c r="J115" s="4">
        <f t="shared" si="5"/>
        <v>0</v>
      </c>
    </row>
    <row r="116" spans="1:10" x14ac:dyDescent="0.2">
      <c r="A116" s="3">
        <v>40330</v>
      </c>
      <c r="B116" s="4" t="s">
        <v>19</v>
      </c>
      <c r="C116" s="4">
        <v>258.26648249879088</v>
      </c>
      <c r="D116" s="4">
        <v>4.208571429</v>
      </c>
      <c r="E116" s="4">
        <v>0</v>
      </c>
      <c r="F116" s="4">
        <v>0</v>
      </c>
      <c r="G116" s="4">
        <v>0</v>
      </c>
      <c r="H116" s="4">
        <f t="shared" si="3"/>
        <v>0</v>
      </c>
      <c r="I116" s="4">
        <f t="shared" si="4"/>
        <v>0</v>
      </c>
      <c r="J116" s="4">
        <f t="shared" si="5"/>
        <v>0</v>
      </c>
    </row>
    <row r="117" spans="1:10" x14ac:dyDescent="0.2">
      <c r="A117" s="3">
        <v>40337</v>
      </c>
      <c r="B117" s="4" t="s">
        <v>19</v>
      </c>
      <c r="C117" s="4">
        <v>120.9717472247146</v>
      </c>
      <c r="D117" s="4">
        <v>4.6328571429999998</v>
      </c>
      <c r="E117" s="4">
        <v>0</v>
      </c>
      <c r="F117" s="4">
        <v>0</v>
      </c>
      <c r="G117" s="4">
        <v>0</v>
      </c>
      <c r="H117" s="4">
        <f t="shared" si="3"/>
        <v>0</v>
      </c>
      <c r="I117" s="4">
        <f t="shared" si="4"/>
        <v>0</v>
      </c>
      <c r="J117" s="4">
        <f t="shared" si="5"/>
        <v>0</v>
      </c>
    </row>
    <row r="118" spans="1:10" x14ac:dyDescent="0.2">
      <c r="A118" s="3">
        <v>40344</v>
      </c>
      <c r="B118" s="4" t="s">
        <v>19</v>
      </c>
      <c r="C118" s="4">
        <v>323.95524257777464</v>
      </c>
      <c r="D118" s="4">
        <v>4.6455555559999997</v>
      </c>
      <c r="E118" s="4">
        <v>1</v>
      </c>
      <c r="F118" s="4">
        <v>0</v>
      </c>
      <c r="G118" s="4">
        <v>0</v>
      </c>
      <c r="H118" s="4">
        <f t="shared" si="3"/>
        <v>0</v>
      </c>
      <c r="I118" s="4">
        <f t="shared" si="4"/>
        <v>0</v>
      </c>
      <c r="J118" s="4">
        <f t="shared" si="5"/>
        <v>0</v>
      </c>
    </row>
    <row r="119" spans="1:10" x14ac:dyDescent="0.2">
      <c r="A119" s="3">
        <v>40351</v>
      </c>
      <c r="B119" s="4" t="s">
        <v>19</v>
      </c>
      <c r="C119" s="4">
        <v>332.53958284465392</v>
      </c>
      <c r="D119" s="4">
        <v>4.12</v>
      </c>
      <c r="E119" s="4">
        <v>0</v>
      </c>
      <c r="F119" s="4">
        <v>1</v>
      </c>
      <c r="G119" s="4">
        <v>0</v>
      </c>
      <c r="H119" s="4">
        <f t="shared" si="3"/>
        <v>0</v>
      </c>
      <c r="I119" s="4">
        <f t="shared" si="4"/>
        <v>0</v>
      </c>
      <c r="J119" s="4">
        <f t="shared" si="5"/>
        <v>0</v>
      </c>
    </row>
    <row r="120" spans="1:10" x14ac:dyDescent="0.2">
      <c r="A120" s="3">
        <v>40358</v>
      </c>
      <c r="B120" s="4" t="s">
        <v>19</v>
      </c>
      <c r="C120" s="4">
        <v>318.75480206331304</v>
      </c>
      <c r="D120" s="4">
        <v>4.12</v>
      </c>
      <c r="E120" s="4">
        <v>0</v>
      </c>
      <c r="F120" s="4">
        <v>1</v>
      </c>
      <c r="G120" s="4">
        <v>0</v>
      </c>
      <c r="H120" s="4">
        <f t="shared" si="3"/>
        <v>0</v>
      </c>
      <c r="I120" s="4">
        <f t="shared" si="4"/>
        <v>0</v>
      </c>
      <c r="J120" s="4">
        <f t="shared" si="5"/>
        <v>0</v>
      </c>
    </row>
    <row r="121" spans="1:10" x14ac:dyDescent="0.2">
      <c r="A121" s="3">
        <v>40365</v>
      </c>
      <c r="B121" s="4" t="s">
        <v>19</v>
      </c>
      <c r="C121" s="4">
        <v>333.84805201146571</v>
      </c>
      <c r="D121" s="4">
        <v>3.3111111110000002</v>
      </c>
      <c r="E121" s="4">
        <v>0</v>
      </c>
      <c r="F121" s="4">
        <v>1</v>
      </c>
      <c r="G121" s="4">
        <v>0</v>
      </c>
      <c r="H121" s="4">
        <f t="shared" si="3"/>
        <v>0</v>
      </c>
      <c r="I121" s="4">
        <f t="shared" si="4"/>
        <v>0</v>
      </c>
      <c r="J121" s="4">
        <f t="shared" si="5"/>
        <v>0</v>
      </c>
    </row>
    <row r="122" spans="1:10" x14ac:dyDescent="0.2">
      <c r="A122" s="3">
        <v>40372</v>
      </c>
      <c r="B122" s="4" t="s">
        <v>19</v>
      </c>
      <c r="C122" s="4">
        <v>335.28131464737612</v>
      </c>
      <c r="D122" s="4">
        <v>3.1469999999999998</v>
      </c>
      <c r="E122" s="4">
        <v>0</v>
      </c>
      <c r="F122" s="4">
        <v>0</v>
      </c>
      <c r="G122" s="4">
        <v>0</v>
      </c>
      <c r="H122" s="4">
        <f t="shared" si="3"/>
        <v>0</v>
      </c>
      <c r="I122" s="4">
        <f t="shared" si="4"/>
        <v>0</v>
      </c>
      <c r="J122" s="4">
        <f t="shared" si="5"/>
        <v>0</v>
      </c>
    </row>
    <row r="123" spans="1:10" x14ac:dyDescent="0.2">
      <c r="A123" s="3">
        <v>40302</v>
      </c>
      <c r="B123" s="4" t="s">
        <v>20</v>
      </c>
      <c r="C123" s="4">
        <v>169.60160845688188</v>
      </c>
      <c r="D123" s="4">
        <v>4.24</v>
      </c>
      <c r="E123" s="4">
        <v>0</v>
      </c>
      <c r="F123" s="4">
        <v>0</v>
      </c>
      <c r="G123" s="4">
        <v>0</v>
      </c>
      <c r="H123" s="4">
        <f t="shared" si="3"/>
        <v>0</v>
      </c>
      <c r="I123" s="4">
        <f t="shared" si="4"/>
        <v>0</v>
      </c>
      <c r="J123" s="4">
        <f t="shared" si="5"/>
        <v>0</v>
      </c>
    </row>
    <row r="124" spans="1:10" x14ac:dyDescent="0.2">
      <c r="A124" s="3">
        <v>40309</v>
      </c>
      <c r="B124" s="4" t="s">
        <v>20</v>
      </c>
      <c r="C124" s="4">
        <v>209.3971488106277</v>
      </c>
      <c r="D124" s="4">
        <v>4.2283333330000001</v>
      </c>
      <c r="E124" s="4">
        <v>0</v>
      </c>
      <c r="F124" s="4">
        <v>0</v>
      </c>
      <c r="G124" s="4">
        <v>0</v>
      </c>
      <c r="H124" s="4">
        <f t="shared" si="3"/>
        <v>0</v>
      </c>
      <c r="I124" s="4">
        <f t="shared" si="4"/>
        <v>0</v>
      </c>
      <c r="J124" s="4">
        <f t="shared" si="5"/>
        <v>0</v>
      </c>
    </row>
    <row r="125" spans="1:10" x14ac:dyDescent="0.2">
      <c r="A125" s="3">
        <v>40316</v>
      </c>
      <c r="B125" s="4" t="s">
        <v>20</v>
      </c>
      <c r="C125" s="4">
        <v>196.34960394675636</v>
      </c>
      <c r="D125" s="4">
        <v>3.9950000000000001</v>
      </c>
      <c r="E125" s="4">
        <v>0</v>
      </c>
      <c r="F125" s="4">
        <v>0</v>
      </c>
      <c r="G125" s="4">
        <v>0</v>
      </c>
      <c r="H125" s="4">
        <f t="shared" si="3"/>
        <v>0</v>
      </c>
      <c r="I125" s="4">
        <f t="shared" si="4"/>
        <v>0</v>
      </c>
      <c r="J125" s="4">
        <f t="shared" si="5"/>
        <v>0</v>
      </c>
    </row>
    <row r="126" spans="1:10" x14ac:dyDescent="0.2">
      <c r="A126" s="3">
        <v>40323</v>
      </c>
      <c r="B126" s="4" t="s">
        <v>20</v>
      </c>
      <c r="C126" s="4">
        <v>358.38055216776797</v>
      </c>
      <c r="D126" s="4">
        <v>3.9950000000000001</v>
      </c>
      <c r="E126" s="4">
        <v>0</v>
      </c>
      <c r="F126" s="4">
        <v>0</v>
      </c>
      <c r="G126" s="4">
        <v>0</v>
      </c>
      <c r="H126" s="4">
        <f t="shared" si="3"/>
        <v>0</v>
      </c>
      <c r="I126" s="4">
        <f t="shared" si="4"/>
        <v>0</v>
      </c>
      <c r="J126" s="4">
        <f t="shared" si="5"/>
        <v>0</v>
      </c>
    </row>
    <row r="127" spans="1:10" x14ac:dyDescent="0.2">
      <c r="A127" s="3">
        <v>40330</v>
      </c>
      <c r="B127" s="4" t="s">
        <v>20</v>
      </c>
      <c r="C127" s="4">
        <v>198.00953936017774</v>
      </c>
      <c r="D127" s="4">
        <v>3.9950000000000001</v>
      </c>
      <c r="E127" s="4">
        <v>0</v>
      </c>
      <c r="F127" s="4">
        <v>0</v>
      </c>
      <c r="G127" s="4">
        <v>0</v>
      </c>
      <c r="H127" s="4">
        <f t="shared" si="3"/>
        <v>0</v>
      </c>
      <c r="I127" s="4">
        <f t="shared" si="4"/>
        <v>0</v>
      </c>
      <c r="J127" s="4">
        <f t="shared" si="5"/>
        <v>0</v>
      </c>
    </row>
    <row r="128" spans="1:10" x14ac:dyDescent="0.2">
      <c r="A128" s="3">
        <v>40337</v>
      </c>
      <c r="B128" s="4" t="s">
        <v>20</v>
      </c>
      <c r="C128" s="4">
        <v>166.40779961215463</v>
      </c>
      <c r="D128" s="4">
        <v>4.24</v>
      </c>
      <c r="E128" s="4">
        <v>0</v>
      </c>
      <c r="F128" s="4">
        <v>0</v>
      </c>
      <c r="G128" s="4">
        <v>0</v>
      </c>
      <c r="H128" s="4">
        <f t="shared" si="3"/>
        <v>0</v>
      </c>
      <c r="I128" s="4">
        <f t="shared" si="4"/>
        <v>0</v>
      </c>
      <c r="J128" s="4">
        <f t="shared" si="5"/>
        <v>0</v>
      </c>
    </row>
    <row r="129" spans="1:10" x14ac:dyDescent="0.2">
      <c r="A129" s="3">
        <v>40344</v>
      </c>
      <c r="B129" s="4" t="s">
        <v>20</v>
      </c>
      <c r="C129" s="4">
        <v>299.87320850245294</v>
      </c>
      <c r="D129" s="4">
        <v>4.24</v>
      </c>
      <c r="E129" s="4">
        <v>1</v>
      </c>
      <c r="F129" s="4">
        <v>0</v>
      </c>
      <c r="G129" s="4">
        <v>0</v>
      </c>
      <c r="H129" s="4">
        <f t="shared" si="3"/>
        <v>0</v>
      </c>
      <c r="I129" s="4">
        <f t="shared" si="4"/>
        <v>0</v>
      </c>
      <c r="J129" s="4">
        <f t="shared" si="5"/>
        <v>0</v>
      </c>
    </row>
    <row r="130" spans="1:10" x14ac:dyDescent="0.2">
      <c r="A130" s="3">
        <v>40351</v>
      </c>
      <c r="B130" s="4" t="s">
        <v>20</v>
      </c>
      <c r="C130" s="4">
        <v>344.85569958245247</v>
      </c>
      <c r="D130" s="4">
        <v>4.24</v>
      </c>
      <c r="E130" s="4">
        <v>0</v>
      </c>
      <c r="F130" s="4">
        <v>1</v>
      </c>
      <c r="G130" s="4">
        <v>0</v>
      </c>
      <c r="H130" s="4">
        <f t="shared" si="3"/>
        <v>0</v>
      </c>
      <c r="I130" s="4">
        <f t="shared" si="4"/>
        <v>0</v>
      </c>
      <c r="J130" s="4">
        <f t="shared" si="5"/>
        <v>0</v>
      </c>
    </row>
    <row r="131" spans="1:10" x14ac:dyDescent="0.2">
      <c r="A131" s="3">
        <v>40358</v>
      </c>
      <c r="B131" s="4" t="s">
        <v>20</v>
      </c>
      <c r="C131" s="4">
        <v>340.26696321400709</v>
      </c>
      <c r="D131" s="4">
        <v>4.24</v>
      </c>
      <c r="E131" s="4">
        <v>0</v>
      </c>
      <c r="F131" s="4">
        <v>1</v>
      </c>
      <c r="G131" s="4">
        <v>0</v>
      </c>
      <c r="H131" s="4">
        <f t="shared" ref="H131:H194" si="6">G131*D131</f>
        <v>0</v>
      </c>
      <c r="I131" s="4">
        <f t="shared" ref="I131:I194" si="7">G131*E131</f>
        <v>0</v>
      </c>
      <c r="J131" s="4">
        <f t="shared" ref="J131:J194" si="8">G131*F131</f>
        <v>0</v>
      </c>
    </row>
    <row r="132" spans="1:10" x14ac:dyDescent="0.2">
      <c r="A132" s="3">
        <v>40365</v>
      </c>
      <c r="B132" s="4" t="s">
        <v>20</v>
      </c>
      <c r="C132" s="4">
        <v>262.28117718093938</v>
      </c>
      <c r="D132" s="4">
        <v>3.7450000000000001</v>
      </c>
      <c r="E132" s="4">
        <v>0</v>
      </c>
      <c r="F132" s="4">
        <v>1</v>
      </c>
      <c r="G132" s="4">
        <v>0</v>
      </c>
      <c r="H132" s="4">
        <f t="shared" si="6"/>
        <v>0</v>
      </c>
      <c r="I132" s="4">
        <f t="shared" si="7"/>
        <v>0</v>
      </c>
      <c r="J132" s="4">
        <f t="shared" si="8"/>
        <v>0</v>
      </c>
    </row>
    <row r="133" spans="1:10" x14ac:dyDescent="0.2">
      <c r="A133" s="3">
        <v>40372</v>
      </c>
      <c r="B133" s="4" t="s">
        <v>20</v>
      </c>
      <c r="C133" s="4">
        <v>235.86848608428613</v>
      </c>
      <c r="D133" s="4">
        <v>3.7450000000000001</v>
      </c>
      <c r="E133" s="4">
        <v>0</v>
      </c>
      <c r="F133" s="4">
        <v>0</v>
      </c>
      <c r="G133" s="4">
        <v>0</v>
      </c>
      <c r="H133" s="4">
        <f t="shared" si="6"/>
        <v>0</v>
      </c>
      <c r="I133" s="4">
        <f t="shared" si="7"/>
        <v>0</v>
      </c>
      <c r="J133" s="4">
        <f t="shared" si="8"/>
        <v>0</v>
      </c>
    </row>
    <row r="134" spans="1:10" x14ac:dyDescent="0.2">
      <c r="A134" s="3">
        <v>40302</v>
      </c>
      <c r="B134" s="4" t="s">
        <v>21</v>
      </c>
      <c r="C134" s="4">
        <v>203.79754865341786</v>
      </c>
      <c r="D134" s="4">
        <v>4.2042857140000001</v>
      </c>
      <c r="E134" s="4">
        <v>0</v>
      </c>
      <c r="F134" s="4">
        <v>0</v>
      </c>
      <c r="G134" s="4">
        <v>0</v>
      </c>
      <c r="H134" s="4">
        <f t="shared" si="6"/>
        <v>0</v>
      </c>
      <c r="I134" s="4">
        <f t="shared" si="7"/>
        <v>0</v>
      </c>
      <c r="J134" s="4">
        <f t="shared" si="8"/>
        <v>0</v>
      </c>
    </row>
    <row r="135" spans="1:10" x14ac:dyDescent="0.2">
      <c r="A135" s="3">
        <v>40309</v>
      </c>
      <c r="B135" s="4" t="s">
        <v>21</v>
      </c>
      <c r="C135" s="4">
        <v>219.29149989342258</v>
      </c>
      <c r="D135" s="4">
        <v>4.8233333329999999</v>
      </c>
      <c r="E135" s="4">
        <v>0</v>
      </c>
      <c r="F135" s="4">
        <v>0</v>
      </c>
      <c r="G135" s="4">
        <v>0</v>
      </c>
      <c r="H135" s="4">
        <f t="shared" si="6"/>
        <v>0</v>
      </c>
      <c r="I135" s="4">
        <f t="shared" si="7"/>
        <v>0</v>
      </c>
      <c r="J135" s="4">
        <f t="shared" si="8"/>
        <v>0</v>
      </c>
    </row>
    <row r="136" spans="1:10" x14ac:dyDescent="0.2">
      <c r="A136" s="3">
        <v>40316</v>
      </c>
      <c r="B136" s="4" t="s">
        <v>21</v>
      </c>
      <c r="C136" s="4">
        <v>294.08243374242301</v>
      </c>
      <c r="D136" s="4">
        <v>4.12</v>
      </c>
      <c r="E136" s="4">
        <v>0</v>
      </c>
      <c r="F136" s="4">
        <v>0</v>
      </c>
      <c r="G136" s="4">
        <v>0</v>
      </c>
      <c r="H136" s="4">
        <f t="shared" si="6"/>
        <v>0</v>
      </c>
      <c r="I136" s="4">
        <f t="shared" si="7"/>
        <v>0</v>
      </c>
      <c r="J136" s="4">
        <f t="shared" si="8"/>
        <v>0</v>
      </c>
    </row>
    <row r="137" spans="1:10" x14ac:dyDescent="0.2">
      <c r="A137" s="3">
        <v>40323</v>
      </c>
      <c r="B137" s="4" t="s">
        <v>21</v>
      </c>
      <c r="C137" s="4">
        <v>337.72974904051551</v>
      </c>
      <c r="D137" s="4">
        <v>3.9242857139999998</v>
      </c>
      <c r="E137" s="4">
        <v>0</v>
      </c>
      <c r="F137" s="4">
        <v>0</v>
      </c>
      <c r="G137" s="4">
        <v>0</v>
      </c>
      <c r="H137" s="4">
        <f t="shared" si="6"/>
        <v>0</v>
      </c>
      <c r="I137" s="4">
        <f t="shared" si="7"/>
        <v>0</v>
      </c>
      <c r="J137" s="4">
        <f t="shared" si="8"/>
        <v>0</v>
      </c>
    </row>
    <row r="138" spans="1:10" x14ac:dyDescent="0.2">
      <c r="A138" s="3">
        <v>40330</v>
      </c>
      <c r="B138" s="4" t="s">
        <v>21</v>
      </c>
      <c r="C138" s="4">
        <v>198.84945852895032</v>
      </c>
      <c r="D138" s="4">
        <v>3.9242857139999998</v>
      </c>
      <c r="E138" s="4">
        <v>0</v>
      </c>
      <c r="F138" s="4">
        <v>0</v>
      </c>
      <c r="G138" s="4">
        <v>0</v>
      </c>
      <c r="H138" s="4">
        <f t="shared" si="6"/>
        <v>0</v>
      </c>
      <c r="I138" s="4">
        <f t="shared" si="7"/>
        <v>0</v>
      </c>
      <c r="J138" s="4">
        <f t="shared" si="8"/>
        <v>0</v>
      </c>
    </row>
    <row r="139" spans="1:10" x14ac:dyDescent="0.2">
      <c r="A139" s="3">
        <v>40337</v>
      </c>
      <c r="B139" s="4" t="s">
        <v>21</v>
      </c>
      <c r="C139" s="4">
        <v>224.22524285785963</v>
      </c>
      <c r="D139" s="4">
        <v>4.2042857140000001</v>
      </c>
      <c r="E139" s="4">
        <v>0</v>
      </c>
      <c r="F139" s="4">
        <v>0</v>
      </c>
      <c r="G139" s="4">
        <v>0</v>
      </c>
      <c r="H139" s="4">
        <f t="shared" si="6"/>
        <v>0</v>
      </c>
      <c r="I139" s="4">
        <f t="shared" si="7"/>
        <v>0</v>
      </c>
      <c r="J139" s="4">
        <f t="shared" si="8"/>
        <v>0</v>
      </c>
    </row>
    <row r="140" spans="1:10" x14ac:dyDescent="0.2">
      <c r="A140" s="3">
        <v>40344</v>
      </c>
      <c r="B140" s="4" t="s">
        <v>21</v>
      </c>
      <c r="C140" s="4">
        <v>258.85789097402039</v>
      </c>
      <c r="D140" s="4">
        <v>4.2042857140000001</v>
      </c>
      <c r="E140" s="4">
        <v>0</v>
      </c>
      <c r="F140" s="4">
        <v>0</v>
      </c>
      <c r="G140" s="4">
        <v>0</v>
      </c>
      <c r="H140" s="4">
        <f t="shared" si="6"/>
        <v>0</v>
      </c>
      <c r="I140" s="4">
        <f t="shared" si="7"/>
        <v>0</v>
      </c>
      <c r="J140" s="4">
        <f t="shared" si="8"/>
        <v>0</v>
      </c>
    </row>
    <row r="141" spans="1:10" x14ac:dyDescent="0.2">
      <c r="A141" s="3">
        <v>40351</v>
      </c>
      <c r="B141" s="4" t="s">
        <v>21</v>
      </c>
      <c r="C141" s="4">
        <v>259.40173476767922</v>
      </c>
      <c r="D141" s="4">
        <v>3.801111111</v>
      </c>
      <c r="E141" s="4">
        <v>0</v>
      </c>
      <c r="F141" s="4">
        <v>0</v>
      </c>
      <c r="G141" s="4">
        <v>0</v>
      </c>
      <c r="H141" s="4">
        <f t="shared" si="6"/>
        <v>0</v>
      </c>
      <c r="I141" s="4">
        <f t="shared" si="7"/>
        <v>0</v>
      </c>
      <c r="J141" s="4">
        <f t="shared" si="8"/>
        <v>0</v>
      </c>
    </row>
    <row r="142" spans="1:10" x14ac:dyDescent="0.2">
      <c r="A142" s="3">
        <v>40358</v>
      </c>
      <c r="B142" s="4" t="s">
        <v>21</v>
      </c>
      <c r="C142" s="4">
        <v>206.1745931678478</v>
      </c>
      <c r="D142" s="4">
        <v>3.9337499999999999</v>
      </c>
      <c r="E142" s="4">
        <v>0</v>
      </c>
      <c r="F142" s="4">
        <v>0</v>
      </c>
      <c r="G142" s="4">
        <v>0</v>
      </c>
      <c r="H142" s="4">
        <f t="shared" si="6"/>
        <v>0</v>
      </c>
      <c r="I142" s="4">
        <f t="shared" si="7"/>
        <v>0</v>
      </c>
      <c r="J142" s="4">
        <f t="shared" si="8"/>
        <v>0</v>
      </c>
    </row>
    <row r="143" spans="1:10" x14ac:dyDescent="0.2">
      <c r="A143" s="3">
        <v>40365</v>
      </c>
      <c r="B143" s="4" t="s">
        <v>21</v>
      </c>
      <c r="C143" s="4">
        <v>304.46835954757643</v>
      </c>
      <c r="D143" s="4">
        <v>3.3111111110000002</v>
      </c>
      <c r="E143" s="4">
        <v>0</v>
      </c>
      <c r="F143" s="4">
        <v>0</v>
      </c>
      <c r="G143" s="4">
        <v>0</v>
      </c>
      <c r="H143" s="4">
        <f t="shared" si="6"/>
        <v>0</v>
      </c>
      <c r="I143" s="4">
        <f t="shared" si="7"/>
        <v>0</v>
      </c>
      <c r="J143" s="4">
        <f t="shared" si="8"/>
        <v>0</v>
      </c>
    </row>
    <row r="144" spans="1:10" x14ac:dyDescent="0.2">
      <c r="A144" s="3">
        <v>40372</v>
      </c>
      <c r="B144" s="4" t="s">
        <v>21</v>
      </c>
      <c r="C144" s="4">
        <v>331.18181179812558</v>
      </c>
      <c r="D144" s="4">
        <v>3.1469999999999998</v>
      </c>
      <c r="E144" s="4">
        <v>0</v>
      </c>
      <c r="F144" s="4">
        <v>0</v>
      </c>
      <c r="G144" s="4">
        <v>0</v>
      </c>
      <c r="H144" s="4">
        <f t="shared" si="6"/>
        <v>0</v>
      </c>
      <c r="I144" s="4">
        <f t="shared" si="7"/>
        <v>0</v>
      </c>
      <c r="J144" s="4">
        <f t="shared" si="8"/>
        <v>0</v>
      </c>
    </row>
    <row r="145" spans="1:10" x14ac:dyDescent="0.2">
      <c r="A145" s="3">
        <v>40302</v>
      </c>
      <c r="B145" s="4" t="s">
        <v>22</v>
      </c>
      <c r="C145" s="4">
        <v>280.66506151742271</v>
      </c>
      <c r="D145" s="4">
        <v>4.1614285710000001</v>
      </c>
      <c r="E145" s="4">
        <v>0</v>
      </c>
      <c r="F145" s="4">
        <v>1</v>
      </c>
      <c r="G145" s="4">
        <v>0</v>
      </c>
      <c r="H145" s="4">
        <f t="shared" si="6"/>
        <v>0</v>
      </c>
      <c r="I145" s="4">
        <f t="shared" si="7"/>
        <v>0</v>
      </c>
      <c r="J145" s="4">
        <f t="shared" si="8"/>
        <v>0</v>
      </c>
    </row>
    <row r="146" spans="1:10" x14ac:dyDescent="0.2">
      <c r="A146" s="3">
        <v>40309</v>
      </c>
      <c r="B146" s="4" t="s">
        <v>22</v>
      </c>
      <c r="C146" s="4">
        <v>340.35566181391414</v>
      </c>
      <c r="D146" s="4">
        <v>4.1614285710000001</v>
      </c>
      <c r="E146" s="4">
        <v>0</v>
      </c>
      <c r="F146" s="4">
        <v>0</v>
      </c>
      <c r="G146" s="4">
        <v>0</v>
      </c>
      <c r="H146" s="4">
        <f t="shared" si="6"/>
        <v>0</v>
      </c>
      <c r="I146" s="4">
        <f t="shared" si="7"/>
        <v>0</v>
      </c>
      <c r="J146" s="4">
        <f t="shared" si="8"/>
        <v>0</v>
      </c>
    </row>
    <row r="147" spans="1:10" x14ac:dyDescent="0.2">
      <c r="A147" s="3">
        <v>40316</v>
      </c>
      <c r="B147" s="4" t="s">
        <v>22</v>
      </c>
      <c r="C147" s="4">
        <v>293.192482907672</v>
      </c>
      <c r="D147" s="4">
        <v>3.9449999999999998</v>
      </c>
      <c r="E147" s="4">
        <v>0</v>
      </c>
      <c r="F147" s="4">
        <v>0</v>
      </c>
      <c r="G147" s="4">
        <v>0</v>
      </c>
      <c r="H147" s="4">
        <f t="shared" si="6"/>
        <v>0</v>
      </c>
      <c r="I147" s="4">
        <f t="shared" si="7"/>
        <v>0</v>
      </c>
      <c r="J147" s="4">
        <f t="shared" si="8"/>
        <v>0</v>
      </c>
    </row>
    <row r="148" spans="1:10" x14ac:dyDescent="0.2">
      <c r="A148" s="3">
        <v>40323</v>
      </c>
      <c r="B148" s="4" t="s">
        <v>22</v>
      </c>
      <c r="C148" s="4">
        <v>247.64821289163172</v>
      </c>
      <c r="D148" s="4">
        <v>4.2371428570000003</v>
      </c>
      <c r="E148" s="4">
        <v>0</v>
      </c>
      <c r="F148" s="4">
        <v>0</v>
      </c>
      <c r="G148" s="4">
        <v>0</v>
      </c>
      <c r="H148" s="4">
        <f t="shared" si="6"/>
        <v>0</v>
      </c>
      <c r="I148" s="4">
        <f t="shared" si="7"/>
        <v>0</v>
      </c>
      <c r="J148" s="4">
        <f t="shared" si="8"/>
        <v>0</v>
      </c>
    </row>
    <row r="149" spans="1:10" x14ac:dyDescent="0.2">
      <c r="A149" s="3">
        <v>40330</v>
      </c>
      <c r="B149" s="4" t="s">
        <v>22</v>
      </c>
      <c r="C149" s="4">
        <v>236.22983595974381</v>
      </c>
      <c r="D149" s="4">
        <v>4.4562499999999998</v>
      </c>
      <c r="E149" s="4">
        <v>0</v>
      </c>
      <c r="F149" s="4">
        <v>0</v>
      </c>
      <c r="G149" s="4">
        <v>0</v>
      </c>
      <c r="H149" s="4">
        <f t="shared" si="6"/>
        <v>0</v>
      </c>
      <c r="I149" s="4">
        <f t="shared" si="7"/>
        <v>0</v>
      </c>
      <c r="J149" s="4">
        <f t="shared" si="8"/>
        <v>0</v>
      </c>
    </row>
    <row r="150" spans="1:10" x14ac:dyDescent="0.2">
      <c r="A150" s="3">
        <v>40337</v>
      </c>
      <c r="B150" s="4" t="s">
        <v>22</v>
      </c>
      <c r="C150" s="4">
        <v>272.23564345348746</v>
      </c>
      <c r="D150" s="4">
        <v>4.7328571430000004</v>
      </c>
      <c r="E150" s="4">
        <v>0</v>
      </c>
      <c r="F150" s="4">
        <v>0</v>
      </c>
      <c r="G150" s="4">
        <v>0</v>
      </c>
      <c r="H150" s="4">
        <f t="shared" si="6"/>
        <v>0</v>
      </c>
      <c r="I150" s="4">
        <f t="shared" si="7"/>
        <v>0</v>
      </c>
      <c r="J150" s="4">
        <f t="shared" si="8"/>
        <v>0</v>
      </c>
    </row>
    <row r="151" spans="1:10" x14ac:dyDescent="0.2">
      <c r="A151" s="3">
        <v>40344</v>
      </c>
      <c r="B151" s="4" t="s">
        <v>22</v>
      </c>
      <c r="C151" s="4">
        <v>183.67520776248719</v>
      </c>
      <c r="D151" s="4">
        <v>4.1614285710000001</v>
      </c>
      <c r="E151" s="4">
        <v>0</v>
      </c>
      <c r="F151" s="4">
        <v>0</v>
      </c>
      <c r="G151" s="4">
        <v>0</v>
      </c>
      <c r="H151" s="4">
        <f t="shared" si="6"/>
        <v>0</v>
      </c>
      <c r="I151" s="4">
        <f t="shared" si="7"/>
        <v>0</v>
      </c>
      <c r="J151" s="4">
        <f t="shared" si="8"/>
        <v>0</v>
      </c>
    </row>
    <row r="152" spans="1:10" x14ac:dyDescent="0.2">
      <c r="A152" s="3">
        <v>40351</v>
      </c>
      <c r="B152" s="4" t="s">
        <v>22</v>
      </c>
      <c r="C152" s="4">
        <v>252.50665912191596</v>
      </c>
      <c r="D152" s="4">
        <v>4.1900000000000004</v>
      </c>
      <c r="E152" s="4">
        <v>0</v>
      </c>
      <c r="F152" s="4">
        <v>0</v>
      </c>
      <c r="G152" s="4">
        <v>0</v>
      </c>
      <c r="H152" s="4">
        <f t="shared" si="6"/>
        <v>0</v>
      </c>
      <c r="I152" s="4">
        <f t="shared" si="7"/>
        <v>0</v>
      </c>
      <c r="J152" s="4">
        <f t="shared" si="8"/>
        <v>0</v>
      </c>
    </row>
    <row r="153" spans="1:10" x14ac:dyDescent="0.2">
      <c r="A153" s="3">
        <v>40358</v>
      </c>
      <c r="B153" s="4" t="s">
        <v>22</v>
      </c>
      <c r="C153" s="4">
        <v>289.86053137541177</v>
      </c>
      <c r="D153" s="4">
        <v>4.1614285710000001</v>
      </c>
      <c r="E153" s="4">
        <v>0</v>
      </c>
      <c r="F153" s="4">
        <v>0</v>
      </c>
      <c r="G153" s="4">
        <v>0</v>
      </c>
      <c r="H153" s="4">
        <f t="shared" si="6"/>
        <v>0</v>
      </c>
      <c r="I153" s="4">
        <f t="shared" si="7"/>
        <v>0</v>
      </c>
      <c r="J153" s="4">
        <f t="shared" si="8"/>
        <v>0</v>
      </c>
    </row>
    <row r="154" spans="1:10" x14ac:dyDescent="0.2">
      <c r="A154" s="3">
        <v>40365</v>
      </c>
      <c r="B154" s="4" t="s">
        <v>22</v>
      </c>
      <c r="C154" s="4">
        <v>200.91386435089427</v>
      </c>
      <c r="D154" s="4">
        <v>3.78</v>
      </c>
      <c r="E154" s="4">
        <v>0</v>
      </c>
      <c r="F154" s="4">
        <v>0</v>
      </c>
      <c r="G154" s="4">
        <v>0</v>
      </c>
      <c r="H154" s="4">
        <f t="shared" si="6"/>
        <v>0</v>
      </c>
      <c r="I154" s="4">
        <f t="shared" si="7"/>
        <v>0</v>
      </c>
      <c r="J154" s="4">
        <f t="shared" si="8"/>
        <v>0</v>
      </c>
    </row>
    <row r="155" spans="1:10" x14ac:dyDescent="0.2">
      <c r="A155" s="3">
        <v>40372</v>
      </c>
      <c r="B155" s="4" t="s">
        <v>22</v>
      </c>
      <c r="C155" s="4">
        <v>135.1673761865116</v>
      </c>
      <c r="D155" s="4">
        <v>3.78</v>
      </c>
      <c r="E155" s="4">
        <v>0</v>
      </c>
      <c r="F155" s="4">
        <v>0</v>
      </c>
      <c r="G155" s="4">
        <v>0</v>
      </c>
      <c r="H155" s="4">
        <f t="shared" si="6"/>
        <v>0</v>
      </c>
      <c r="I155" s="4">
        <f t="shared" si="7"/>
        <v>0</v>
      </c>
      <c r="J155" s="4">
        <f t="shared" si="8"/>
        <v>0</v>
      </c>
    </row>
    <row r="156" spans="1:10" x14ac:dyDescent="0.2">
      <c r="A156" s="3">
        <v>40302</v>
      </c>
      <c r="B156" s="4" t="s">
        <v>23</v>
      </c>
      <c r="C156" s="4">
        <v>89.823337547925831</v>
      </c>
      <c r="D156" s="4">
        <v>4.8566666669999998</v>
      </c>
      <c r="E156" s="4">
        <v>0</v>
      </c>
      <c r="F156" s="4">
        <v>0</v>
      </c>
      <c r="G156" s="4">
        <v>0</v>
      </c>
      <c r="H156" s="4">
        <f t="shared" si="6"/>
        <v>0</v>
      </c>
      <c r="I156" s="4">
        <f t="shared" si="7"/>
        <v>0</v>
      </c>
      <c r="J156" s="4">
        <f t="shared" si="8"/>
        <v>0</v>
      </c>
    </row>
    <row r="157" spans="1:10" x14ac:dyDescent="0.2">
      <c r="A157" s="3">
        <v>40309</v>
      </c>
      <c r="B157" s="4" t="s">
        <v>23</v>
      </c>
      <c r="C157" s="4">
        <v>171.57186238849636</v>
      </c>
      <c r="D157" s="4">
        <v>4.8566666669999998</v>
      </c>
      <c r="E157" s="4">
        <v>0</v>
      </c>
      <c r="F157" s="4">
        <v>0</v>
      </c>
      <c r="G157" s="4">
        <v>0</v>
      </c>
      <c r="H157" s="4">
        <f t="shared" si="6"/>
        <v>0</v>
      </c>
      <c r="I157" s="4">
        <f t="shared" si="7"/>
        <v>0</v>
      </c>
      <c r="J157" s="4">
        <f t="shared" si="8"/>
        <v>0</v>
      </c>
    </row>
    <row r="158" spans="1:10" x14ac:dyDescent="0.2">
      <c r="A158" s="3">
        <v>40316</v>
      </c>
      <c r="B158" s="4" t="s">
        <v>23</v>
      </c>
      <c r="C158" s="4">
        <v>197.55094390304976</v>
      </c>
      <c r="D158" s="4">
        <v>4.3499999999999996</v>
      </c>
      <c r="E158" s="4">
        <v>0</v>
      </c>
      <c r="F158" s="4">
        <v>0</v>
      </c>
      <c r="G158" s="4">
        <v>0</v>
      </c>
      <c r="H158" s="4">
        <f t="shared" si="6"/>
        <v>0</v>
      </c>
      <c r="I158" s="4">
        <f t="shared" si="7"/>
        <v>0</v>
      </c>
      <c r="J158" s="4">
        <f t="shared" si="8"/>
        <v>0</v>
      </c>
    </row>
    <row r="159" spans="1:10" x14ac:dyDescent="0.2">
      <c r="A159" s="3">
        <v>40323</v>
      </c>
      <c r="B159" s="4" t="s">
        <v>23</v>
      </c>
      <c r="C159" s="4">
        <v>268.89447791817884</v>
      </c>
      <c r="D159" s="4">
        <v>4.3499999999999996</v>
      </c>
      <c r="E159" s="4">
        <v>0</v>
      </c>
      <c r="F159" s="4">
        <v>0</v>
      </c>
      <c r="G159" s="4">
        <v>0</v>
      </c>
      <c r="H159" s="4">
        <f t="shared" si="6"/>
        <v>0</v>
      </c>
      <c r="I159" s="4">
        <f t="shared" si="7"/>
        <v>0</v>
      </c>
      <c r="J159" s="4">
        <f t="shared" si="8"/>
        <v>0</v>
      </c>
    </row>
    <row r="160" spans="1:10" x14ac:dyDescent="0.2">
      <c r="A160" s="3">
        <v>40330</v>
      </c>
      <c r="B160" s="4" t="s">
        <v>23</v>
      </c>
      <c r="C160" s="4">
        <v>173.2082566698104</v>
      </c>
      <c r="D160" s="4">
        <v>4.1449999999999996</v>
      </c>
      <c r="E160" s="4">
        <v>0</v>
      </c>
      <c r="F160" s="4">
        <v>0</v>
      </c>
      <c r="G160" s="4">
        <v>0</v>
      </c>
      <c r="H160" s="4">
        <f t="shared" si="6"/>
        <v>0</v>
      </c>
      <c r="I160" s="4">
        <f t="shared" si="7"/>
        <v>0</v>
      </c>
      <c r="J160" s="4">
        <f t="shared" si="8"/>
        <v>0</v>
      </c>
    </row>
    <row r="161" spans="1:10" x14ac:dyDescent="0.2">
      <c r="A161" s="3">
        <v>40337</v>
      </c>
      <c r="B161" s="4" t="s">
        <v>23</v>
      </c>
      <c r="C161" s="4">
        <v>299.9339069101668</v>
      </c>
      <c r="D161" s="4">
        <v>4.6399999999999997</v>
      </c>
      <c r="E161" s="4">
        <v>0</v>
      </c>
      <c r="F161" s="4">
        <v>0</v>
      </c>
      <c r="G161" s="4">
        <v>0</v>
      </c>
      <c r="H161" s="4">
        <f t="shared" si="6"/>
        <v>0</v>
      </c>
      <c r="I161" s="4">
        <f t="shared" si="7"/>
        <v>0</v>
      </c>
      <c r="J161" s="4">
        <f t="shared" si="8"/>
        <v>0</v>
      </c>
    </row>
    <row r="162" spans="1:10" x14ac:dyDescent="0.2">
      <c r="A162" s="3">
        <v>40344</v>
      </c>
      <c r="B162" s="4" t="s">
        <v>23</v>
      </c>
      <c r="C162" s="4">
        <v>244.48261981110159</v>
      </c>
      <c r="D162" s="4">
        <v>4.1900000000000004</v>
      </c>
      <c r="E162" s="4">
        <v>0</v>
      </c>
      <c r="F162" s="4">
        <v>0</v>
      </c>
      <c r="G162" s="4">
        <v>0</v>
      </c>
      <c r="H162" s="4">
        <f t="shared" si="6"/>
        <v>0</v>
      </c>
      <c r="I162" s="4">
        <f t="shared" si="7"/>
        <v>0</v>
      </c>
      <c r="J162" s="4">
        <f t="shared" si="8"/>
        <v>0</v>
      </c>
    </row>
    <row r="163" spans="1:10" x14ac:dyDescent="0.2">
      <c r="A163" s="3">
        <v>40351</v>
      </c>
      <c r="B163" s="4" t="s">
        <v>23</v>
      </c>
      <c r="C163" s="4">
        <v>440.97002195203333</v>
      </c>
      <c r="D163" s="4">
        <v>4.1900000000000004</v>
      </c>
      <c r="E163" s="4">
        <v>1</v>
      </c>
      <c r="F163" s="4">
        <v>0</v>
      </c>
      <c r="G163" s="4">
        <v>0</v>
      </c>
      <c r="H163" s="4">
        <f t="shared" si="6"/>
        <v>0</v>
      </c>
      <c r="I163" s="4">
        <f t="shared" si="7"/>
        <v>0</v>
      </c>
      <c r="J163" s="4">
        <f t="shared" si="8"/>
        <v>0</v>
      </c>
    </row>
    <row r="164" spans="1:10" x14ac:dyDescent="0.2">
      <c r="A164" s="3">
        <v>40358</v>
      </c>
      <c r="B164" s="4" t="s">
        <v>23</v>
      </c>
      <c r="C164" s="4">
        <v>269.93480159233297</v>
      </c>
      <c r="D164" s="4">
        <v>3.94</v>
      </c>
      <c r="E164" s="4">
        <v>0</v>
      </c>
      <c r="F164" s="4">
        <v>1</v>
      </c>
      <c r="G164" s="4">
        <v>0</v>
      </c>
      <c r="H164" s="4">
        <f t="shared" si="6"/>
        <v>0</v>
      </c>
      <c r="I164" s="4">
        <f t="shared" si="7"/>
        <v>0</v>
      </c>
      <c r="J164" s="4">
        <f t="shared" si="8"/>
        <v>0</v>
      </c>
    </row>
    <row r="165" spans="1:10" x14ac:dyDescent="0.2">
      <c r="A165" s="3">
        <v>40365</v>
      </c>
      <c r="B165" s="4" t="s">
        <v>23</v>
      </c>
      <c r="C165" s="4">
        <v>334.96321778716339</v>
      </c>
      <c r="D165" s="4">
        <v>4.1790000000000003</v>
      </c>
      <c r="E165" s="4">
        <v>0</v>
      </c>
      <c r="F165" s="4">
        <v>1</v>
      </c>
      <c r="G165" s="4">
        <v>0</v>
      </c>
      <c r="H165" s="4">
        <f t="shared" si="6"/>
        <v>0</v>
      </c>
      <c r="I165" s="4">
        <f t="shared" si="7"/>
        <v>0</v>
      </c>
      <c r="J165" s="4">
        <f t="shared" si="8"/>
        <v>0</v>
      </c>
    </row>
    <row r="166" spans="1:10" x14ac:dyDescent="0.2">
      <c r="A166" s="3">
        <v>40372</v>
      </c>
      <c r="B166" s="4" t="s">
        <v>23</v>
      </c>
      <c r="C166" s="4">
        <v>357.7484603303962</v>
      </c>
      <c r="D166" s="4">
        <v>4.1790000000000003</v>
      </c>
      <c r="E166" s="4">
        <v>0</v>
      </c>
      <c r="F166" s="4">
        <v>1</v>
      </c>
      <c r="G166" s="4">
        <v>0</v>
      </c>
      <c r="H166" s="4">
        <f t="shared" si="6"/>
        <v>0</v>
      </c>
      <c r="I166" s="4">
        <f t="shared" si="7"/>
        <v>0</v>
      </c>
      <c r="J166" s="4">
        <f t="shared" si="8"/>
        <v>0</v>
      </c>
    </row>
    <row r="167" spans="1:10" x14ac:dyDescent="0.2">
      <c r="A167" s="3">
        <v>40302</v>
      </c>
      <c r="B167" s="4" t="s">
        <v>24</v>
      </c>
      <c r="C167" s="4">
        <v>230.50294470959292</v>
      </c>
      <c r="D167" s="4">
        <v>5.29</v>
      </c>
      <c r="E167" s="4">
        <v>0</v>
      </c>
      <c r="F167" s="4">
        <v>1</v>
      </c>
      <c r="G167" s="4">
        <v>0</v>
      </c>
      <c r="H167" s="4">
        <f t="shared" si="6"/>
        <v>0</v>
      </c>
      <c r="I167" s="4">
        <f t="shared" si="7"/>
        <v>0</v>
      </c>
      <c r="J167" s="4">
        <f t="shared" si="8"/>
        <v>0</v>
      </c>
    </row>
    <row r="168" spans="1:10" x14ac:dyDescent="0.2">
      <c r="A168" s="3">
        <v>40309</v>
      </c>
      <c r="B168" s="4" t="s">
        <v>24</v>
      </c>
      <c r="C168" s="4">
        <v>363.78535420602554</v>
      </c>
      <c r="D168" s="4">
        <v>4.3899999999999997</v>
      </c>
      <c r="E168" s="4">
        <v>0</v>
      </c>
      <c r="F168" s="4">
        <v>0</v>
      </c>
      <c r="G168" s="4">
        <v>0</v>
      </c>
      <c r="H168" s="4">
        <f t="shared" si="6"/>
        <v>0</v>
      </c>
      <c r="I168" s="4">
        <f t="shared" si="7"/>
        <v>0</v>
      </c>
      <c r="J168" s="4">
        <f t="shared" si="8"/>
        <v>0</v>
      </c>
    </row>
    <row r="169" spans="1:10" x14ac:dyDescent="0.2">
      <c r="A169" s="3">
        <v>40316</v>
      </c>
      <c r="B169" s="4" t="s">
        <v>24</v>
      </c>
      <c r="C169" s="4">
        <v>268.40864887242094</v>
      </c>
      <c r="D169" s="4">
        <v>4.79</v>
      </c>
      <c r="E169" s="4">
        <v>0</v>
      </c>
      <c r="F169" s="4">
        <v>0</v>
      </c>
      <c r="G169" s="4">
        <v>0</v>
      </c>
      <c r="H169" s="4">
        <f t="shared" si="6"/>
        <v>0</v>
      </c>
      <c r="I169" s="4">
        <f t="shared" si="7"/>
        <v>0</v>
      </c>
      <c r="J169" s="4">
        <f t="shared" si="8"/>
        <v>0</v>
      </c>
    </row>
    <row r="170" spans="1:10" x14ac:dyDescent="0.2">
      <c r="A170" s="3">
        <v>40323</v>
      </c>
      <c r="B170" s="4" t="s">
        <v>24</v>
      </c>
      <c r="C170" s="4">
        <v>211.23872621363978</v>
      </c>
      <c r="D170" s="4">
        <v>4.3899999999999997</v>
      </c>
      <c r="E170" s="4">
        <v>0</v>
      </c>
      <c r="F170" s="4">
        <v>0</v>
      </c>
      <c r="G170" s="4">
        <v>0</v>
      </c>
      <c r="H170" s="4">
        <f t="shared" si="6"/>
        <v>0</v>
      </c>
      <c r="I170" s="4">
        <f t="shared" si="7"/>
        <v>0</v>
      </c>
      <c r="J170" s="4">
        <f t="shared" si="8"/>
        <v>0</v>
      </c>
    </row>
    <row r="171" spans="1:10" x14ac:dyDescent="0.2">
      <c r="A171" s="3">
        <v>40330</v>
      </c>
      <c r="B171" s="4" t="s">
        <v>24</v>
      </c>
      <c r="C171" s="4">
        <v>223.0831529572697</v>
      </c>
      <c r="D171" s="4">
        <v>4.79</v>
      </c>
      <c r="E171" s="4">
        <v>0</v>
      </c>
      <c r="F171" s="4">
        <v>0</v>
      </c>
      <c r="G171" s="4">
        <v>0</v>
      </c>
      <c r="H171" s="4">
        <f t="shared" si="6"/>
        <v>0</v>
      </c>
      <c r="I171" s="4">
        <f t="shared" si="7"/>
        <v>0</v>
      </c>
      <c r="J171" s="4">
        <f t="shared" si="8"/>
        <v>0</v>
      </c>
    </row>
    <row r="172" spans="1:10" x14ac:dyDescent="0.2">
      <c r="A172" s="3">
        <v>40337</v>
      </c>
      <c r="B172" s="4" t="s">
        <v>24</v>
      </c>
      <c r="C172" s="4">
        <v>351.97074735656679</v>
      </c>
      <c r="D172" s="4">
        <v>5.29</v>
      </c>
      <c r="E172" s="4">
        <v>0</v>
      </c>
      <c r="F172" s="4">
        <v>0</v>
      </c>
      <c r="G172" s="4">
        <v>0</v>
      </c>
      <c r="H172" s="4">
        <f t="shared" si="6"/>
        <v>0</v>
      </c>
      <c r="I172" s="4">
        <f t="shared" si="7"/>
        <v>0</v>
      </c>
      <c r="J172" s="4">
        <f t="shared" si="8"/>
        <v>0</v>
      </c>
    </row>
    <row r="173" spans="1:10" x14ac:dyDescent="0.2">
      <c r="A173" s="3">
        <v>40344</v>
      </c>
      <c r="B173" s="4" t="s">
        <v>24</v>
      </c>
      <c r="C173" s="4">
        <v>168.5650474293837</v>
      </c>
      <c r="D173" s="4">
        <v>5.83</v>
      </c>
      <c r="E173" s="4">
        <v>0</v>
      </c>
      <c r="F173" s="4">
        <v>0</v>
      </c>
      <c r="G173" s="4">
        <v>0</v>
      </c>
      <c r="H173" s="4">
        <f t="shared" si="6"/>
        <v>0</v>
      </c>
      <c r="I173" s="4">
        <f t="shared" si="7"/>
        <v>0</v>
      </c>
      <c r="J173" s="4">
        <f t="shared" si="8"/>
        <v>0</v>
      </c>
    </row>
    <row r="174" spans="1:10" x14ac:dyDescent="0.2">
      <c r="A174" s="3">
        <v>40351</v>
      </c>
      <c r="B174" s="4" t="s">
        <v>24</v>
      </c>
      <c r="C174" s="4">
        <v>241.95493277686541</v>
      </c>
      <c r="D174" s="4">
        <v>6.19</v>
      </c>
      <c r="E174" s="4">
        <v>0</v>
      </c>
      <c r="F174" s="4">
        <v>0</v>
      </c>
      <c r="G174" s="4">
        <v>0</v>
      </c>
      <c r="H174" s="4">
        <f t="shared" si="6"/>
        <v>0</v>
      </c>
      <c r="I174" s="4">
        <f t="shared" si="7"/>
        <v>0</v>
      </c>
      <c r="J174" s="4">
        <f t="shared" si="8"/>
        <v>0</v>
      </c>
    </row>
    <row r="175" spans="1:10" x14ac:dyDescent="0.2">
      <c r="A175" s="3">
        <v>40358</v>
      </c>
      <c r="B175" s="4" t="s">
        <v>24</v>
      </c>
      <c r="C175" s="4">
        <v>184.85808826771864</v>
      </c>
      <c r="D175" s="4">
        <v>5.59</v>
      </c>
      <c r="E175" s="4">
        <v>0</v>
      </c>
      <c r="F175" s="4">
        <v>0</v>
      </c>
      <c r="G175" s="4">
        <v>0</v>
      </c>
      <c r="H175" s="4">
        <f t="shared" si="6"/>
        <v>0</v>
      </c>
      <c r="I175" s="4">
        <f t="shared" si="7"/>
        <v>0</v>
      </c>
      <c r="J175" s="4">
        <f t="shared" si="8"/>
        <v>0</v>
      </c>
    </row>
    <row r="176" spans="1:10" x14ac:dyDescent="0.2">
      <c r="A176" s="3">
        <v>40365</v>
      </c>
      <c r="B176" s="4" t="s">
        <v>24</v>
      </c>
      <c r="C176" s="4">
        <v>200.07702230282163</v>
      </c>
      <c r="D176" s="4">
        <v>4.6224999999999996</v>
      </c>
      <c r="E176" s="4">
        <v>0</v>
      </c>
      <c r="F176" s="4">
        <v>0</v>
      </c>
      <c r="G176" s="4">
        <v>0</v>
      </c>
      <c r="H176" s="4">
        <f t="shared" si="6"/>
        <v>0</v>
      </c>
      <c r="I176" s="4">
        <f t="shared" si="7"/>
        <v>0</v>
      </c>
      <c r="J176" s="4">
        <f t="shared" si="8"/>
        <v>0</v>
      </c>
    </row>
    <row r="177" spans="1:10" x14ac:dyDescent="0.2">
      <c r="A177" s="3">
        <v>40372</v>
      </c>
      <c r="B177" s="4" t="s">
        <v>24</v>
      </c>
      <c r="C177" s="4">
        <v>181.75129023351653</v>
      </c>
      <c r="D177" s="4">
        <v>4.6224999999999996</v>
      </c>
      <c r="E177" s="4">
        <v>0</v>
      </c>
      <c r="F177" s="4">
        <v>0</v>
      </c>
      <c r="G177" s="4">
        <v>0</v>
      </c>
      <c r="H177" s="4">
        <f t="shared" si="6"/>
        <v>0</v>
      </c>
      <c r="I177" s="4">
        <f t="shared" si="7"/>
        <v>0</v>
      </c>
      <c r="J177" s="4">
        <f t="shared" si="8"/>
        <v>0</v>
      </c>
    </row>
    <row r="178" spans="1:10" x14ac:dyDescent="0.2">
      <c r="A178" s="3">
        <v>40302</v>
      </c>
      <c r="B178" s="4" t="s">
        <v>25</v>
      </c>
      <c r="C178" s="4">
        <v>154.70125058617577</v>
      </c>
      <c r="D178" s="4">
        <v>4.7328571430000004</v>
      </c>
      <c r="E178" s="4">
        <v>0</v>
      </c>
      <c r="F178" s="4">
        <v>0</v>
      </c>
      <c r="G178" s="4">
        <v>0</v>
      </c>
      <c r="H178" s="4">
        <f t="shared" si="6"/>
        <v>0</v>
      </c>
      <c r="I178" s="4">
        <f t="shared" si="7"/>
        <v>0</v>
      </c>
      <c r="J178" s="4">
        <f t="shared" si="8"/>
        <v>0</v>
      </c>
    </row>
    <row r="179" spans="1:10" x14ac:dyDescent="0.2">
      <c r="A179" s="3">
        <v>40309</v>
      </c>
      <c r="B179" s="4" t="s">
        <v>25</v>
      </c>
      <c r="C179" s="4">
        <v>120.08165652683778</v>
      </c>
      <c r="D179" s="4">
        <v>4.03</v>
      </c>
      <c r="E179" s="4">
        <v>0</v>
      </c>
      <c r="F179" s="4">
        <v>0</v>
      </c>
      <c r="G179" s="4">
        <v>0</v>
      </c>
      <c r="H179" s="4">
        <f t="shared" si="6"/>
        <v>0</v>
      </c>
      <c r="I179" s="4">
        <f t="shared" si="7"/>
        <v>0</v>
      </c>
      <c r="J179" s="4">
        <f t="shared" si="8"/>
        <v>0</v>
      </c>
    </row>
    <row r="180" spans="1:10" x14ac:dyDescent="0.2">
      <c r="A180" s="3">
        <v>40316</v>
      </c>
      <c r="B180" s="4" t="s">
        <v>25</v>
      </c>
      <c r="C180" s="4">
        <v>284.8292030196755</v>
      </c>
      <c r="D180" s="4">
        <v>3.6663636359999998</v>
      </c>
      <c r="E180" s="4">
        <v>0</v>
      </c>
      <c r="F180" s="4">
        <v>0</v>
      </c>
      <c r="G180" s="4">
        <v>0</v>
      </c>
      <c r="H180" s="4">
        <f t="shared" si="6"/>
        <v>0</v>
      </c>
      <c r="I180" s="4">
        <f t="shared" si="7"/>
        <v>0</v>
      </c>
      <c r="J180" s="4">
        <f t="shared" si="8"/>
        <v>0</v>
      </c>
    </row>
    <row r="181" spans="1:10" x14ac:dyDescent="0.2">
      <c r="A181" s="3">
        <v>40323</v>
      </c>
      <c r="B181" s="4" t="s">
        <v>25</v>
      </c>
      <c r="C181" s="4">
        <v>248.17471444662888</v>
      </c>
      <c r="D181" s="4">
        <v>3.6663636359999998</v>
      </c>
      <c r="E181" s="4">
        <v>0</v>
      </c>
      <c r="F181" s="4">
        <v>0</v>
      </c>
      <c r="G181" s="4">
        <v>0</v>
      </c>
      <c r="H181" s="4">
        <f t="shared" si="6"/>
        <v>0</v>
      </c>
      <c r="I181" s="4">
        <f t="shared" si="7"/>
        <v>0</v>
      </c>
      <c r="J181" s="4">
        <f t="shared" si="8"/>
        <v>0</v>
      </c>
    </row>
    <row r="182" spans="1:10" x14ac:dyDescent="0.2">
      <c r="A182" s="3">
        <v>40330</v>
      </c>
      <c r="B182" s="4" t="s">
        <v>25</v>
      </c>
      <c r="C182" s="4">
        <v>278.14696766500168</v>
      </c>
      <c r="D182" s="4">
        <v>3.794</v>
      </c>
      <c r="E182" s="4">
        <v>0</v>
      </c>
      <c r="F182" s="4">
        <v>0</v>
      </c>
      <c r="G182" s="4">
        <v>0</v>
      </c>
      <c r="H182" s="4">
        <f t="shared" si="6"/>
        <v>0</v>
      </c>
      <c r="I182" s="4">
        <f t="shared" si="7"/>
        <v>0</v>
      </c>
      <c r="J182" s="4">
        <f t="shared" si="8"/>
        <v>0</v>
      </c>
    </row>
    <row r="183" spans="1:10" x14ac:dyDescent="0.2">
      <c r="A183" s="3">
        <v>40337</v>
      </c>
      <c r="B183" s="4" t="s">
        <v>25</v>
      </c>
      <c r="C183" s="4">
        <v>275.66126852782827</v>
      </c>
      <c r="D183" s="4">
        <v>4.03</v>
      </c>
      <c r="E183" s="4">
        <v>0</v>
      </c>
      <c r="F183" s="4">
        <v>0</v>
      </c>
      <c r="G183" s="4">
        <v>0</v>
      </c>
      <c r="H183" s="4">
        <f t="shared" si="6"/>
        <v>0</v>
      </c>
      <c r="I183" s="4">
        <f t="shared" si="7"/>
        <v>0</v>
      </c>
      <c r="J183" s="4">
        <f t="shared" si="8"/>
        <v>0</v>
      </c>
    </row>
    <row r="184" spans="1:10" x14ac:dyDescent="0.2">
      <c r="A184" s="3">
        <v>40344</v>
      </c>
      <c r="B184" s="4" t="s">
        <v>25</v>
      </c>
      <c r="C184" s="4">
        <v>325.03973275525487</v>
      </c>
      <c r="D184" s="4">
        <v>3.63</v>
      </c>
      <c r="E184" s="4">
        <v>1</v>
      </c>
      <c r="F184" s="4">
        <v>0</v>
      </c>
      <c r="G184" s="4">
        <v>0</v>
      </c>
      <c r="H184" s="4">
        <f t="shared" si="6"/>
        <v>0</v>
      </c>
      <c r="I184" s="4">
        <f t="shared" si="7"/>
        <v>0</v>
      </c>
      <c r="J184" s="4">
        <f t="shared" si="8"/>
        <v>0</v>
      </c>
    </row>
    <row r="185" spans="1:10" x14ac:dyDescent="0.2">
      <c r="A185" s="3">
        <v>40351</v>
      </c>
      <c r="B185" s="4" t="s">
        <v>25</v>
      </c>
      <c r="C185" s="4">
        <v>336.94447229060336</v>
      </c>
      <c r="D185" s="4">
        <v>4.03</v>
      </c>
      <c r="E185" s="4">
        <v>0</v>
      </c>
      <c r="F185" s="4">
        <v>1</v>
      </c>
      <c r="G185" s="4">
        <v>0</v>
      </c>
      <c r="H185" s="4">
        <f t="shared" si="6"/>
        <v>0</v>
      </c>
      <c r="I185" s="4">
        <f t="shared" si="7"/>
        <v>0</v>
      </c>
      <c r="J185" s="4">
        <f t="shared" si="8"/>
        <v>0</v>
      </c>
    </row>
    <row r="186" spans="1:10" x14ac:dyDescent="0.2">
      <c r="A186" s="3">
        <v>40358</v>
      </c>
      <c r="B186" s="4" t="s">
        <v>25</v>
      </c>
      <c r="C186" s="4">
        <v>304.84372440863598</v>
      </c>
      <c r="D186" s="4">
        <v>4.2122222220000003</v>
      </c>
      <c r="E186" s="4">
        <v>0</v>
      </c>
      <c r="F186" s="4">
        <v>1</v>
      </c>
      <c r="G186" s="4">
        <v>0</v>
      </c>
      <c r="H186" s="4">
        <f t="shared" si="6"/>
        <v>0</v>
      </c>
      <c r="I186" s="4">
        <f t="shared" si="7"/>
        <v>0</v>
      </c>
      <c r="J186" s="4">
        <f t="shared" si="8"/>
        <v>0</v>
      </c>
    </row>
    <row r="187" spans="1:10" x14ac:dyDescent="0.2">
      <c r="A187" s="3">
        <v>40365</v>
      </c>
      <c r="B187" s="4" t="s">
        <v>25</v>
      </c>
      <c r="C187" s="4">
        <v>257.52693757002027</v>
      </c>
      <c r="D187" s="4">
        <v>4.0199999999999996</v>
      </c>
      <c r="E187" s="4">
        <v>0</v>
      </c>
      <c r="F187" s="4">
        <v>1</v>
      </c>
      <c r="G187" s="4">
        <v>0</v>
      </c>
      <c r="H187" s="4">
        <f t="shared" si="6"/>
        <v>0</v>
      </c>
      <c r="I187" s="4">
        <f t="shared" si="7"/>
        <v>0</v>
      </c>
      <c r="J187" s="4">
        <f t="shared" si="8"/>
        <v>0</v>
      </c>
    </row>
    <row r="188" spans="1:10" x14ac:dyDescent="0.2">
      <c r="A188" s="3">
        <v>40372</v>
      </c>
      <c r="B188" s="4" t="s">
        <v>25</v>
      </c>
      <c r="C188" s="4">
        <v>280.49607322898152</v>
      </c>
      <c r="D188" s="4">
        <v>4.0162500000000003</v>
      </c>
      <c r="E188" s="4">
        <v>0</v>
      </c>
      <c r="F188" s="4">
        <v>0</v>
      </c>
      <c r="G188" s="4">
        <v>0</v>
      </c>
      <c r="H188" s="4">
        <f t="shared" si="6"/>
        <v>0</v>
      </c>
      <c r="I188" s="4">
        <f t="shared" si="7"/>
        <v>0</v>
      </c>
      <c r="J188" s="4">
        <f t="shared" si="8"/>
        <v>0</v>
      </c>
    </row>
    <row r="189" spans="1:10" x14ac:dyDescent="0.2">
      <c r="A189" s="3">
        <v>40302</v>
      </c>
      <c r="B189" s="4" t="s">
        <v>26</v>
      </c>
      <c r="C189" s="4">
        <v>234.36817392164625</v>
      </c>
      <c r="D189" s="4">
        <v>4.2042857140000001</v>
      </c>
      <c r="E189" s="4">
        <v>0</v>
      </c>
      <c r="F189" s="4">
        <v>0</v>
      </c>
      <c r="G189" s="4">
        <v>0</v>
      </c>
      <c r="H189" s="4">
        <f t="shared" si="6"/>
        <v>0</v>
      </c>
      <c r="I189" s="4">
        <f t="shared" si="7"/>
        <v>0</v>
      </c>
      <c r="J189" s="4">
        <f t="shared" si="8"/>
        <v>0</v>
      </c>
    </row>
    <row r="190" spans="1:10" x14ac:dyDescent="0.2">
      <c r="A190" s="3">
        <v>40309</v>
      </c>
      <c r="B190" s="4" t="s">
        <v>26</v>
      </c>
      <c r="C190" s="4">
        <v>240.35825174778387</v>
      </c>
      <c r="D190" s="4">
        <v>4.181666667</v>
      </c>
      <c r="E190" s="4">
        <v>0</v>
      </c>
      <c r="F190" s="4">
        <v>0</v>
      </c>
      <c r="G190" s="4">
        <v>0</v>
      </c>
      <c r="H190" s="4">
        <f t="shared" si="6"/>
        <v>0</v>
      </c>
      <c r="I190" s="4">
        <f t="shared" si="7"/>
        <v>0</v>
      </c>
      <c r="J190" s="4">
        <f t="shared" si="8"/>
        <v>0</v>
      </c>
    </row>
    <row r="191" spans="1:10" x14ac:dyDescent="0.2">
      <c r="A191" s="3">
        <v>40316</v>
      </c>
      <c r="B191" s="4" t="s">
        <v>26</v>
      </c>
      <c r="C191" s="4">
        <v>212.82588288712984</v>
      </c>
      <c r="D191" s="4">
        <v>3.9242857139999998</v>
      </c>
      <c r="E191" s="4">
        <v>0</v>
      </c>
      <c r="F191" s="4">
        <v>0</v>
      </c>
      <c r="G191" s="4">
        <v>0</v>
      </c>
      <c r="H191" s="4">
        <f t="shared" si="6"/>
        <v>0</v>
      </c>
      <c r="I191" s="4">
        <f t="shared" si="7"/>
        <v>0</v>
      </c>
      <c r="J191" s="4">
        <f t="shared" si="8"/>
        <v>0</v>
      </c>
    </row>
    <row r="192" spans="1:10" x14ac:dyDescent="0.2">
      <c r="A192" s="3">
        <v>40323</v>
      </c>
      <c r="B192" s="4" t="s">
        <v>26</v>
      </c>
      <c r="C192" s="4">
        <v>213.59333551683733</v>
      </c>
      <c r="D192" s="4">
        <v>3.8842857139999998</v>
      </c>
      <c r="E192" s="4">
        <v>0</v>
      </c>
      <c r="F192" s="4">
        <v>0</v>
      </c>
      <c r="G192" s="4">
        <v>0</v>
      </c>
      <c r="H192" s="4">
        <f t="shared" si="6"/>
        <v>0</v>
      </c>
      <c r="I192" s="4">
        <f t="shared" si="7"/>
        <v>0</v>
      </c>
      <c r="J192" s="4">
        <f t="shared" si="8"/>
        <v>0</v>
      </c>
    </row>
    <row r="193" spans="1:10" x14ac:dyDescent="0.2">
      <c r="A193" s="3">
        <v>40330</v>
      </c>
      <c r="B193" s="4" t="s">
        <v>26</v>
      </c>
      <c r="C193" s="4">
        <v>202.78247809055952</v>
      </c>
      <c r="D193" s="4">
        <v>3.464</v>
      </c>
      <c r="E193" s="4">
        <v>0</v>
      </c>
      <c r="F193" s="4">
        <v>0</v>
      </c>
      <c r="G193" s="4">
        <v>0</v>
      </c>
      <c r="H193" s="4">
        <f t="shared" si="6"/>
        <v>0</v>
      </c>
      <c r="I193" s="4">
        <f t="shared" si="7"/>
        <v>0</v>
      </c>
      <c r="J193" s="4">
        <f t="shared" si="8"/>
        <v>0</v>
      </c>
    </row>
    <row r="194" spans="1:10" x14ac:dyDescent="0.2">
      <c r="A194" s="3">
        <v>40337</v>
      </c>
      <c r="B194" s="4" t="s">
        <v>26</v>
      </c>
      <c r="C194" s="4">
        <v>172.89299098579787</v>
      </c>
      <c r="D194" s="4">
        <v>3.66</v>
      </c>
      <c r="E194" s="4">
        <v>0</v>
      </c>
      <c r="F194" s="4">
        <v>0</v>
      </c>
      <c r="G194" s="4">
        <v>0</v>
      </c>
      <c r="H194" s="4">
        <f t="shared" si="6"/>
        <v>0</v>
      </c>
      <c r="I194" s="4">
        <f t="shared" si="7"/>
        <v>0</v>
      </c>
      <c r="J194" s="4">
        <f t="shared" si="8"/>
        <v>0</v>
      </c>
    </row>
    <row r="195" spans="1:10" x14ac:dyDescent="0.2">
      <c r="A195" s="3">
        <v>40344</v>
      </c>
      <c r="B195" s="4" t="s">
        <v>26</v>
      </c>
      <c r="C195" s="4">
        <v>270.36572840572046</v>
      </c>
      <c r="D195" s="4">
        <v>3.6233333330000002</v>
      </c>
      <c r="E195" s="4">
        <v>0</v>
      </c>
      <c r="F195" s="4">
        <v>0</v>
      </c>
      <c r="G195" s="4">
        <v>0</v>
      </c>
      <c r="H195" s="4">
        <f t="shared" ref="H195:H221" si="9">G195*D195</f>
        <v>0</v>
      </c>
      <c r="I195" s="4">
        <f t="shared" ref="I195:I221" si="10">G195*E195</f>
        <v>0</v>
      </c>
      <c r="J195" s="4">
        <f t="shared" ref="J195:J221" si="11">G195*F195</f>
        <v>0</v>
      </c>
    </row>
    <row r="196" spans="1:10" x14ac:dyDescent="0.2">
      <c r="A196" s="3">
        <v>40351</v>
      </c>
      <c r="B196" s="4" t="s">
        <v>26</v>
      </c>
      <c r="C196" s="4">
        <v>280.23676981467042</v>
      </c>
      <c r="D196" s="4">
        <v>3.96</v>
      </c>
      <c r="E196" s="4">
        <v>0</v>
      </c>
      <c r="F196" s="4">
        <v>0</v>
      </c>
      <c r="G196" s="4">
        <v>0</v>
      </c>
      <c r="H196" s="4">
        <f t="shared" si="9"/>
        <v>0</v>
      </c>
      <c r="I196" s="4">
        <f t="shared" si="10"/>
        <v>0</v>
      </c>
      <c r="J196" s="4">
        <f t="shared" si="11"/>
        <v>0</v>
      </c>
    </row>
    <row r="197" spans="1:10" x14ac:dyDescent="0.2">
      <c r="A197" s="3">
        <v>40358</v>
      </c>
      <c r="B197" s="4" t="s">
        <v>26</v>
      </c>
      <c r="C197" s="4">
        <v>350.55099080856598</v>
      </c>
      <c r="D197" s="4">
        <v>3.629</v>
      </c>
      <c r="E197" s="4">
        <v>1</v>
      </c>
      <c r="F197" s="4">
        <v>0</v>
      </c>
      <c r="G197" s="4">
        <v>0</v>
      </c>
      <c r="H197" s="4">
        <f t="shared" si="9"/>
        <v>0</v>
      </c>
      <c r="I197" s="4">
        <f t="shared" si="10"/>
        <v>0</v>
      </c>
      <c r="J197" s="4">
        <f t="shared" si="11"/>
        <v>0</v>
      </c>
    </row>
    <row r="198" spans="1:10" x14ac:dyDescent="0.2">
      <c r="A198" s="3">
        <v>40365</v>
      </c>
      <c r="B198" s="4" t="s">
        <v>26</v>
      </c>
      <c r="C198" s="4">
        <v>351.30307609863956</v>
      </c>
      <c r="D198" s="4">
        <v>3.0049999999999999</v>
      </c>
      <c r="E198" s="4">
        <v>0</v>
      </c>
      <c r="F198" s="4">
        <v>1</v>
      </c>
      <c r="G198" s="4">
        <v>0</v>
      </c>
      <c r="H198" s="4">
        <f t="shared" si="9"/>
        <v>0</v>
      </c>
      <c r="I198" s="4">
        <f t="shared" si="10"/>
        <v>0</v>
      </c>
      <c r="J198" s="4">
        <f t="shared" si="11"/>
        <v>0</v>
      </c>
    </row>
    <row r="199" spans="1:10" x14ac:dyDescent="0.2">
      <c r="A199" s="3">
        <v>40372</v>
      </c>
      <c r="B199" s="4" t="s">
        <v>26</v>
      </c>
      <c r="C199" s="4">
        <v>313.2871856579099</v>
      </c>
      <c r="D199" s="4">
        <v>3.1419999999999999</v>
      </c>
      <c r="E199" s="4">
        <v>0</v>
      </c>
      <c r="F199" s="4">
        <v>1</v>
      </c>
      <c r="G199" s="4">
        <v>0</v>
      </c>
      <c r="H199" s="4">
        <f t="shared" si="9"/>
        <v>0</v>
      </c>
      <c r="I199" s="4">
        <f t="shared" si="10"/>
        <v>0</v>
      </c>
      <c r="J199" s="4">
        <f t="shared" si="11"/>
        <v>0</v>
      </c>
    </row>
    <row r="200" spans="1:10" x14ac:dyDescent="0.2">
      <c r="A200" s="3">
        <v>40302</v>
      </c>
      <c r="B200" s="4" t="s">
        <v>27</v>
      </c>
      <c r="C200" s="4">
        <v>206.85485160026474</v>
      </c>
      <c r="D200" s="4">
        <v>4.7328571430000004</v>
      </c>
      <c r="E200" s="4">
        <v>0</v>
      </c>
      <c r="F200" s="4">
        <v>0</v>
      </c>
      <c r="G200" s="4">
        <v>0</v>
      </c>
      <c r="H200" s="4">
        <f t="shared" si="9"/>
        <v>0</v>
      </c>
      <c r="I200" s="4">
        <f t="shared" si="10"/>
        <v>0</v>
      </c>
      <c r="J200" s="4">
        <f t="shared" si="11"/>
        <v>0</v>
      </c>
    </row>
    <row r="201" spans="1:10" x14ac:dyDescent="0.2">
      <c r="A201" s="3">
        <v>40309</v>
      </c>
      <c r="B201" s="4" t="s">
        <v>27</v>
      </c>
      <c r="C201" s="4">
        <v>142.74466259605006</v>
      </c>
      <c r="D201" s="4">
        <v>4.1614285710000001</v>
      </c>
      <c r="E201" s="4">
        <v>0</v>
      </c>
      <c r="F201" s="4">
        <v>0</v>
      </c>
      <c r="G201" s="4">
        <v>0</v>
      </c>
      <c r="H201" s="4">
        <f t="shared" si="9"/>
        <v>0</v>
      </c>
      <c r="I201" s="4">
        <f t="shared" si="10"/>
        <v>0</v>
      </c>
      <c r="J201" s="4">
        <f t="shared" si="11"/>
        <v>0</v>
      </c>
    </row>
    <row r="202" spans="1:10" x14ac:dyDescent="0.2">
      <c r="A202" s="3">
        <v>40316</v>
      </c>
      <c r="B202" s="4" t="s">
        <v>27</v>
      </c>
      <c r="C202" s="4">
        <v>227.90986270015858</v>
      </c>
      <c r="D202" s="4">
        <v>3.8814285709999998</v>
      </c>
      <c r="E202" s="4">
        <v>0</v>
      </c>
      <c r="F202" s="4">
        <v>0</v>
      </c>
      <c r="G202" s="4">
        <v>0</v>
      </c>
      <c r="H202" s="4">
        <f t="shared" si="9"/>
        <v>0</v>
      </c>
      <c r="I202" s="4">
        <f t="shared" si="10"/>
        <v>0</v>
      </c>
      <c r="J202" s="4">
        <f t="shared" si="11"/>
        <v>0</v>
      </c>
    </row>
    <row r="203" spans="1:10" x14ac:dyDescent="0.2">
      <c r="A203" s="3">
        <v>40323</v>
      </c>
      <c r="B203" s="4" t="s">
        <v>27</v>
      </c>
      <c r="C203" s="4">
        <v>223.9126389906113</v>
      </c>
      <c r="D203" s="4">
        <v>4.1449999999999996</v>
      </c>
      <c r="E203" s="4">
        <v>0</v>
      </c>
      <c r="F203" s="4">
        <v>0</v>
      </c>
      <c r="G203" s="4">
        <v>0</v>
      </c>
      <c r="H203" s="4">
        <f t="shared" si="9"/>
        <v>0</v>
      </c>
      <c r="I203" s="4">
        <f t="shared" si="10"/>
        <v>0</v>
      </c>
      <c r="J203" s="4">
        <f t="shared" si="11"/>
        <v>0</v>
      </c>
    </row>
    <row r="204" spans="1:10" x14ac:dyDescent="0.2">
      <c r="A204" s="3">
        <v>40330</v>
      </c>
      <c r="B204" s="4" t="s">
        <v>27</v>
      </c>
      <c r="C204" s="4">
        <v>220.86505026355866</v>
      </c>
      <c r="D204" s="4">
        <v>3.8814285709999998</v>
      </c>
      <c r="E204" s="4">
        <v>0</v>
      </c>
      <c r="F204" s="4">
        <v>0</v>
      </c>
      <c r="G204" s="4">
        <v>0</v>
      </c>
      <c r="H204" s="4">
        <f t="shared" si="9"/>
        <v>0</v>
      </c>
      <c r="I204" s="4">
        <f t="shared" si="10"/>
        <v>0</v>
      </c>
      <c r="J204" s="4">
        <f t="shared" si="11"/>
        <v>0</v>
      </c>
    </row>
    <row r="205" spans="1:10" x14ac:dyDescent="0.2">
      <c r="A205" s="3">
        <v>40337</v>
      </c>
      <c r="B205" s="4" t="s">
        <v>27</v>
      </c>
      <c r="C205" s="4">
        <v>229.21950133471654</v>
      </c>
      <c r="D205" s="4">
        <v>4.1900000000000004</v>
      </c>
      <c r="E205" s="4">
        <v>0</v>
      </c>
      <c r="F205" s="4">
        <v>0</v>
      </c>
      <c r="G205" s="4">
        <v>0</v>
      </c>
      <c r="H205" s="4">
        <f t="shared" si="9"/>
        <v>0</v>
      </c>
      <c r="I205" s="4">
        <f t="shared" si="10"/>
        <v>0</v>
      </c>
      <c r="J205" s="4">
        <f t="shared" si="11"/>
        <v>0</v>
      </c>
    </row>
    <row r="206" spans="1:10" x14ac:dyDescent="0.2">
      <c r="A206" s="3">
        <v>40344</v>
      </c>
      <c r="B206" s="4" t="s">
        <v>27</v>
      </c>
      <c r="C206" s="4">
        <v>224.88853710671569</v>
      </c>
      <c r="D206" s="4">
        <v>4.1614285710000001</v>
      </c>
      <c r="E206" s="4">
        <v>0</v>
      </c>
      <c r="F206" s="4">
        <v>0</v>
      </c>
      <c r="G206" s="4">
        <v>0</v>
      </c>
      <c r="H206" s="4">
        <f t="shared" si="9"/>
        <v>0</v>
      </c>
      <c r="I206" s="4">
        <f t="shared" si="10"/>
        <v>0</v>
      </c>
      <c r="J206" s="4">
        <f t="shared" si="11"/>
        <v>0</v>
      </c>
    </row>
    <row r="207" spans="1:10" x14ac:dyDescent="0.2">
      <c r="A207" s="3">
        <v>40351</v>
      </c>
      <c r="B207" s="4" t="s">
        <v>27</v>
      </c>
      <c r="C207" s="4">
        <v>241.56974188162042</v>
      </c>
      <c r="D207" s="4">
        <v>4.1614285710000001</v>
      </c>
      <c r="E207" s="4">
        <v>0</v>
      </c>
      <c r="F207" s="4">
        <v>0</v>
      </c>
      <c r="G207" s="4">
        <v>0</v>
      </c>
      <c r="H207" s="4">
        <f t="shared" si="9"/>
        <v>0</v>
      </c>
      <c r="I207" s="4">
        <f t="shared" si="10"/>
        <v>0</v>
      </c>
      <c r="J207" s="4">
        <f t="shared" si="11"/>
        <v>0</v>
      </c>
    </row>
    <row r="208" spans="1:10" x14ac:dyDescent="0.2">
      <c r="A208" s="3">
        <v>40358</v>
      </c>
      <c r="B208" s="4" t="s">
        <v>27</v>
      </c>
      <c r="C208" s="4">
        <v>230.10048123327263</v>
      </c>
      <c r="D208" s="4">
        <v>4.1614285710000001</v>
      </c>
      <c r="E208" s="4">
        <v>0</v>
      </c>
      <c r="F208" s="4">
        <v>0</v>
      </c>
      <c r="G208" s="4">
        <v>0</v>
      </c>
      <c r="H208" s="4">
        <f t="shared" si="9"/>
        <v>0</v>
      </c>
      <c r="I208" s="4">
        <f t="shared" si="10"/>
        <v>0</v>
      </c>
      <c r="J208" s="4">
        <f t="shared" si="11"/>
        <v>0</v>
      </c>
    </row>
    <row r="209" spans="1:10" x14ac:dyDescent="0.2">
      <c r="A209" s="3">
        <v>40365</v>
      </c>
      <c r="B209" s="4" t="s">
        <v>27</v>
      </c>
      <c r="C209" s="4">
        <v>308.24658556892086</v>
      </c>
      <c r="D209" s="4">
        <v>3.7450000000000001</v>
      </c>
      <c r="E209" s="4">
        <v>0</v>
      </c>
      <c r="F209" s="4">
        <v>0</v>
      </c>
      <c r="G209" s="4">
        <v>0</v>
      </c>
      <c r="H209" s="4">
        <f t="shared" si="9"/>
        <v>0</v>
      </c>
      <c r="I209" s="4">
        <f t="shared" si="10"/>
        <v>0</v>
      </c>
      <c r="J209" s="4">
        <f t="shared" si="11"/>
        <v>0</v>
      </c>
    </row>
    <row r="210" spans="1:10" x14ac:dyDescent="0.2">
      <c r="A210" s="3">
        <v>40372</v>
      </c>
      <c r="B210" s="4" t="s">
        <v>27</v>
      </c>
      <c r="C210" s="4">
        <v>326.65294605776489</v>
      </c>
      <c r="D210" s="4">
        <v>3.7450000000000001</v>
      </c>
      <c r="E210" s="4">
        <v>0</v>
      </c>
      <c r="F210" s="4">
        <v>0</v>
      </c>
      <c r="G210" s="4">
        <v>0</v>
      </c>
      <c r="H210" s="4">
        <f t="shared" si="9"/>
        <v>0</v>
      </c>
      <c r="I210" s="4">
        <f t="shared" si="10"/>
        <v>0</v>
      </c>
      <c r="J210" s="4">
        <f t="shared" si="11"/>
        <v>0</v>
      </c>
    </row>
    <row r="211" spans="1:10" x14ac:dyDescent="0.2">
      <c r="A211" s="3">
        <v>40302</v>
      </c>
      <c r="B211" s="4" t="s">
        <v>28</v>
      </c>
      <c r="C211" s="4">
        <v>120.51899294525484</v>
      </c>
      <c r="D211" s="4">
        <v>4.1614285710000001</v>
      </c>
      <c r="E211" s="4">
        <v>0</v>
      </c>
      <c r="F211" s="4">
        <v>0</v>
      </c>
      <c r="G211" s="4">
        <v>0</v>
      </c>
      <c r="H211" s="4">
        <f t="shared" si="9"/>
        <v>0</v>
      </c>
      <c r="I211" s="4">
        <f t="shared" si="10"/>
        <v>0</v>
      </c>
      <c r="J211" s="4">
        <f t="shared" si="11"/>
        <v>0</v>
      </c>
    </row>
    <row r="212" spans="1:10" x14ac:dyDescent="0.2">
      <c r="A212" s="3">
        <v>40309</v>
      </c>
      <c r="B212" s="4" t="s">
        <v>28</v>
      </c>
      <c r="C212" s="4">
        <v>199.31599103370235</v>
      </c>
      <c r="D212" s="4">
        <v>4.128571429</v>
      </c>
      <c r="E212" s="4">
        <v>0</v>
      </c>
      <c r="F212" s="4">
        <v>0</v>
      </c>
      <c r="G212" s="4">
        <v>0</v>
      </c>
      <c r="H212" s="4">
        <f t="shared" si="9"/>
        <v>0</v>
      </c>
      <c r="I212" s="4">
        <f t="shared" si="10"/>
        <v>0</v>
      </c>
      <c r="J212" s="4">
        <f t="shared" si="11"/>
        <v>0</v>
      </c>
    </row>
    <row r="213" spans="1:10" x14ac:dyDescent="0.2">
      <c r="A213" s="3">
        <v>40316</v>
      </c>
      <c r="B213" s="4" t="s">
        <v>28</v>
      </c>
      <c r="C213" s="4">
        <v>265.2078074172141</v>
      </c>
      <c r="D213" s="4">
        <v>3.8814285709999998</v>
      </c>
      <c r="E213" s="4">
        <v>0</v>
      </c>
      <c r="F213" s="4">
        <v>0</v>
      </c>
      <c r="G213" s="4">
        <v>0</v>
      </c>
      <c r="H213" s="4">
        <f t="shared" si="9"/>
        <v>0</v>
      </c>
      <c r="I213" s="4">
        <f t="shared" si="10"/>
        <v>0</v>
      </c>
      <c r="J213" s="4">
        <f t="shared" si="11"/>
        <v>0</v>
      </c>
    </row>
    <row r="214" spans="1:10" x14ac:dyDescent="0.2">
      <c r="A214" s="3">
        <v>40323</v>
      </c>
      <c r="B214" s="4" t="s">
        <v>28</v>
      </c>
      <c r="C214" s="4">
        <v>292.62008799438132</v>
      </c>
      <c r="D214" s="4">
        <v>3.8814285709999998</v>
      </c>
      <c r="E214" s="4">
        <v>0</v>
      </c>
      <c r="F214" s="4">
        <v>0</v>
      </c>
      <c r="G214" s="4">
        <v>0</v>
      </c>
      <c r="H214" s="4">
        <f t="shared" si="9"/>
        <v>0</v>
      </c>
      <c r="I214" s="4">
        <f t="shared" si="10"/>
        <v>0</v>
      </c>
      <c r="J214" s="4">
        <f t="shared" si="11"/>
        <v>0</v>
      </c>
    </row>
    <row r="215" spans="1:10" x14ac:dyDescent="0.2">
      <c r="A215" s="3">
        <v>40330</v>
      </c>
      <c r="B215" s="4" t="s">
        <v>28</v>
      </c>
      <c r="C215" s="4">
        <v>296.42927521325447</v>
      </c>
      <c r="D215" s="4">
        <v>3.8814285709999998</v>
      </c>
      <c r="E215" s="4">
        <v>0</v>
      </c>
      <c r="F215" s="4">
        <v>0</v>
      </c>
      <c r="G215" s="4">
        <v>0</v>
      </c>
      <c r="H215" s="4">
        <f t="shared" si="9"/>
        <v>0</v>
      </c>
      <c r="I215" s="4">
        <f t="shared" si="10"/>
        <v>0</v>
      </c>
      <c r="J215" s="4">
        <f t="shared" si="11"/>
        <v>0</v>
      </c>
    </row>
    <row r="216" spans="1:10" x14ac:dyDescent="0.2">
      <c r="A216" s="3">
        <v>40337</v>
      </c>
      <c r="B216" s="4" t="s">
        <v>28</v>
      </c>
      <c r="C216" s="4">
        <v>349.29649762786892</v>
      </c>
      <c r="D216" s="4">
        <v>4.125714286</v>
      </c>
      <c r="E216" s="4">
        <v>1</v>
      </c>
      <c r="F216" s="4">
        <v>0</v>
      </c>
      <c r="G216" s="4">
        <v>0</v>
      </c>
      <c r="H216" s="4">
        <f t="shared" si="9"/>
        <v>0</v>
      </c>
      <c r="I216" s="4">
        <f t="shared" si="10"/>
        <v>0</v>
      </c>
      <c r="J216" s="4">
        <f t="shared" si="11"/>
        <v>0</v>
      </c>
    </row>
    <row r="217" spans="1:10" x14ac:dyDescent="0.2">
      <c r="A217" s="3">
        <v>40344</v>
      </c>
      <c r="B217" s="4" t="s">
        <v>28</v>
      </c>
      <c r="C217" s="4">
        <v>284.12361474754738</v>
      </c>
      <c r="D217" s="4">
        <v>4.1614285710000001</v>
      </c>
      <c r="E217" s="4">
        <v>0</v>
      </c>
      <c r="F217" s="4">
        <v>1</v>
      </c>
      <c r="G217" s="4">
        <v>0</v>
      </c>
      <c r="H217" s="4">
        <f t="shared" si="9"/>
        <v>0</v>
      </c>
      <c r="I217" s="4">
        <f t="shared" si="10"/>
        <v>0</v>
      </c>
      <c r="J217" s="4">
        <f t="shared" si="11"/>
        <v>0</v>
      </c>
    </row>
    <row r="218" spans="1:10" x14ac:dyDescent="0.2">
      <c r="A218" s="3">
        <v>40351</v>
      </c>
      <c r="B218" s="4" t="s">
        <v>28</v>
      </c>
      <c r="C218" s="4">
        <v>302.02682443031557</v>
      </c>
      <c r="D218" s="4">
        <v>4.1614285710000001</v>
      </c>
      <c r="E218" s="4">
        <v>0</v>
      </c>
      <c r="F218" s="4">
        <v>1</v>
      </c>
      <c r="G218" s="4">
        <v>0</v>
      </c>
      <c r="H218" s="4">
        <f t="shared" si="9"/>
        <v>0</v>
      </c>
      <c r="I218" s="4">
        <f t="shared" si="10"/>
        <v>0</v>
      </c>
      <c r="J218" s="4">
        <f t="shared" si="11"/>
        <v>0</v>
      </c>
    </row>
    <row r="219" spans="1:10" x14ac:dyDescent="0.2">
      <c r="A219" s="3">
        <v>40358</v>
      </c>
      <c r="B219" s="4" t="s">
        <v>28</v>
      </c>
      <c r="C219" s="4">
        <v>262.65703595214245</v>
      </c>
      <c r="D219" s="4">
        <v>4.1614285710000001</v>
      </c>
      <c r="E219" s="4">
        <v>0</v>
      </c>
      <c r="F219" s="4">
        <v>1</v>
      </c>
      <c r="G219" s="4">
        <v>0</v>
      </c>
      <c r="H219" s="4">
        <f t="shared" si="9"/>
        <v>0</v>
      </c>
      <c r="I219" s="4">
        <f t="shared" si="10"/>
        <v>0</v>
      </c>
      <c r="J219" s="4">
        <f t="shared" si="11"/>
        <v>0</v>
      </c>
    </row>
    <row r="220" spans="1:10" x14ac:dyDescent="0.2">
      <c r="A220" s="3">
        <v>40365</v>
      </c>
      <c r="B220" s="4" t="s">
        <v>28</v>
      </c>
      <c r="C220" s="4">
        <v>377.139476472588</v>
      </c>
      <c r="D220" s="4">
        <v>3.826666667</v>
      </c>
      <c r="E220" s="4">
        <v>0</v>
      </c>
      <c r="F220" s="4">
        <v>0</v>
      </c>
      <c r="G220" s="4">
        <v>0</v>
      </c>
      <c r="H220" s="4">
        <f t="shared" si="9"/>
        <v>0</v>
      </c>
      <c r="I220" s="4">
        <f t="shared" si="10"/>
        <v>0</v>
      </c>
      <c r="J220" s="4">
        <f t="shared" si="11"/>
        <v>0</v>
      </c>
    </row>
    <row r="221" spans="1:10" x14ac:dyDescent="0.2">
      <c r="A221" s="3">
        <v>40372</v>
      </c>
      <c r="B221" s="4" t="s">
        <v>28</v>
      </c>
      <c r="C221" s="4">
        <v>327.86669151320319</v>
      </c>
      <c r="D221" s="4">
        <v>3.5185714290000001</v>
      </c>
      <c r="E221" s="4">
        <v>0</v>
      </c>
      <c r="F221" s="4">
        <v>0</v>
      </c>
      <c r="G221" s="4">
        <v>0</v>
      </c>
      <c r="H221" s="4">
        <f t="shared" si="9"/>
        <v>0</v>
      </c>
      <c r="I221" s="4">
        <f t="shared" si="10"/>
        <v>0</v>
      </c>
      <c r="J221" s="4">
        <f t="shared" si="1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A91F-2F0F-B54B-A53B-1C1BEF2F58FF}">
  <sheetPr codeName="XLSTAT_20221117_160948_1_HID">
    <tabColor rgb="FF007800"/>
  </sheetPr>
  <dimension ref="A1:H70"/>
  <sheetViews>
    <sheetView workbookViewId="0">
      <selection activeCell="E1" sqref="E1"/>
    </sheetView>
  </sheetViews>
  <sheetFormatPr baseColWidth="10" defaultRowHeight="15" x14ac:dyDescent="0.2"/>
  <sheetData>
    <row r="1" spans="1:8" x14ac:dyDescent="0.2">
      <c r="A1">
        <v>1</v>
      </c>
      <c r="C1">
        <f t="shared" ref="C1:C32" si="0">120.038848966168+(A1-1)*6.1842736052254</f>
        <v>120.038848966168</v>
      </c>
      <c r="D1">
        <f t="shared" ref="D1:D32" si="1">0+1*C1-144.935433899992*(1.00454545454545+(C1-278.382191825989)^2/698304.793743218)^0.5</f>
        <v>-27.798876228562179</v>
      </c>
      <c r="E1">
        <v>1</v>
      </c>
      <c r="G1">
        <f t="shared" ref="G1:G32" si="2">106.356902479789+(E1-1)*6.38256268473815</f>
        <v>106.356902479789</v>
      </c>
      <c r="H1">
        <f t="shared" ref="H1:H32" si="3">0+1*G1+144.935433899992*(1.00454545454545+(G1-278.382191825989)^2/698304.793743218)^0.5</f>
        <v>254.65378514540495</v>
      </c>
    </row>
    <row r="2" spans="1:8" x14ac:dyDescent="0.2">
      <c r="A2">
        <v>2</v>
      </c>
      <c r="C2">
        <f t="shared" si="0"/>
        <v>126.2231225713934</v>
      </c>
      <c r="D2">
        <f t="shared" si="1"/>
        <v>-21.419110271338823</v>
      </c>
      <c r="E2">
        <v>2</v>
      </c>
      <c r="G2">
        <f t="shared" si="2"/>
        <v>112.73946516452715</v>
      </c>
      <c r="H2">
        <f t="shared" si="3"/>
        <v>260.81759808700753</v>
      </c>
    </row>
    <row r="3" spans="1:8" x14ac:dyDescent="0.2">
      <c r="A3">
        <v>3</v>
      </c>
      <c r="C3">
        <f t="shared" si="0"/>
        <v>132.40739617661882</v>
      </c>
      <c r="D3">
        <f t="shared" si="1"/>
        <v>-15.046887653226236</v>
      </c>
      <c r="E3">
        <v>3</v>
      </c>
      <c r="G3">
        <f t="shared" si="2"/>
        <v>119.12202784926529</v>
      </c>
      <c r="H3">
        <f t="shared" si="3"/>
        <v>266.98937510343569</v>
      </c>
    </row>
    <row r="4" spans="1:8" x14ac:dyDescent="0.2">
      <c r="A4">
        <v>4</v>
      </c>
      <c r="C4">
        <f t="shared" si="0"/>
        <v>138.59166978184419</v>
      </c>
      <c r="D4">
        <f t="shared" si="1"/>
        <v>-8.6822372543561812</v>
      </c>
      <c r="E4">
        <v>4</v>
      </c>
      <c r="G4">
        <f t="shared" si="2"/>
        <v>125.50459053400346</v>
      </c>
      <c r="H4">
        <f t="shared" si="3"/>
        <v>273.16915029995539</v>
      </c>
    </row>
    <row r="5" spans="1:8" x14ac:dyDescent="0.2">
      <c r="A5">
        <v>5</v>
      </c>
      <c r="C5">
        <f t="shared" si="0"/>
        <v>144.77594338706962</v>
      </c>
      <c r="D5">
        <f t="shared" si="1"/>
        <v>-2.3251869301111867</v>
      </c>
      <c r="E5">
        <v>5</v>
      </c>
      <c r="G5">
        <f t="shared" si="2"/>
        <v>131.88715321874159</v>
      </c>
      <c r="H5">
        <f t="shared" si="3"/>
        <v>279.35695667174912</v>
      </c>
    </row>
    <row r="6" spans="1:8" x14ac:dyDescent="0.2">
      <c r="A6">
        <v>6</v>
      </c>
      <c r="C6">
        <f t="shared" si="0"/>
        <v>150.96021699229499</v>
      </c>
      <c r="D6">
        <f t="shared" si="1"/>
        <v>4.0242365095453749</v>
      </c>
      <c r="E6">
        <v>6</v>
      </c>
      <c r="G6">
        <f t="shared" si="2"/>
        <v>138.26971590347975</v>
      </c>
      <c r="H6">
        <f t="shared" si="3"/>
        <v>285.55282607832055</v>
      </c>
    </row>
    <row r="7" spans="1:8" x14ac:dyDescent="0.2">
      <c r="A7">
        <v>7</v>
      </c>
      <c r="C7">
        <f t="shared" si="0"/>
        <v>157.14449059752042</v>
      </c>
      <c r="D7">
        <f t="shared" si="1"/>
        <v>10.366007320128261</v>
      </c>
      <c r="E7">
        <v>7</v>
      </c>
      <c r="G7">
        <f t="shared" si="2"/>
        <v>144.65227858821788</v>
      </c>
      <c r="H7">
        <f t="shared" si="3"/>
        <v>291.75678921854916</v>
      </c>
    </row>
    <row r="8" spans="1:8" x14ac:dyDescent="0.2">
      <c r="A8">
        <v>8</v>
      </c>
      <c r="C8">
        <f t="shared" si="0"/>
        <v>163.32876420274579</v>
      </c>
      <c r="D8">
        <f t="shared" si="1"/>
        <v>16.700100842042872</v>
      </c>
      <c r="E8">
        <v>8</v>
      </c>
      <c r="G8">
        <f t="shared" si="2"/>
        <v>151.03484127295604</v>
      </c>
      <c r="H8">
        <f t="shared" si="3"/>
        <v>297.96887560644029</v>
      </c>
    </row>
    <row r="9" spans="1:8" x14ac:dyDescent="0.2">
      <c r="A9">
        <v>9</v>
      </c>
      <c r="C9">
        <f t="shared" si="0"/>
        <v>169.51303780797122</v>
      </c>
      <c r="D9">
        <f t="shared" si="1"/>
        <v>23.026493519320155</v>
      </c>
      <c r="E9">
        <v>9</v>
      </c>
      <c r="G9">
        <f t="shared" si="2"/>
        <v>157.41740395769421</v>
      </c>
      <c r="H9">
        <f t="shared" si="3"/>
        <v>304.18911354761184</v>
      </c>
    </row>
    <row r="10" spans="1:8" x14ac:dyDescent="0.2">
      <c r="A10">
        <v>10</v>
      </c>
      <c r="C10">
        <f t="shared" si="0"/>
        <v>175.69731141319659</v>
      </c>
      <c r="D10">
        <f t="shared" si="1"/>
        <v>29.345162917639925</v>
      </c>
      <c r="E10">
        <v>10</v>
      </c>
      <c r="G10">
        <f t="shared" si="2"/>
        <v>163.79996664243234</v>
      </c>
      <c r="H10">
        <f t="shared" si="3"/>
        <v>310.41753011656061</v>
      </c>
    </row>
    <row r="11" spans="1:8" x14ac:dyDescent="0.2">
      <c r="A11">
        <v>11</v>
      </c>
      <c r="C11">
        <f t="shared" si="0"/>
        <v>181.88158501842202</v>
      </c>
      <c r="D11">
        <f t="shared" si="1"/>
        <v>35.656087741613447</v>
      </c>
      <c r="E11">
        <v>11</v>
      </c>
      <c r="G11">
        <f t="shared" si="2"/>
        <v>170.1825293271705</v>
      </c>
      <c r="H11">
        <f t="shared" si="3"/>
        <v>316.65415113474887</v>
      </c>
    </row>
    <row r="12" spans="1:8" x14ac:dyDescent="0.2">
      <c r="A12">
        <v>12</v>
      </c>
      <c r="C12">
        <f t="shared" si="0"/>
        <v>188.06585862364739</v>
      </c>
      <c r="D12">
        <f t="shared" si="1"/>
        <v>41.959247851292645</v>
      </c>
      <c r="E12">
        <v>12</v>
      </c>
      <c r="G12">
        <f t="shared" si="2"/>
        <v>176.56509201190863</v>
      </c>
      <c r="H12">
        <f t="shared" si="3"/>
        <v>322.89900114955128</v>
      </c>
    </row>
    <row r="13" spans="1:8" x14ac:dyDescent="0.2">
      <c r="A13">
        <v>13</v>
      </c>
      <c r="C13">
        <f t="shared" si="0"/>
        <v>194.25013222887281</v>
      </c>
      <c r="D13">
        <f t="shared" si="1"/>
        <v>48.254624277878918</v>
      </c>
      <c r="E13">
        <v>13</v>
      </c>
      <c r="G13">
        <f t="shared" si="2"/>
        <v>182.94765469664679</v>
      </c>
      <c r="H13">
        <f t="shared" si="3"/>
        <v>329.15210341410119</v>
      </c>
    </row>
    <row r="14" spans="1:8" x14ac:dyDescent="0.2">
      <c r="A14">
        <v>14</v>
      </c>
      <c r="C14">
        <f t="shared" si="0"/>
        <v>200.43440583409819</v>
      </c>
      <c r="D14">
        <f t="shared" si="1"/>
        <v>54.542199238601683</v>
      </c>
      <c r="E14">
        <v>14</v>
      </c>
      <c r="G14">
        <f t="shared" si="2"/>
        <v>189.33021738138495</v>
      </c>
      <c r="H14">
        <f t="shared" si="3"/>
        <v>335.41347986807432</v>
      </c>
    </row>
    <row r="15" spans="1:8" x14ac:dyDescent="0.2">
      <c r="A15">
        <v>15</v>
      </c>
      <c r="C15">
        <f t="shared" si="0"/>
        <v>206.61867943932361</v>
      </c>
      <c r="D15">
        <f t="shared" si="1"/>
        <v>60.821956150741869</v>
      </c>
      <c r="E15">
        <v>15</v>
      </c>
      <c r="G15">
        <f t="shared" si="2"/>
        <v>195.71278006612312</v>
      </c>
      <c r="H15">
        <f t="shared" si="3"/>
        <v>341.68315111944514</v>
      </c>
    </row>
    <row r="16" spans="1:8" x14ac:dyDescent="0.2">
      <c r="A16">
        <v>16</v>
      </c>
      <c r="C16">
        <f t="shared" si="0"/>
        <v>212.80295304454899</v>
      </c>
      <c r="D16">
        <f t="shared" si="1"/>
        <v>67.093879644772471</v>
      </c>
      <c r="E16">
        <v>16</v>
      </c>
      <c r="G16">
        <f t="shared" si="2"/>
        <v>202.09534275086125</v>
      </c>
      <c r="H16">
        <f t="shared" si="3"/>
        <v>347.96113642725203</v>
      </c>
    </row>
    <row r="17" spans="1:8" x14ac:dyDescent="0.2">
      <c r="A17">
        <v>17</v>
      </c>
      <c r="C17">
        <f t="shared" si="0"/>
        <v>218.98722664977441</v>
      </c>
      <c r="D17">
        <f t="shared" si="1"/>
        <v>73.357955576594918</v>
      </c>
      <c r="E17">
        <v>17</v>
      </c>
      <c r="G17">
        <f t="shared" si="2"/>
        <v>208.47790543559938</v>
      </c>
      <c r="H17">
        <f t="shared" si="3"/>
        <v>354.24745368540221</v>
      </c>
    </row>
    <row r="18" spans="1:8" x14ac:dyDescent="0.2">
      <c r="A18">
        <v>18</v>
      </c>
      <c r="C18">
        <f t="shared" si="0"/>
        <v>225.17150025499978</v>
      </c>
      <c r="D18">
        <f t="shared" si="1"/>
        <v>79.614171038846393</v>
      </c>
      <c r="E18">
        <v>18</v>
      </c>
      <c r="G18">
        <f t="shared" si="2"/>
        <v>214.86046812033754</v>
      </c>
      <c r="H18">
        <f t="shared" si="3"/>
        <v>360.54211940755056</v>
      </c>
    </row>
    <row r="19" spans="1:8" x14ac:dyDescent="0.2">
      <c r="A19">
        <v>19</v>
      </c>
      <c r="C19">
        <f t="shared" si="0"/>
        <v>231.35577386022521</v>
      </c>
      <c r="D19">
        <f t="shared" si="1"/>
        <v>85.862514371258953</v>
      </c>
      <c r="E19">
        <v>19</v>
      </c>
      <c r="G19">
        <f t="shared" si="2"/>
        <v>221.2430308050757</v>
      </c>
      <c r="H19">
        <f t="shared" si="3"/>
        <v>366.84514871307863</v>
      </c>
    </row>
    <row r="20" spans="1:8" x14ac:dyDescent="0.2">
      <c r="A20">
        <v>20</v>
      </c>
      <c r="C20">
        <f t="shared" si="0"/>
        <v>237.54004746545058</v>
      </c>
      <c r="D20">
        <f t="shared" si="1"/>
        <v>92.102975170049831</v>
      </c>
      <c r="E20">
        <v>20</v>
      </c>
      <c r="G20">
        <f t="shared" si="2"/>
        <v>227.62559348981387</v>
      </c>
      <c r="H20">
        <f t="shared" si="3"/>
        <v>373.15655531420418</v>
      </c>
    </row>
    <row r="21" spans="1:8" x14ac:dyDescent="0.2">
      <c r="A21">
        <v>21</v>
      </c>
      <c r="C21">
        <f t="shared" si="0"/>
        <v>243.72432107067601</v>
      </c>
      <c r="D21">
        <f t="shared" si="1"/>
        <v>98.335544296326873</v>
      </c>
      <c r="E21">
        <v>21</v>
      </c>
      <c r="G21">
        <f t="shared" si="2"/>
        <v>234.008156174552</v>
      </c>
      <c r="H21">
        <f t="shared" si="3"/>
        <v>379.4763515042448</v>
      </c>
    </row>
    <row r="22" spans="1:8" x14ac:dyDescent="0.2">
      <c r="A22">
        <v>22</v>
      </c>
      <c r="C22">
        <f t="shared" si="0"/>
        <v>249.90859467590138</v>
      </c>
      <c r="D22">
        <f t="shared" si="1"/>
        <v>104.56021388349157</v>
      </c>
      <c r="E22">
        <v>22</v>
      </c>
      <c r="G22">
        <f t="shared" si="2"/>
        <v>240.39071885929013</v>
      </c>
      <c r="H22">
        <f t="shared" si="3"/>
        <v>385.80454814705934</v>
      </c>
    </row>
    <row r="23" spans="1:8" x14ac:dyDescent="0.2">
      <c r="A23">
        <v>23</v>
      </c>
      <c r="C23">
        <f t="shared" si="0"/>
        <v>256.09286828112681</v>
      </c>
      <c r="D23">
        <f t="shared" si="1"/>
        <v>110.77697734362769</v>
      </c>
      <c r="E23">
        <v>23</v>
      </c>
      <c r="G23">
        <f t="shared" si="2"/>
        <v>246.77328154402829</v>
      </c>
      <c r="H23">
        <f t="shared" si="3"/>
        <v>392.14115466768874</v>
      </c>
    </row>
    <row r="24" spans="1:8" x14ac:dyDescent="0.2">
      <c r="A24">
        <v>24</v>
      </c>
      <c r="C24">
        <f t="shared" si="0"/>
        <v>262.27714188635218</v>
      </c>
      <c r="D24">
        <f t="shared" si="1"/>
        <v>116.98582937286133</v>
      </c>
      <c r="E24">
        <v>24</v>
      </c>
      <c r="G24">
        <f t="shared" si="2"/>
        <v>253.15584422876645</v>
      </c>
      <c r="H24">
        <f t="shared" si="3"/>
        <v>398.48617904421417</v>
      </c>
    </row>
    <row r="25" spans="1:8" x14ac:dyDescent="0.2">
      <c r="A25">
        <v>25</v>
      </c>
      <c r="C25">
        <f t="shared" si="0"/>
        <v>268.46141549157761</v>
      </c>
      <c r="D25">
        <f t="shared" si="1"/>
        <v>123.18676595568465</v>
      </c>
      <c r="E25">
        <v>25</v>
      </c>
      <c r="G25">
        <f t="shared" si="2"/>
        <v>259.53840691350456</v>
      </c>
      <c r="H25">
        <f t="shared" si="3"/>
        <v>404.83962780084926</v>
      </c>
    </row>
    <row r="26" spans="1:8" x14ac:dyDescent="0.2">
      <c r="A26">
        <v>26</v>
      </c>
      <c r="C26">
        <f t="shared" si="0"/>
        <v>274.64568909680298</v>
      </c>
      <c r="D26">
        <f t="shared" si="1"/>
        <v>129.37978436823244</v>
      </c>
      <c r="E26">
        <v>26</v>
      </c>
      <c r="G26">
        <f t="shared" si="2"/>
        <v>265.92096959824278</v>
      </c>
      <c r="H26">
        <f t="shared" si="3"/>
        <v>411.20150600228101</v>
      </c>
    </row>
    <row r="27" spans="1:8" x14ac:dyDescent="0.2">
      <c r="A27">
        <v>27</v>
      </c>
      <c r="C27">
        <f t="shared" si="0"/>
        <v>280.82996270202841</v>
      </c>
      <c r="D27">
        <f t="shared" si="1"/>
        <v>135.56488318050788</v>
      </c>
      <c r="E27">
        <v>27</v>
      </c>
      <c r="G27">
        <f t="shared" si="2"/>
        <v>272.30353228298088</v>
      </c>
      <c r="H27">
        <f t="shared" si="3"/>
        <v>417.57181724926841</v>
      </c>
    </row>
    <row r="28" spans="1:8" x14ac:dyDescent="0.2">
      <c r="A28">
        <v>28</v>
      </c>
      <c r="C28">
        <f t="shared" si="0"/>
        <v>287.01423630725378</v>
      </c>
      <c r="D28">
        <f t="shared" si="1"/>
        <v>141.74206225755091</v>
      </c>
      <c r="E28">
        <v>28</v>
      </c>
      <c r="G28">
        <f t="shared" si="2"/>
        <v>278.68609496771904</v>
      </c>
      <c r="H28">
        <f t="shared" si="3"/>
        <v>423.95056367551183</v>
      </c>
    </row>
    <row r="29" spans="1:8" x14ac:dyDescent="0.2">
      <c r="A29">
        <v>29</v>
      </c>
      <c r="C29">
        <f t="shared" si="0"/>
        <v>293.19850991247921</v>
      </c>
      <c r="D29">
        <f t="shared" si="1"/>
        <v>147.91132275954888</v>
      </c>
      <c r="E29">
        <v>29</v>
      </c>
      <c r="G29">
        <f t="shared" si="2"/>
        <v>285.0686576524572</v>
      </c>
      <c r="H29">
        <f t="shared" si="3"/>
        <v>430.33774594579444</v>
      </c>
    </row>
    <row r="30" spans="1:8" x14ac:dyDescent="0.2">
      <c r="A30">
        <v>30</v>
      </c>
      <c r="C30">
        <f t="shared" si="0"/>
        <v>299.38278351770458</v>
      </c>
      <c r="D30">
        <f t="shared" si="1"/>
        <v>154.07266714088803</v>
      </c>
      <c r="E30">
        <v>30</v>
      </c>
      <c r="G30">
        <f t="shared" si="2"/>
        <v>291.45122033719531</v>
      </c>
      <c r="H30">
        <f t="shared" si="3"/>
        <v>436.73336325540413</v>
      </c>
    </row>
    <row r="31" spans="1:8" x14ac:dyDescent="0.2">
      <c r="A31">
        <v>31</v>
      </c>
      <c r="C31">
        <f t="shared" si="0"/>
        <v>305.56705712293001</v>
      </c>
      <c r="D31">
        <f t="shared" si="1"/>
        <v>160.22609914814822</v>
      </c>
      <c r="E31">
        <v>31</v>
      </c>
      <c r="G31">
        <f t="shared" si="2"/>
        <v>297.83378302193353</v>
      </c>
      <c r="H31">
        <f t="shared" si="3"/>
        <v>443.13741333083397</v>
      </c>
    </row>
    <row r="32" spans="1:8" x14ac:dyDescent="0.2">
      <c r="A32">
        <v>32</v>
      </c>
      <c r="C32">
        <f t="shared" si="0"/>
        <v>311.75133072815538</v>
      </c>
      <c r="D32">
        <f t="shared" si="1"/>
        <v>166.37162381704434</v>
      </c>
      <c r="E32">
        <v>32</v>
      </c>
      <c r="G32">
        <f t="shared" si="2"/>
        <v>304.21634570667163</v>
      </c>
      <c r="H32">
        <f t="shared" si="3"/>
        <v>449.54989243176084</v>
      </c>
    </row>
    <row r="33" spans="1:8" x14ac:dyDescent="0.2">
      <c r="A33">
        <v>33</v>
      </c>
      <c r="C33">
        <f t="shared" ref="C33:C64" si="4">120.038848966168+(A33-1)*6.1842736052254</f>
        <v>317.93560433338081</v>
      </c>
      <c r="D33">
        <f t="shared" ref="D33:D64" si="5">0+1*C33-144.935433899992*(1.00454545454545+(C33-278.382191825989)^2/698304.793743218)^0.5</f>
        <v>172.50924746832095</v>
      </c>
      <c r="E33">
        <v>33</v>
      </c>
      <c r="G33">
        <f t="shared" ref="G33:G64" si="6">106.356902479789+(E33-1)*6.38256268473815</f>
        <v>310.59890839140979</v>
      </c>
      <c r="H33">
        <f t="shared" ref="H33:H64" si="7">0+1*G33+144.935433899992*(1.00454545454545+(G33-278.382191825989)^2/698304.793743218)^0.5</f>
        <v>455.97079535429924</v>
      </c>
    </row>
    <row r="34" spans="1:8" x14ac:dyDescent="0.2">
      <c r="A34">
        <v>34</v>
      </c>
      <c r="C34">
        <f t="shared" si="4"/>
        <v>324.11987793860618</v>
      </c>
      <c r="D34">
        <f t="shared" si="5"/>
        <v>178.63897770260652</v>
      </c>
      <c r="E34">
        <v>34</v>
      </c>
      <c r="G34">
        <f t="shared" si="6"/>
        <v>316.98147107614795</v>
      </c>
      <c r="H34">
        <f t="shared" si="7"/>
        <v>462.40011543552112</v>
      </c>
    </row>
    <row r="35" spans="1:8" x14ac:dyDescent="0.2">
      <c r="A35">
        <v>35</v>
      </c>
      <c r="C35">
        <f t="shared" si="4"/>
        <v>330.30415154383161</v>
      </c>
      <c r="D35">
        <f t="shared" si="5"/>
        <v>184.76082339423911</v>
      </c>
      <c r="E35">
        <v>35</v>
      </c>
      <c r="G35">
        <f t="shared" si="6"/>
        <v>323.36403376088606</v>
      </c>
      <c r="H35">
        <f t="shared" si="7"/>
        <v>468.83784455923529</v>
      </c>
    </row>
    <row r="36" spans="1:8" x14ac:dyDescent="0.2">
      <c r="A36">
        <v>36</v>
      </c>
      <c r="C36">
        <f t="shared" si="4"/>
        <v>336.48842514905698</v>
      </c>
      <c r="D36">
        <f t="shared" si="5"/>
        <v>190.87479468407273</v>
      </c>
      <c r="E36">
        <v>36</v>
      </c>
      <c r="G36">
        <f t="shared" si="6"/>
        <v>329.74659644562428</v>
      </c>
      <c r="H36">
        <f t="shared" si="7"/>
        <v>475.28397316301357</v>
      </c>
    </row>
    <row r="37" spans="1:8" x14ac:dyDescent="0.2">
      <c r="A37">
        <v>37</v>
      </c>
      <c r="C37">
        <f t="shared" si="4"/>
        <v>342.67269875428241</v>
      </c>
      <c r="D37">
        <f t="shared" si="5"/>
        <v>196.98090297128041</v>
      </c>
      <c r="E37">
        <v>37</v>
      </c>
      <c r="G37">
        <f t="shared" si="6"/>
        <v>336.12915913036238</v>
      </c>
      <c r="H37">
        <f t="shared" si="7"/>
        <v>481.73849024644852</v>
      </c>
    </row>
    <row r="38" spans="1:8" x14ac:dyDescent="0.2">
      <c r="A38">
        <v>38</v>
      </c>
      <c r="C38">
        <f t="shared" si="4"/>
        <v>348.85697235950778</v>
      </c>
      <c r="D38">
        <f t="shared" si="5"/>
        <v>203.07916090416708</v>
      </c>
      <c r="E38">
        <v>38</v>
      </c>
      <c r="G38">
        <f t="shared" si="6"/>
        <v>342.51172181510054</v>
      </c>
      <c r="H38">
        <f t="shared" si="7"/>
        <v>488.20138338062839</v>
      </c>
    </row>
    <row r="39" spans="1:8" x14ac:dyDescent="0.2">
      <c r="A39">
        <v>39</v>
      </c>
      <c r="C39">
        <f t="shared" si="4"/>
        <v>355.04124596473321</v>
      </c>
      <c r="D39">
        <f t="shared" si="5"/>
        <v>209.16958237001131</v>
      </c>
      <c r="E39">
        <v>39</v>
      </c>
      <c r="G39">
        <f t="shared" si="6"/>
        <v>348.8942844998387</v>
      </c>
      <c r="H39">
        <f t="shared" si="7"/>
        <v>494.67263871880846</v>
      </c>
    </row>
    <row r="40" spans="1:8" x14ac:dyDescent="0.2">
      <c r="A40">
        <v>40</v>
      </c>
      <c r="C40">
        <f t="shared" si="4"/>
        <v>361.22551956995858</v>
      </c>
      <c r="D40">
        <f t="shared" si="5"/>
        <v>215.25218248395336</v>
      </c>
      <c r="E40">
        <v>40</v>
      </c>
      <c r="G40">
        <f t="shared" si="6"/>
        <v>355.27684718457681</v>
      </c>
      <c r="H40">
        <f t="shared" si="7"/>
        <v>501.15224100825804</v>
      </c>
    </row>
    <row r="41" spans="1:8" x14ac:dyDescent="0.2">
      <c r="A41">
        <v>41</v>
      </c>
      <c r="C41">
        <f t="shared" si="4"/>
        <v>367.40979317518401</v>
      </c>
      <c r="D41">
        <f t="shared" si="5"/>
        <v>221.32697757695141</v>
      </c>
      <c r="E41">
        <v>41</v>
      </c>
      <c r="G41">
        <f t="shared" si="6"/>
        <v>361.65940986931503</v>
      </c>
      <c r="H41">
        <f t="shared" si="7"/>
        <v>507.64017360326091</v>
      </c>
    </row>
    <row r="42" spans="1:8" x14ac:dyDescent="0.2">
      <c r="A42">
        <v>42</v>
      </c>
      <c r="C42">
        <f t="shared" si="4"/>
        <v>373.59406678040938</v>
      </c>
      <c r="D42">
        <f t="shared" si="5"/>
        <v>227.39398518282644</v>
      </c>
      <c r="E42">
        <v>42</v>
      </c>
      <c r="G42">
        <f t="shared" si="6"/>
        <v>368.04197255405313</v>
      </c>
      <c r="H42">
        <f t="shared" si="7"/>
        <v>514.13641847924032</v>
      </c>
    </row>
    <row r="43" spans="1:8" x14ac:dyDescent="0.2">
      <c r="A43">
        <v>43</v>
      </c>
      <c r="C43">
        <f t="shared" si="4"/>
        <v>379.77834038563481</v>
      </c>
      <c r="D43">
        <f t="shared" si="5"/>
        <v>233.45322402442181</v>
      </c>
      <c r="E43">
        <v>43</v>
      </c>
      <c r="G43">
        <f t="shared" si="6"/>
        <v>374.42453523879124</v>
      </c>
      <c r="H43">
        <f t="shared" si="7"/>
        <v>520.64095624798608</v>
      </c>
    </row>
    <row r="44" spans="1:8" x14ac:dyDescent="0.2">
      <c r="A44">
        <v>44</v>
      </c>
      <c r="C44">
        <f t="shared" si="4"/>
        <v>385.96261399086023</v>
      </c>
      <c r="D44">
        <f t="shared" si="5"/>
        <v>239.50471399889977</v>
      </c>
      <c r="E44">
        <v>44</v>
      </c>
      <c r="G44">
        <f t="shared" si="6"/>
        <v>380.80709792352945</v>
      </c>
      <c r="H44">
        <f t="shared" si="7"/>
        <v>527.15376617394816</v>
      </c>
    </row>
    <row r="45" spans="1:8" x14ac:dyDescent="0.2">
      <c r="A45">
        <v>45</v>
      </c>
      <c r="C45">
        <f t="shared" si="4"/>
        <v>392.14688759608561</v>
      </c>
      <c r="D45">
        <f t="shared" si="5"/>
        <v>245.54847616220414</v>
      </c>
      <c r="E45">
        <v>45</v>
      </c>
      <c r="G45">
        <f t="shared" si="6"/>
        <v>387.18966060826756</v>
      </c>
      <c r="H45">
        <f t="shared" si="7"/>
        <v>533.67482619156965</v>
      </c>
    </row>
    <row r="46" spans="1:8" x14ac:dyDescent="0.2">
      <c r="A46">
        <v>46</v>
      </c>
      <c r="C46">
        <f t="shared" si="4"/>
        <v>398.33116120131098</v>
      </c>
      <c r="D46">
        <f t="shared" si="5"/>
        <v>251.58453271271492</v>
      </c>
      <c r="E46">
        <v>46</v>
      </c>
      <c r="G46">
        <f t="shared" si="6"/>
        <v>393.57222329300578</v>
      </c>
      <c r="H46">
        <f t="shared" si="7"/>
        <v>540.20411292362496</v>
      </c>
    </row>
    <row r="47" spans="1:8" x14ac:dyDescent="0.2">
      <c r="A47">
        <v>47</v>
      </c>
      <c r="C47">
        <f t="shared" si="4"/>
        <v>404.5154348065364</v>
      </c>
      <c r="D47">
        <f t="shared" si="5"/>
        <v>257.612906974125</v>
      </c>
      <c r="E47">
        <v>47</v>
      </c>
      <c r="G47">
        <f t="shared" si="6"/>
        <v>399.95478597774388</v>
      </c>
      <c r="H47">
        <f t="shared" si="7"/>
        <v>546.74160170052619</v>
      </c>
    </row>
    <row r="48" spans="1:8" x14ac:dyDescent="0.2">
      <c r="A48">
        <v>48</v>
      </c>
      <c r="C48">
        <f t="shared" si="4"/>
        <v>410.69970841176183</v>
      </c>
      <c r="D48">
        <f t="shared" si="5"/>
        <v>263.63362337756797</v>
      </c>
      <c r="E48">
        <v>48</v>
      </c>
      <c r="G48">
        <f t="shared" si="6"/>
        <v>406.33734866248199</v>
      </c>
      <c r="H48">
        <f t="shared" si="7"/>
        <v>553.28726658056507</v>
      </c>
    </row>
    <row r="49" spans="1:8" x14ac:dyDescent="0.2">
      <c r="A49">
        <v>49</v>
      </c>
      <c r="C49">
        <f t="shared" si="4"/>
        <v>416.8839820169872</v>
      </c>
      <c r="D49">
        <f t="shared" si="5"/>
        <v>269.64670744302953</v>
      </c>
      <c r="E49">
        <v>49</v>
      </c>
      <c r="G49">
        <f t="shared" si="6"/>
        <v>412.7199113472202</v>
      </c>
      <c r="H49">
        <f t="shared" si="7"/>
        <v>559.84108037104886</v>
      </c>
    </row>
    <row r="50" spans="1:8" x14ac:dyDescent="0.2">
      <c r="A50">
        <v>50</v>
      </c>
      <c r="C50">
        <f t="shared" si="4"/>
        <v>423.06825562221258</v>
      </c>
      <c r="D50">
        <f t="shared" si="5"/>
        <v>275.652185760073</v>
      </c>
      <c r="E50">
        <v>50</v>
      </c>
      <c r="G50">
        <f t="shared" si="6"/>
        <v>419.10247403195831</v>
      </c>
      <c r="H50">
        <f t="shared" si="7"/>
        <v>566.40301465029381</v>
      </c>
    </row>
    <row r="51" spans="1:8" x14ac:dyDescent="0.2">
      <c r="A51">
        <v>51</v>
      </c>
      <c r="C51">
        <f t="shared" si="4"/>
        <v>429.252529227438</v>
      </c>
      <c r="D51">
        <f t="shared" si="5"/>
        <v>281.65008596791279</v>
      </c>
      <c r="E51">
        <v>51</v>
      </c>
      <c r="G51">
        <f t="shared" si="6"/>
        <v>425.48503671669653</v>
      </c>
      <c r="H51">
        <f t="shared" si="7"/>
        <v>572.97303979043534</v>
      </c>
    </row>
    <row r="52" spans="1:8" x14ac:dyDescent="0.2">
      <c r="A52">
        <v>52</v>
      </c>
      <c r="C52">
        <f t="shared" si="4"/>
        <v>435.43680283266343</v>
      </c>
      <c r="D52">
        <f t="shared" si="5"/>
        <v>287.64043673486839</v>
      </c>
      <c r="E52">
        <v>52</v>
      </c>
      <c r="G52">
        <f t="shared" si="6"/>
        <v>431.86759940143463</v>
      </c>
      <c r="H52">
        <f t="shared" si="7"/>
        <v>579.55112498101232</v>
      </c>
    </row>
    <row r="53" spans="1:8" x14ac:dyDescent="0.2">
      <c r="A53">
        <v>53</v>
      </c>
      <c r="C53">
        <f t="shared" si="4"/>
        <v>441.6210764378888</v>
      </c>
      <c r="D53">
        <f t="shared" si="5"/>
        <v>293.62326773723441</v>
      </c>
      <c r="E53">
        <v>53</v>
      </c>
      <c r="G53">
        <f t="shared" si="6"/>
        <v>438.25016208617274</v>
      </c>
      <c r="H53">
        <f t="shared" si="7"/>
        <v>586.13723825328645</v>
      </c>
    </row>
    <row r="54" spans="1:8" x14ac:dyDescent="0.2">
      <c r="A54">
        <v>54</v>
      </c>
      <c r="C54">
        <f t="shared" si="4"/>
        <v>447.80535004311417</v>
      </c>
      <c r="D54">
        <f t="shared" si="5"/>
        <v>299.59860963759996</v>
      </c>
      <c r="E54">
        <v>54</v>
      </c>
      <c r="G54">
        <f t="shared" si="6"/>
        <v>444.63272477091095</v>
      </c>
      <c r="H54">
        <f t="shared" si="7"/>
        <v>592.73134650525037</v>
      </c>
    </row>
    <row r="55" spans="1:8" x14ac:dyDescent="0.2">
      <c r="A55">
        <v>55</v>
      </c>
      <c r="C55">
        <f t="shared" si="4"/>
        <v>453.9896236483396</v>
      </c>
      <c r="D55">
        <f t="shared" si="5"/>
        <v>305.56649406265342</v>
      </c>
      <c r="E55">
        <v>55</v>
      </c>
      <c r="G55">
        <f t="shared" si="6"/>
        <v>451.01528745564906</v>
      </c>
      <c r="H55">
        <f t="shared" si="7"/>
        <v>599.33341552728268</v>
      </c>
    </row>
    <row r="56" spans="1:8" x14ac:dyDescent="0.2">
      <c r="A56">
        <v>56</v>
      </c>
      <c r="C56">
        <f t="shared" si="4"/>
        <v>460.17389725356503</v>
      </c>
      <c r="D56">
        <f t="shared" si="5"/>
        <v>311.5269535805071</v>
      </c>
      <c r="E56">
        <v>56</v>
      </c>
      <c r="G56">
        <f t="shared" si="6"/>
        <v>457.39785014038728</v>
      </c>
      <c r="H56">
        <f t="shared" si="7"/>
        <v>605.94341002840758</v>
      </c>
    </row>
    <row r="57" spans="1:8" x14ac:dyDescent="0.2">
      <c r="A57">
        <v>57</v>
      </c>
      <c r="C57">
        <f t="shared" si="4"/>
        <v>466.3581708587904</v>
      </c>
      <c r="D57">
        <f t="shared" si="5"/>
        <v>317.48002167757892</v>
      </c>
      <c r="E57">
        <v>57</v>
      </c>
      <c r="G57">
        <f t="shared" si="6"/>
        <v>463.78041282512538</v>
      </c>
      <c r="H57">
        <f t="shared" si="7"/>
        <v>612.56129366311029</v>
      </c>
    </row>
    <row r="58" spans="1:8" x14ac:dyDescent="0.2">
      <c r="A58">
        <v>58</v>
      </c>
      <c r="C58">
        <f t="shared" si="4"/>
        <v>472.54244446401577</v>
      </c>
      <c r="D58">
        <f t="shared" si="5"/>
        <v>323.42573273506571</v>
      </c>
      <c r="E58">
        <v>58</v>
      </c>
      <c r="G58">
        <f t="shared" si="6"/>
        <v>470.16297550986349</v>
      </c>
      <c r="H58">
        <f t="shared" si="7"/>
        <v>619.18702905866883</v>
      </c>
    </row>
    <row r="59" spans="1:8" x14ac:dyDescent="0.2">
      <c r="A59">
        <v>59</v>
      </c>
      <c r="C59">
        <f t="shared" si="4"/>
        <v>478.7267180692412</v>
      </c>
      <c r="D59">
        <f t="shared" si="5"/>
        <v>329.36412200504412</v>
      </c>
      <c r="E59">
        <v>59</v>
      </c>
      <c r="G59">
        <f t="shared" si="6"/>
        <v>476.5455381946017</v>
      </c>
      <c r="H59">
        <f t="shared" si="7"/>
        <v>625.82057784295375</v>
      </c>
    </row>
    <row r="60" spans="1:8" x14ac:dyDescent="0.2">
      <c r="A60">
        <v>60</v>
      </c>
      <c r="C60">
        <f t="shared" si="4"/>
        <v>484.91099167446663</v>
      </c>
      <c r="D60">
        <f t="shared" si="5"/>
        <v>335.29522558623609</v>
      </c>
      <c r="E60">
        <v>60</v>
      </c>
      <c r="G60">
        <f t="shared" si="6"/>
        <v>482.92810087933981</v>
      </c>
      <c r="H60">
        <f t="shared" si="7"/>
        <v>632.46190067265172</v>
      </c>
    </row>
    <row r="61" spans="1:8" x14ac:dyDescent="0.2">
      <c r="A61">
        <v>61</v>
      </c>
      <c r="C61">
        <f t="shared" si="4"/>
        <v>491.095265279692</v>
      </c>
      <c r="D61">
        <f t="shared" si="5"/>
        <v>341.21908039947266</v>
      </c>
      <c r="E61">
        <v>61</v>
      </c>
      <c r="G61">
        <f t="shared" si="6"/>
        <v>489.31066356407803</v>
      </c>
      <c r="H61">
        <f t="shared" si="7"/>
        <v>639.11095726187023</v>
      </c>
    </row>
    <row r="62" spans="1:8" x14ac:dyDescent="0.2">
      <c r="A62">
        <v>62</v>
      </c>
      <c r="C62">
        <f t="shared" si="4"/>
        <v>497.27953888491737</v>
      </c>
      <c r="D62">
        <f t="shared" si="5"/>
        <v>347.13572416289429</v>
      </c>
      <c r="E62">
        <v>62</v>
      </c>
      <c r="G62">
        <f t="shared" si="6"/>
        <v>495.69322624881613</v>
      </c>
      <c r="H62">
        <f t="shared" si="7"/>
        <v>645.76770641107646</v>
      </c>
    </row>
    <row r="63" spans="1:8" x14ac:dyDescent="0.2">
      <c r="A63">
        <v>63</v>
      </c>
      <c r="C63">
        <f t="shared" si="4"/>
        <v>503.4638124901428</v>
      </c>
      <c r="D63">
        <f t="shared" si="5"/>
        <v>353.04519536692015</v>
      </c>
      <c r="E63">
        <v>63</v>
      </c>
      <c r="G63">
        <f t="shared" si="6"/>
        <v>502.07578893355424</v>
      </c>
      <c r="H63">
        <f t="shared" si="7"/>
        <v>652.43210603632792</v>
      </c>
    </row>
    <row r="64" spans="1:8" x14ac:dyDescent="0.2">
      <c r="A64">
        <v>64</v>
      </c>
      <c r="C64">
        <f t="shared" si="4"/>
        <v>509.64808609536823</v>
      </c>
      <c r="D64">
        <f t="shared" si="5"/>
        <v>358.94753324902314</v>
      </c>
      <c r="E64">
        <v>64</v>
      </c>
      <c r="G64">
        <f t="shared" si="6"/>
        <v>508.45835161829245</v>
      </c>
      <c r="H64">
        <f t="shared" si="7"/>
        <v>659.10411319875095</v>
      </c>
    </row>
    <row r="65" spans="1:8" x14ac:dyDescent="0.2">
      <c r="A65">
        <v>65</v>
      </c>
      <c r="C65">
        <f t="shared" ref="C65:C70" si="8">120.038848966168+(A65-1)*6.1842736052254</f>
        <v>515.83235970059354</v>
      </c>
      <c r="D65">
        <f t="shared" ref="D65:D70" si="9">0+1*C65-144.935433899992*(1.00454545454545+(C65-278.382191825989)^2/698304.793743218)^0.5</f>
        <v>364.84277776834438</v>
      </c>
      <c r="E65">
        <v>65</v>
      </c>
      <c r="G65">
        <f t="shared" ref="G65:G70" si="10">106.356902479789+(E65-1)*6.38256268473815</f>
        <v>514.84091430303056</v>
      </c>
      <c r="H65">
        <f t="shared" ref="H65:H70" si="11">0+1*G65+144.935433899992*(1.00454545454545+(G65-278.382191825989)^2/698304.793743218)^0.5</f>
        <v>665.78368413422254</v>
      </c>
    </row>
    <row r="66" spans="1:8" x14ac:dyDescent="0.2">
      <c r="A66">
        <v>66</v>
      </c>
      <c r="C66">
        <f t="shared" si="8"/>
        <v>522.01663330581891</v>
      </c>
      <c r="D66">
        <f t="shared" si="9"/>
        <v>370.73096958018141</v>
      </c>
      <c r="E66">
        <v>66</v>
      </c>
      <c r="G66">
        <f t="shared" si="10"/>
        <v>521.22347698776878</v>
      </c>
      <c r="H66">
        <f t="shared" si="11"/>
        <v>672.47077428321586</v>
      </c>
    </row>
    <row r="67" spans="1:8" x14ac:dyDescent="0.2">
      <c r="A67">
        <v>67</v>
      </c>
      <c r="C67">
        <f t="shared" si="8"/>
        <v>528.2009069110444</v>
      </c>
      <c r="D67">
        <f t="shared" si="9"/>
        <v>376.61215001038278</v>
      </c>
      <c r="E67">
        <v>67</v>
      </c>
      <c r="G67">
        <f t="shared" si="10"/>
        <v>527.60603967250688</v>
      </c>
      <c r="H67">
        <f t="shared" si="11"/>
        <v>679.1653383207647</v>
      </c>
    </row>
    <row r="68" spans="1:8" x14ac:dyDescent="0.2">
      <c r="A68">
        <v>68</v>
      </c>
      <c r="C68">
        <f t="shared" si="8"/>
        <v>534.38518051626977</v>
      </c>
      <c r="D68">
        <f t="shared" si="9"/>
        <v>382.48636102968175</v>
      </c>
      <c r="E68">
        <v>68</v>
      </c>
      <c r="G68">
        <f t="shared" si="10"/>
        <v>533.98860235724499</v>
      </c>
      <c r="H68">
        <f t="shared" si="11"/>
        <v>685.86733018650887</v>
      </c>
    </row>
    <row r="69" spans="1:8" x14ac:dyDescent="0.2">
      <c r="A69">
        <v>69</v>
      </c>
      <c r="C69">
        <f t="shared" si="8"/>
        <v>540.56945412149514</v>
      </c>
      <c r="D69">
        <f t="shared" si="9"/>
        <v>388.3536452280029</v>
      </c>
      <c r="E69">
        <v>69</v>
      </c>
      <c r="G69">
        <f t="shared" si="10"/>
        <v>540.3711650419832</v>
      </c>
      <c r="H69">
        <f t="shared" si="11"/>
        <v>692.57670311477727</v>
      </c>
    </row>
    <row r="70" spans="1:8" x14ac:dyDescent="0.2">
      <c r="A70">
        <v>70</v>
      </c>
      <c r="C70">
        <f t="shared" si="8"/>
        <v>546.75372772672051</v>
      </c>
      <c r="D70">
        <f t="shared" si="9"/>
        <v>394.21404578876968</v>
      </c>
      <c r="E70">
        <v>70</v>
      </c>
      <c r="G70">
        <f t="shared" si="10"/>
        <v>546.75372772672131</v>
      </c>
      <c r="H70">
        <f t="shared" si="11"/>
        <v>699.29340966467225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Dictionary</vt:lpstr>
      <vt:lpstr>RM Data</vt:lpstr>
      <vt:lpstr>XLSTAT_20221115_230757_1_HID</vt:lpstr>
      <vt:lpstr>XLSTAT_20221115_225450_1_HID</vt:lpstr>
      <vt:lpstr>NE Data</vt:lpstr>
      <vt:lpstr>1)RM</vt:lpstr>
      <vt:lpstr>1)NE</vt:lpstr>
      <vt:lpstr>Merged Dataset</vt:lpstr>
      <vt:lpstr>XLSTAT_20221117_160948_1_HID</vt:lpstr>
      <vt:lpstr>XLSTAT_20221116_170625_1_HID</vt:lpstr>
      <vt:lpstr>XLSTAT_20221116_170503_1_HID</vt:lpstr>
      <vt:lpstr>XLSTAT_20221116_170203_1_HID</vt:lpstr>
      <vt:lpstr>XLSTAT_20221115_232209_1_HID</vt:lpstr>
      <vt:lpstr>2)</vt:lpstr>
      <vt:lpstr>3)-1</vt:lpstr>
      <vt:lpstr>3)-2</vt:lpstr>
      <vt:lpstr>3)-3</vt:lpstr>
      <vt:lpstr>3)-4</vt:lpstr>
      <vt:lpstr>4)</vt:lpstr>
      <vt:lpstr>5)Model</vt:lpstr>
      <vt:lpstr>5)</vt:lpstr>
      <vt:lpstr>XLSTAT_20221116_214617_1_HID</vt:lpstr>
      <vt:lpstr>XLSTAT_20221115_231340_1_HID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Ren Roxana</cp:lastModifiedBy>
  <dcterms:created xsi:type="dcterms:W3CDTF">2019-11-18T20:30:20Z</dcterms:created>
  <dcterms:modified xsi:type="dcterms:W3CDTF">2022-11-17T22:40:01Z</dcterms:modified>
</cp:coreProperties>
</file>