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roxana/Desktop/"/>
    </mc:Choice>
  </mc:AlternateContent>
  <xr:revisionPtr revIDLastSave="0" documentId="13_ncr:1_{70C7AC6D-0856-EA43-8D1A-E9CA2935DA37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Part I-1+3" sheetId="3" r:id="rId1"/>
    <sheet name="Part I-2+3" sheetId="4" r:id="rId2"/>
    <sheet name="Part II-1" sheetId="2" r:id="rId3"/>
    <sheet name="Part II-2 Model Initial" sheetId="5" r:id="rId4"/>
    <sheet name="Part II-2 Model +3" sheetId="6" r:id="rId5"/>
  </sheets>
  <definedNames>
    <definedName name="solver_adj" localSheetId="2" hidden="1">'Part II-1'!$B$1</definedName>
    <definedName name="solver_adj" localSheetId="4" hidden="1">'Part II-2 Model +3'!$I$2:$K$2</definedName>
    <definedName name="solver_adj" localSheetId="3" hidden="1">'Part II-2 Model Initial'!$A$2:$F$2</definedName>
    <definedName name="solver_cvg" localSheetId="2" hidden="1">0.0001</definedName>
    <definedName name="solver_cvg" localSheetId="4" hidden="1">0.0001</definedName>
    <definedName name="solver_cvg" localSheetId="3" hidden="1">0.0001</definedName>
    <definedName name="solver_drv" localSheetId="2" hidden="1">1</definedName>
    <definedName name="solver_drv" localSheetId="4" hidden="1">1</definedName>
    <definedName name="solver_drv" localSheetId="3" hidden="1">1</definedName>
    <definedName name="solver_eng" localSheetId="2" hidden="1">1</definedName>
    <definedName name="solver_eng" localSheetId="4" hidden="1">1</definedName>
    <definedName name="solver_eng" localSheetId="3" hidden="1">1</definedName>
    <definedName name="solver_itr" localSheetId="2" hidden="1">2147483647</definedName>
    <definedName name="solver_itr" localSheetId="4" hidden="1">2147483647</definedName>
    <definedName name="solver_itr" localSheetId="3" hidden="1">2147483647</definedName>
    <definedName name="solver_lhs1" localSheetId="2" hidden="1">'Part II-1'!$B$1</definedName>
    <definedName name="solver_lhs1" localSheetId="4" hidden="1">'Part II-2 Model +3'!$I$2:$K$2</definedName>
    <definedName name="solver_lhs1" localSheetId="3" hidden="1">'Part II-2 Model Initial'!$G$2</definedName>
    <definedName name="solver_lhs2" localSheetId="2" hidden="1">'Part II-1'!$B$1</definedName>
    <definedName name="solver_lhs2" localSheetId="4" hidden="1">'Part II-2 Model +3'!$I$2:$K$2</definedName>
    <definedName name="solver_lin" localSheetId="2" hidden="1">2</definedName>
    <definedName name="solver_lin" localSheetId="4" hidden="1">2</definedName>
    <definedName name="solver_lin" localSheetId="3" hidden="1">2</definedName>
    <definedName name="solver_mip" localSheetId="2" hidden="1">2147483647</definedName>
    <definedName name="solver_mip" localSheetId="4" hidden="1">2147483647</definedName>
    <definedName name="solver_mip" localSheetId="3" hidden="1">2147483647</definedName>
    <definedName name="solver_mni" localSheetId="2" hidden="1">30</definedName>
    <definedName name="solver_mni" localSheetId="4" hidden="1">30</definedName>
    <definedName name="solver_mni" localSheetId="3" hidden="1">30</definedName>
    <definedName name="solver_mrt" localSheetId="2" hidden="1">0.075</definedName>
    <definedName name="solver_mrt" localSheetId="4" hidden="1">0.075</definedName>
    <definedName name="solver_mrt" localSheetId="3" hidden="1">0.075</definedName>
    <definedName name="solver_msl" localSheetId="2" hidden="1">2</definedName>
    <definedName name="solver_msl" localSheetId="4" hidden="1">2</definedName>
    <definedName name="solver_msl" localSheetId="3" hidden="1">2</definedName>
    <definedName name="solver_neg" localSheetId="2" hidden="1">2</definedName>
    <definedName name="solver_neg" localSheetId="4" hidden="1">2</definedName>
    <definedName name="solver_neg" localSheetId="3" hidden="1">2</definedName>
    <definedName name="solver_nod" localSheetId="2" hidden="1">2147483647</definedName>
    <definedName name="solver_nod" localSheetId="4" hidden="1">2147483647</definedName>
    <definedName name="solver_nod" localSheetId="3" hidden="1">2147483647</definedName>
    <definedName name="solver_num" localSheetId="2" hidden="1">2</definedName>
    <definedName name="solver_num" localSheetId="4" hidden="1">2</definedName>
    <definedName name="solver_num" localSheetId="3" hidden="1">1</definedName>
    <definedName name="solver_opt" localSheetId="2" hidden="1">'Part II-1'!$G$1</definedName>
    <definedName name="solver_opt" localSheetId="4" hidden="1">'Part II-2 Model +3'!$N$13</definedName>
    <definedName name="solver_opt" localSheetId="3" hidden="1">'Part II-2 Model Initial'!$L$6</definedName>
    <definedName name="solver_pre" localSheetId="2" hidden="1">0.000001</definedName>
    <definedName name="solver_pre" localSheetId="4" hidden="1">0.000001</definedName>
    <definedName name="solver_pre" localSheetId="3" hidden="1">0.000001</definedName>
    <definedName name="solver_rbv" localSheetId="2" hidden="1">1</definedName>
    <definedName name="solver_rbv" localSheetId="4" hidden="1">1</definedName>
    <definedName name="solver_rbv" localSheetId="3" hidden="1">1</definedName>
    <definedName name="solver_rel1" localSheetId="2" hidden="1">1</definedName>
    <definedName name="solver_rel1" localSheetId="4" hidden="1">1</definedName>
    <definedName name="solver_rel1" localSheetId="3" hidden="1">2</definedName>
    <definedName name="solver_rel2" localSheetId="2" hidden="1">3</definedName>
    <definedName name="solver_rel2" localSheetId="4" hidden="1">3</definedName>
    <definedName name="solver_rhs1" localSheetId="2" hidden="1">1</definedName>
    <definedName name="solver_rhs1" localSheetId="4" hidden="1">1</definedName>
    <definedName name="solver_rhs1" localSheetId="3" hidden="1">0</definedName>
    <definedName name="solver_rhs2" localSheetId="2" hidden="1">0</definedName>
    <definedName name="solver_rhs2" localSheetId="4" hidden="1">0</definedName>
    <definedName name="solver_rlx" localSheetId="2" hidden="1">2</definedName>
    <definedName name="solver_rlx" localSheetId="4" hidden="1">2</definedName>
    <definedName name="solver_rlx" localSheetId="3" hidden="1">1</definedName>
    <definedName name="solver_rsd" localSheetId="2" hidden="1">0</definedName>
    <definedName name="solver_rsd" localSheetId="4" hidden="1">0</definedName>
    <definedName name="solver_rsd" localSheetId="3" hidden="1">0</definedName>
    <definedName name="solver_scl" localSheetId="2" hidden="1">1</definedName>
    <definedName name="solver_scl" localSheetId="4" hidden="1">1</definedName>
    <definedName name="solver_scl" localSheetId="3" hidden="1">2</definedName>
    <definedName name="solver_sho" localSheetId="2" hidden="1">2</definedName>
    <definedName name="solver_sho" localSheetId="4" hidden="1">2</definedName>
    <definedName name="solver_sho" localSheetId="3" hidden="1">2</definedName>
    <definedName name="solver_ssz" localSheetId="2" hidden="1">100</definedName>
    <definedName name="solver_ssz" localSheetId="4" hidden="1">100</definedName>
    <definedName name="solver_ssz" localSheetId="3" hidden="1">100</definedName>
    <definedName name="solver_tim" localSheetId="2" hidden="1">2147483647</definedName>
    <definedName name="solver_tim" localSheetId="4" hidden="1">2147483647</definedName>
    <definedName name="solver_tim" localSheetId="3" hidden="1">2147483647</definedName>
    <definedName name="solver_tol" localSheetId="2" hidden="1">0.01</definedName>
    <definedName name="solver_tol" localSheetId="4" hidden="1">0.01</definedName>
    <definedName name="solver_tol" localSheetId="3" hidden="1">0.01</definedName>
    <definedName name="solver_typ" localSheetId="2" hidden="1">2</definedName>
    <definedName name="solver_typ" localSheetId="4" hidden="1">2</definedName>
    <definedName name="solver_typ" localSheetId="3" hidden="1">2</definedName>
    <definedName name="solver_val" localSheetId="2" hidden="1">0</definedName>
    <definedName name="solver_val" localSheetId="4" hidden="1">0</definedName>
    <definedName name="solver_val" localSheetId="3" hidden="1">0</definedName>
    <definedName name="solver_ver" localSheetId="2" hidden="1">2</definedName>
    <definedName name="solver_ver" localSheetId="4" hidden="1">2</definedName>
    <definedName name="solver_ver" localSheetId="3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1" i="6" l="1"/>
  <c r="C110" i="6"/>
  <c r="H32" i="6"/>
  <c r="H31" i="6" l="1"/>
  <c r="H14" i="6"/>
  <c r="H13" i="6"/>
  <c r="I12" i="6"/>
  <c r="H12" i="6"/>
  <c r="K6" i="5"/>
  <c r="J6" i="5"/>
  <c r="I6" i="5" l="1"/>
  <c r="J14" i="6"/>
  <c r="I14" i="6"/>
  <c r="C112" i="6"/>
  <c r="C1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K30" i="6"/>
  <c r="K13" i="6"/>
  <c r="J13" i="6"/>
  <c r="M13" i="6"/>
  <c r="L13" i="6"/>
  <c r="J12" i="6"/>
  <c r="G2" i="6"/>
  <c r="G2" i="5"/>
  <c r="I13" i="6" l="1"/>
  <c r="K14" i="6" l="1"/>
  <c r="L14" i="6" s="1"/>
  <c r="K15" i="6"/>
  <c r="L15" i="6" s="1"/>
  <c r="H15" i="6" l="1"/>
  <c r="I15" i="6" l="1"/>
  <c r="K16" i="6" s="1"/>
  <c r="L16" i="6" s="1"/>
  <c r="J15" i="6"/>
  <c r="H16" i="6" l="1"/>
  <c r="I16" i="6" s="1"/>
  <c r="J16" i="6" l="1"/>
  <c r="K17" i="6"/>
  <c r="L17" i="6" s="1"/>
  <c r="H17" i="6"/>
  <c r="J17" i="6" s="1"/>
  <c r="I17" i="6" l="1"/>
  <c r="K18" i="6" s="1"/>
  <c r="L18" i="6" s="1"/>
  <c r="H18" i="6" l="1"/>
  <c r="J18" i="6" s="1"/>
  <c r="I18" i="6" l="1"/>
  <c r="H19" i="6" s="1"/>
  <c r="I19" i="6" s="1"/>
  <c r="K20" i="6" s="1"/>
  <c r="L20" i="6" s="1"/>
  <c r="J19" i="6" l="1"/>
  <c r="K19" i="6"/>
  <c r="L19" i="6" s="1"/>
  <c r="H20" i="6"/>
  <c r="I20" i="6" s="1"/>
  <c r="K21" i="6" s="1"/>
  <c r="L21" i="6" s="1"/>
  <c r="J20" i="6" l="1"/>
  <c r="H21" i="6"/>
  <c r="I21" i="6" s="1"/>
  <c r="K22" i="6" s="1"/>
  <c r="L22" i="6" s="1"/>
  <c r="J21" i="6" l="1"/>
  <c r="H22" i="6"/>
  <c r="I22" i="6" l="1"/>
  <c r="K23" i="6" s="1"/>
  <c r="L23" i="6" s="1"/>
  <c r="J22" i="6"/>
  <c r="H23" i="6" l="1"/>
  <c r="I23" i="6" s="1"/>
  <c r="K24" i="6" s="1"/>
  <c r="L24" i="6" s="1"/>
  <c r="J23" i="6" l="1"/>
  <c r="H24" i="6"/>
  <c r="I24" i="6" s="1"/>
  <c r="J24" i="6" l="1"/>
  <c r="K25" i="6"/>
  <c r="L25" i="6" s="1"/>
  <c r="H25" i="6"/>
  <c r="I25" i="6" s="1"/>
  <c r="K26" i="6" s="1"/>
  <c r="L26" i="6" s="1"/>
  <c r="J25" i="6" l="1"/>
  <c r="H26" i="6"/>
  <c r="I26" i="6" l="1"/>
  <c r="K27" i="6" s="1"/>
  <c r="L27" i="6" s="1"/>
  <c r="J26" i="6"/>
  <c r="H27" i="6" l="1"/>
  <c r="I27" i="6" l="1"/>
  <c r="K28" i="6" s="1"/>
  <c r="L28" i="6" s="1"/>
  <c r="J27" i="6"/>
  <c r="H28" i="6" l="1"/>
  <c r="J28" i="6" s="1"/>
  <c r="I28" i="6" l="1"/>
  <c r="K29" i="6" s="1"/>
  <c r="L29" i="6" s="1"/>
  <c r="H29" i="6" l="1"/>
  <c r="I29" i="6" s="1"/>
  <c r="H30" i="6" s="1"/>
  <c r="I30" i="6" s="1"/>
  <c r="L30" i="6" l="1"/>
  <c r="J29" i="6"/>
  <c r="K31" i="6"/>
  <c r="L31" i="6" s="1"/>
  <c r="I31" i="6"/>
  <c r="K32" i="6" s="1"/>
  <c r="L32" i="6" s="1"/>
  <c r="J30" i="6"/>
  <c r="J31" i="6" l="1"/>
  <c r="I32" i="6"/>
  <c r="K33" i="6" s="1"/>
  <c r="L33" i="6" s="1"/>
  <c r="J32" i="6" l="1"/>
  <c r="H33" i="6"/>
  <c r="I33" i="6" s="1"/>
  <c r="K34" i="6" s="1"/>
  <c r="L34" i="6" s="1"/>
  <c r="J33" i="6" l="1"/>
  <c r="H34" i="6"/>
  <c r="I34" i="6" l="1"/>
  <c r="K35" i="6" s="1"/>
  <c r="L35" i="6" s="1"/>
  <c r="J34" i="6"/>
  <c r="H35" i="6" l="1"/>
  <c r="J35" i="6" s="1"/>
  <c r="I35" i="6" l="1"/>
  <c r="K36" i="6" s="1"/>
  <c r="L36" i="6" s="1"/>
  <c r="H36" i="6" l="1"/>
  <c r="I36" i="6" l="1"/>
  <c r="K37" i="6" s="1"/>
  <c r="L37" i="6" s="1"/>
  <c r="J36" i="6"/>
  <c r="H37" i="6" l="1"/>
  <c r="I37" i="6"/>
  <c r="K38" i="6" s="1"/>
  <c r="L38" i="6" s="1"/>
  <c r="J37" i="6"/>
  <c r="H38" i="6" l="1"/>
  <c r="I38" i="6"/>
  <c r="K39" i="6" s="1"/>
  <c r="L39" i="6" s="1"/>
  <c r="J38" i="6"/>
  <c r="H39" i="6" l="1"/>
  <c r="I39" i="6" s="1"/>
  <c r="K40" i="6" s="1"/>
  <c r="L40" i="6" s="1"/>
  <c r="J39" i="6"/>
  <c r="H40" i="6" l="1"/>
  <c r="I40" i="6" s="1"/>
  <c r="K41" i="6" s="1"/>
  <c r="L41" i="6" s="1"/>
  <c r="H41" i="6" l="1"/>
  <c r="I41" i="6" s="1"/>
  <c r="K42" i="6" s="1"/>
  <c r="L42" i="6" s="1"/>
  <c r="J40" i="6"/>
  <c r="J41" i="6" l="1"/>
  <c r="H42" i="6"/>
  <c r="I42" i="6" l="1"/>
  <c r="K43" i="6" s="1"/>
  <c r="L43" i="6" s="1"/>
  <c r="J42" i="6"/>
  <c r="H43" i="6" l="1"/>
  <c r="I43" i="6"/>
  <c r="K44" i="6" s="1"/>
  <c r="L44" i="6" s="1"/>
  <c r="J43" i="6"/>
  <c r="H44" i="6" l="1"/>
  <c r="I44" i="6" l="1"/>
  <c r="K45" i="6" s="1"/>
  <c r="L45" i="6" s="1"/>
  <c r="J44" i="6"/>
  <c r="H45" i="6" l="1"/>
  <c r="I45" i="6" l="1"/>
  <c r="K46" i="6" s="1"/>
  <c r="L46" i="6" s="1"/>
  <c r="J45" i="6"/>
  <c r="H46" i="6" l="1"/>
  <c r="I46" i="6"/>
  <c r="K47" i="6" s="1"/>
  <c r="L47" i="6" s="1"/>
  <c r="J46" i="6"/>
  <c r="H47" i="6" l="1"/>
  <c r="I47" i="6"/>
  <c r="K48" i="6" s="1"/>
  <c r="L48" i="6" s="1"/>
  <c r="J47" i="6"/>
  <c r="H48" i="6" l="1"/>
  <c r="I48" i="6" l="1"/>
  <c r="K49" i="6" s="1"/>
  <c r="L49" i="6" s="1"/>
  <c r="J48" i="6"/>
  <c r="H49" i="6"/>
  <c r="I49" i="6" l="1"/>
  <c r="K50" i="6" s="1"/>
  <c r="L50" i="6" s="1"/>
  <c r="J49" i="6"/>
  <c r="H50" i="6" l="1"/>
  <c r="I50" i="6" l="1"/>
  <c r="K51" i="6" s="1"/>
  <c r="L51" i="6" s="1"/>
  <c r="J50" i="6"/>
  <c r="H51" i="6" l="1"/>
  <c r="I51" i="6" l="1"/>
  <c r="K52" i="6" s="1"/>
  <c r="L52" i="6" s="1"/>
  <c r="J51" i="6"/>
  <c r="H52" i="6" l="1"/>
  <c r="I52" i="6" l="1"/>
  <c r="K53" i="6" s="1"/>
  <c r="L53" i="6" s="1"/>
  <c r="J52" i="6"/>
  <c r="H53" i="6" l="1"/>
  <c r="I53" i="6" l="1"/>
  <c r="K54" i="6" s="1"/>
  <c r="L54" i="6" s="1"/>
  <c r="J53" i="6"/>
  <c r="H54" i="6" l="1"/>
  <c r="I54" i="6" l="1"/>
  <c r="K55" i="6" s="1"/>
  <c r="L55" i="6" s="1"/>
  <c r="J54" i="6"/>
  <c r="H55" i="6" l="1"/>
  <c r="I55" i="6" l="1"/>
  <c r="K56" i="6" s="1"/>
  <c r="L56" i="6" s="1"/>
  <c r="J55" i="6"/>
  <c r="H56" i="6" l="1"/>
  <c r="I56" i="6" l="1"/>
  <c r="K57" i="6" s="1"/>
  <c r="L57" i="6" s="1"/>
  <c r="J56" i="6"/>
  <c r="H57" i="6" l="1"/>
  <c r="I57" i="6" l="1"/>
  <c r="K58" i="6" s="1"/>
  <c r="L58" i="6" s="1"/>
  <c r="J57" i="6"/>
  <c r="H58" i="6" l="1"/>
  <c r="I58" i="6" l="1"/>
  <c r="K59" i="6" s="1"/>
  <c r="L59" i="6" s="1"/>
  <c r="J58" i="6"/>
  <c r="H59" i="6"/>
  <c r="I59" i="6" l="1"/>
  <c r="K60" i="6" s="1"/>
  <c r="L60" i="6" s="1"/>
  <c r="J59" i="6"/>
  <c r="H60" i="6" l="1"/>
  <c r="I60" i="6" l="1"/>
  <c r="K61" i="6" s="1"/>
  <c r="L61" i="6" s="1"/>
  <c r="J60" i="6"/>
  <c r="H61" i="6" l="1"/>
  <c r="I61" i="6"/>
  <c r="H62" i="6" s="1"/>
  <c r="J61" i="6"/>
  <c r="K62" i="6" l="1"/>
  <c r="L62" i="6" s="1"/>
  <c r="I62" i="6"/>
  <c r="K63" i="6" s="1"/>
  <c r="L63" i="6" s="1"/>
  <c r="J62" i="6"/>
  <c r="H63" i="6" l="1"/>
  <c r="I63" i="6" s="1"/>
  <c r="H64" i="6" s="1"/>
  <c r="J63" i="6"/>
  <c r="K64" i="6" l="1"/>
  <c r="L64" i="6" s="1"/>
  <c r="I64" i="6"/>
  <c r="K65" i="6" s="1"/>
  <c r="L65" i="6" s="1"/>
  <c r="J64" i="6"/>
  <c r="H65" i="6" l="1"/>
  <c r="I65" i="6"/>
  <c r="K66" i="6" s="1"/>
  <c r="L66" i="6" s="1"/>
  <c r="J65" i="6"/>
  <c r="H66" i="6" l="1"/>
  <c r="I66" i="6"/>
  <c r="K67" i="6" s="1"/>
  <c r="L67" i="6" s="1"/>
  <c r="J66" i="6"/>
  <c r="H67" i="6" l="1"/>
  <c r="I67" i="6" l="1"/>
  <c r="K68" i="6" s="1"/>
  <c r="L68" i="6" s="1"/>
  <c r="J67" i="6"/>
  <c r="H68" i="6" l="1"/>
  <c r="I68" i="6" l="1"/>
  <c r="K69" i="6" s="1"/>
  <c r="L69" i="6" s="1"/>
  <c r="J68" i="6"/>
  <c r="H69" i="6"/>
  <c r="I69" i="6" l="1"/>
  <c r="K70" i="6" s="1"/>
  <c r="L70" i="6" s="1"/>
  <c r="J69" i="6"/>
  <c r="H70" i="6"/>
  <c r="I70" i="6" l="1"/>
  <c r="K71" i="6" s="1"/>
  <c r="L71" i="6" s="1"/>
  <c r="J70" i="6"/>
  <c r="H71" i="6"/>
  <c r="I71" i="6" l="1"/>
  <c r="K72" i="6" s="1"/>
  <c r="L72" i="6" s="1"/>
  <c r="J71" i="6"/>
  <c r="H72" i="6" l="1"/>
  <c r="I72" i="6"/>
  <c r="H73" i="6" s="1"/>
  <c r="J72" i="6"/>
  <c r="K73" i="6" l="1"/>
  <c r="L73" i="6" s="1"/>
  <c r="I73" i="6"/>
  <c r="K74" i="6" s="1"/>
  <c r="L74" i="6" s="1"/>
  <c r="J73" i="6"/>
  <c r="H74" i="6" l="1"/>
  <c r="I74" i="6"/>
  <c r="H75" i="6" s="1"/>
  <c r="J74" i="6"/>
  <c r="K75" i="6" l="1"/>
  <c r="L75" i="6" s="1"/>
  <c r="I75" i="6"/>
  <c r="K76" i="6" s="1"/>
  <c r="L76" i="6" s="1"/>
  <c r="J75" i="6"/>
  <c r="H76" i="6" l="1"/>
  <c r="I76" i="6" s="1"/>
  <c r="K77" i="6" s="1"/>
  <c r="L77" i="6" s="1"/>
  <c r="J76" i="6" l="1"/>
  <c r="H77" i="6"/>
  <c r="I77" i="6" s="1"/>
  <c r="K78" i="6" s="1"/>
  <c r="L78" i="6" s="1"/>
  <c r="J77" i="6"/>
  <c r="H78" i="6" l="1"/>
  <c r="I78" i="6" s="1"/>
  <c r="J78" i="6"/>
  <c r="K79" i="6" l="1"/>
  <c r="L79" i="6" s="1"/>
  <c r="H79" i="6"/>
  <c r="J79" i="6" s="1"/>
  <c r="I79" i="6" l="1"/>
  <c r="K80" i="6" s="1"/>
  <c r="L80" i="6" s="1"/>
  <c r="H80" i="6"/>
  <c r="I80" i="6" s="1"/>
  <c r="K81" i="6" s="1"/>
  <c r="L81" i="6" s="1"/>
  <c r="J80" i="6" l="1"/>
  <c r="H81" i="6"/>
  <c r="I81" i="6" l="1"/>
  <c r="K82" i="6" s="1"/>
  <c r="L82" i="6" s="1"/>
  <c r="J81" i="6"/>
  <c r="H82" i="6"/>
  <c r="I82" i="6" l="1"/>
  <c r="K83" i="6" s="1"/>
  <c r="L83" i="6" s="1"/>
  <c r="J82" i="6"/>
  <c r="H83" i="6"/>
  <c r="I83" i="6" l="1"/>
  <c r="K84" i="6" s="1"/>
  <c r="L84" i="6" s="1"/>
  <c r="J83" i="6"/>
  <c r="H84" i="6"/>
  <c r="I84" i="6" l="1"/>
  <c r="K85" i="6" s="1"/>
  <c r="L85" i="6" s="1"/>
  <c r="J84" i="6"/>
  <c r="H85" i="6"/>
  <c r="I85" i="6" l="1"/>
  <c r="K86" i="6" s="1"/>
  <c r="L86" i="6" s="1"/>
  <c r="J85" i="6"/>
  <c r="H86" i="6"/>
  <c r="I86" i="6" l="1"/>
  <c r="K87" i="6" s="1"/>
  <c r="L87" i="6" s="1"/>
  <c r="J86" i="6"/>
  <c r="H87" i="6"/>
  <c r="I87" i="6" l="1"/>
  <c r="K88" i="6" s="1"/>
  <c r="L88" i="6" s="1"/>
  <c r="J87" i="6"/>
  <c r="H88" i="6"/>
  <c r="I88" i="6" l="1"/>
  <c r="K89" i="6" s="1"/>
  <c r="L89" i="6" s="1"/>
  <c r="J88" i="6"/>
  <c r="H89" i="6" l="1"/>
  <c r="I89" i="6" s="1"/>
  <c r="K90" i="6" s="1"/>
  <c r="L90" i="6" s="1"/>
  <c r="J89" i="6"/>
  <c r="H90" i="6" l="1"/>
  <c r="I90" i="6"/>
  <c r="K91" i="6" s="1"/>
  <c r="L91" i="6" s="1"/>
  <c r="J90" i="6"/>
  <c r="H91" i="6" l="1"/>
  <c r="I91" i="6"/>
  <c r="K92" i="6" s="1"/>
  <c r="L92" i="6" s="1"/>
  <c r="J91" i="6"/>
  <c r="H92" i="6" l="1"/>
  <c r="I92" i="6" l="1"/>
  <c r="K93" i="6" s="1"/>
  <c r="L93" i="6" s="1"/>
  <c r="J92" i="6"/>
  <c r="H93" i="6" l="1"/>
  <c r="I93" i="6" l="1"/>
  <c r="K94" i="6" s="1"/>
  <c r="L94" i="6" s="1"/>
  <c r="J93" i="6"/>
  <c r="H94" i="6"/>
  <c r="I94" i="6" l="1"/>
  <c r="K95" i="6" s="1"/>
  <c r="L95" i="6" s="1"/>
  <c r="J94" i="6"/>
  <c r="H95" i="6" l="1"/>
  <c r="I95" i="6" l="1"/>
  <c r="K96" i="6" s="1"/>
  <c r="L96" i="6" s="1"/>
  <c r="J95" i="6"/>
  <c r="H96" i="6" l="1"/>
  <c r="I96" i="6" l="1"/>
  <c r="K97" i="6" s="1"/>
  <c r="L97" i="6" s="1"/>
  <c r="J96" i="6"/>
  <c r="H97" i="6" l="1"/>
  <c r="I97" i="6" l="1"/>
  <c r="K98" i="6" s="1"/>
  <c r="L98" i="6" s="1"/>
  <c r="J97" i="6"/>
  <c r="H98" i="6" l="1"/>
  <c r="I98" i="6" l="1"/>
  <c r="K99" i="6" s="1"/>
  <c r="L99" i="6" s="1"/>
  <c r="J98" i="6"/>
  <c r="H99" i="6"/>
  <c r="I99" i="6" l="1"/>
  <c r="K100" i="6" s="1"/>
  <c r="L100" i="6" s="1"/>
  <c r="J99" i="6"/>
  <c r="H100" i="6"/>
  <c r="I100" i="6" l="1"/>
  <c r="K101" i="6" s="1"/>
  <c r="L101" i="6" s="1"/>
  <c r="J100" i="6"/>
  <c r="H101" i="6" l="1"/>
  <c r="I101" i="6" s="1"/>
  <c r="J101" i="6"/>
  <c r="K102" i="6" l="1"/>
  <c r="L102" i="6" s="1"/>
  <c r="H102" i="6"/>
  <c r="I102" i="6" l="1"/>
  <c r="K103" i="6" s="1"/>
  <c r="L103" i="6" s="1"/>
  <c r="J102" i="6"/>
  <c r="H103" i="6" l="1"/>
  <c r="I103" i="6" s="1"/>
  <c r="K104" i="6" s="1"/>
  <c r="L104" i="6" s="1"/>
  <c r="J103" i="6" l="1"/>
  <c r="H104" i="6"/>
  <c r="I104" i="6"/>
  <c r="K105" i="6" s="1"/>
  <c r="L105" i="6" s="1"/>
  <c r="J104" i="6"/>
  <c r="H105" i="6"/>
  <c r="I7" i="5"/>
  <c r="J7" i="5" s="1"/>
  <c r="K7" i="5" s="1"/>
  <c r="I8" i="5"/>
  <c r="J8" i="5" s="1"/>
  <c r="K8" i="5" s="1"/>
  <c r="I9" i="5"/>
  <c r="J9" i="5" s="1"/>
  <c r="K9" i="5" s="1"/>
  <c r="I10" i="5"/>
  <c r="J10" i="5" s="1"/>
  <c r="K10" i="5" s="1"/>
  <c r="I11" i="5"/>
  <c r="J11" i="5" s="1"/>
  <c r="K11" i="5" s="1"/>
  <c r="I12" i="5"/>
  <c r="J12" i="5" s="1"/>
  <c r="K12" i="5" s="1"/>
  <c r="I13" i="5"/>
  <c r="J13" i="5" s="1"/>
  <c r="K13" i="5" s="1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6" i="2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F6" i="4"/>
  <c r="E6" i="4"/>
  <c r="F5" i="4"/>
  <c r="E5" i="4"/>
  <c r="B7" i="4"/>
  <c r="C7" i="4"/>
  <c r="B8" i="4" s="1"/>
  <c r="C8" i="4" s="1"/>
  <c r="B9" i="4" s="1"/>
  <c r="C9" i="4" s="1"/>
  <c r="B10" i="4" s="1"/>
  <c r="C10" i="4" s="1"/>
  <c r="B11" i="4" s="1"/>
  <c r="C11" i="4" s="1"/>
  <c r="B12" i="4" s="1"/>
  <c r="C12" i="4" s="1"/>
  <c r="B13" i="4" s="1"/>
  <c r="C13" i="4" s="1"/>
  <c r="B14" i="4" s="1"/>
  <c r="C14" i="4" s="1"/>
  <c r="B15" i="4" s="1"/>
  <c r="C15" i="4" s="1"/>
  <c r="B16" i="4" s="1"/>
  <c r="C16" i="4" s="1"/>
  <c r="B17" i="4" s="1"/>
  <c r="C17" i="4" s="1"/>
  <c r="B18" i="4" s="1"/>
  <c r="C18" i="4" s="1"/>
  <c r="B19" i="4" s="1"/>
  <c r="C19" i="4" s="1"/>
  <c r="B20" i="4" s="1"/>
  <c r="C20" i="4" s="1"/>
  <c r="B21" i="4" s="1"/>
  <c r="C21" i="4" s="1"/>
  <c r="B22" i="4" s="1"/>
  <c r="C22" i="4" s="1"/>
  <c r="B23" i="4" s="1"/>
  <c r="C23" i="4" s="1"/>
  <c r="B24" i="4" s="1"/>
  <c r="C24" i="4" s="1"/>
  <c r="B6" i="4"/>
  <c r="B5" i="4"/>
  <c r="B19" i="3"/>
  <c r="C15" i="3"/>
  <c r="C7" i="3"/>
  <c r="B7" i="3"/>
  <c r="B8" i="3"/>
  <c r="C8" i="3" s="1"/>
  <c r="B9" i="3" s="1"/>
  <c r="C9" i="3" s="1"/>
  <c r="B10" i="3" s="1"/>
  <c r="C10" i="3" s="1"/>
  <c r="B11" i="3" s="1"/>
  <c r="C11" i="3" s="1"/>
  <c r="B12" i="3" s="1"/>
  <c r="C12" i="3" s="1"/>
  <c r="B13" i="3" s="1"/>
  <c r="C13" i="3" s="1"/>
  <c r="B14" i="3" s="1"/>
  <c r="C14" i="3" s="1"/>
  <c r="B15" i="3" s="1"/>
  <c r="B16" i="3" s="1"/>
  <c r="C16" i="3" s="1"/>
  <c r="B17" i="3" s="1"/>
  <c r="C17" i="3" s="1"/>
  <c r="B18" i="3" s="1"/>
  <c r="C18" i="3" s="1"/>
  <c r="C19" i="3" s="1"/>
  <c r="B20" i="3" s="1"/>
  <c r="C20" i="3" s="1"/>
  <c r="B21" i="3" s="1"/>
  <c r="C21" i="3" s="1"/>
  <c r="B22" i="3" s="1"/>
  <c r="C22" i="3" s="1"/>
  <c r="B23" i="3" s="1"/>
  <c r="C23" i="3" s="1"/>
  <c r="B24" i="3" s="1"/>
  <c r="C24" i="3" s="1"/>
  <c r="B6" i="3"/>
  <c r="B5" i="3"/>
  <c r="F6" i="3"/>
  <c r="E6" i="3"/>
  <c r="F5" i="3"/>
  <c r="E5" i="3"/>
  <c r="C5" i="4"/>
  <c r="C6" i="3"/>
  <c r="F7" i="3" s="1"/>
  <c r="C5" i="3"/>
  <c r="I105" i="6" l="1"/>
  <c r="K106" i="6" s="1"/>
  <c r="L106" i="6" s="1"/>
  <c r="J105" i="6"/>
  <c r="L6" i="5"/>
  <c r="E6" i="2"/>
  <c r="C6" i="4"/>
  <c r="E7" i="3"/>
  <c r="H106" i="6" l="1"/>
  <c r="F6" i="2"/>
  <c r="G6" i="2" s="1"/>
  <c r="E7" i="2"/>
  <c r="F7" i="2" s="1"/>
  <c r="G7" i="2" s="1"/>
  <c r="F8" i="3"/>
  <c r="E8" i="3"/>
  <c r="I106" i="6" l="1"/>
  <c r="K107" i="6" s="1"/>
  <c r="L107" i="6" s="1"/>
  <c r="J106" i="6"/>
  <c r="H107" i="6"/>
  <c r="E8" i="2"/>
  <c r="E9" i="3"/>
  <c r="F9" i="3"/>
  <c r="I107" i="6" l="1"/>
  <c r="K108" i="6" s="1"/>
  <c r="L108" i="6" s="1"/>
  <c r="N13" i="6" s="1"/>
  <c r="J107" i="6"/>
  <c r="H108" i="6"/>
  <c r="E9" i="2"/>
  <c r="F8" i="2"/>
  <c r="G8" i="2" s="1"/>
  <c r="F10" i="3"/>
  <c r="E10" i="3"/>
  <c r="I108" i="6" l="1"/>
  <c r="J108" i="6"/>
  <c r="E10" i="2"/>
  <c r="F9" i="2"/>
  <c r="G9" i="2" s="1"/>
  <c r="E11" i="3"/>
  <c r="F11" i="3"/>
  <c r="E11" i="2" l="1"/>
  <c r="F10" i="2"/>
  <c r="G10" i="2" s="1"/>
  <c r="F12" i="3"/>
  <c r="E12" i="3"/>
  <c r="E12" i="2" l="1"/>
  <c r="F11" i="2"/>
  <c r="G11" i="2" s="1"/>
  <c r="F13" i="3"/>
  <c r="E13" i="3"/>
  <c r="E13" i="2" l="1"/>
  <c r="F12" i="2"/>
  <c r="G12" i="2" s="1"/>
  <c r="F14" i="3"/>
  <c r="E14" i="3"/>
  <c r="E14" i="2" l="1"/>
  <c r="F13" i="2"/>
  <c r="G13" i="2" s="1"/>
  <c r="F15" i="3"/>
  <c r="E15" i="3"/>
  <c r="E15" i="2" l="1"/>
  <c r="F14" i="2"/>
  <c r="G14" i="2" s="1"/>
  <c r="F16" i="3"/>
  <c r="E16" i="3"/>
  <c r="F15" i="2" l="1"/>
  <c r="G15" i="2" s="1"/>
  <c r="E16" i="2"/>
  <c r="E17" i="3"/>
  <c r="F17" i="3"/>
  <c r="E17" i="2" l="1"/>
  <c r="F16" i="2"/>
  <c r="G16" i="2" s="1"/>
  <c r="F18" i="3"/>
  <c r="E18" i="3"/>
  <c r="E18" i="2" l="1"/>
  <c r="F17" i="2"/>
  <c r="G17" i="2" s="1"/>
  <c r="F19" i="3"/>
  <c r="E19" i="3"/>
  <c r="F18" i="2" l="1"/>
  <c r="G18" i="2" s="1"/>
  <c r="E19" i="2"/>
  <c r="F20" i="3"/>
  <c r="E20" i="3"/>
  <c r="F19" i="2" l="1"/>
  <c r="G19" i="2" s="1"/>
  <c r="E20" i="2"/>
  <c r="E21" i="3"/>
  <c r="F21" i="3"/>
  <c r="F20" i="2" l="1"/>
  <c r="G20" i="2" s="1"/>
  <c r="E21" i="2"/>
  <c r="F22" i="3"/>
  <c r="E22" i="3"/>
  <c r="F21" i="2" l="1"/>
  <c r="G21" i="2" s="1"/>
  <c r="E22" i="2"/>
  <c r="F23" i="3"/>
  <c r="E23" i="3"/>
  <c r="E23" i="2" l="1"/>
  <c r="F22" i="2"/>
  <c r="G22" i="2" s="1"/>
  <c r="F24" i="3"/>
  <c r="E24" i="3"/>
  <c r="E24" i="2" l="1"/>
  <c r="F23" i="2"/>
  <c r="G23" i="2" s="1"/>
  <c r="E25" i="2" l="1"/>
  <c r="F24" i="2"/>
  <c r="G24" i="2" s="1"/>
  <c r="E26" i="2" l="1"/>
  <c r="F25" i="2"/>
  <c r="G25" i="2" s="1"/>
  <c r="E27" i="2" l="1"/>
  <c r="F26" i="2"/>
  <c r="G26" i="2" s="1"/>
  <c r="F27" i="2" l="1"/>
  <c r="G27" i="2" s="1"/>
  <c r="E28" i="2"/>
  <c r="F28" i="2" l="1"/>
  <c r="G28" i="2" s="1"/>
  <c r="E29" i="2"/>
  <c r="E30" i="2" l="1"/>
  <c r="F29" i="2"/>
  <c r="G29" i="2" s="1"/>
  <c r="F30" i="2" l="1"/>
  <c r="G30" i="2" s="1"/>
  <c r="E31" i="2"/>
  <c r="F31" i="2" l="1"/>
  <c r="G31" i="2" s="1"/>
  <c r="E32" i="2"/>
  <c r="E33" i="2" l="1"/>
  <c r="F32" i="2"/>
  <c r="G32" i="2" s="1"/>
  <c r="E34" i="2" l="1"/>
  <c r="F33" i="2"/>
  <c r="G33" i="2" s="1"/>
  <c r="E35" i="2" l="1"/>
  <c r="F34" i="2"/>
  <c r="G34" i="2" s="1"/>
  <c r="F35" i="2" l="1"/>
  <c r="G35" i="2" s="1"/>
  <c r="E36" i="2"/>
  <c r="F36" i="2" l="1"/>
  <c r="G36" i="2" s="1"/>
  <c r="E37" i="2"/>
  <c r="E38" i="2" l="1"/>
  <c r="F37" i="2"/>
  <c r="G37" i="2" s="1"/>
  <c r="F38" i="2" l="1"/>
  <c r="G38" i="2" s="1"/>
  <c r="E39" i="2"/>
  <c r="E40" i="2" l="1"/>
  <c r="F39" i="2"/>
  <c r="G39" i="2" s="1"/>
  <c r="F40" i="2" l="1"/>
  <c r="G40" i="2" s="1"/>
  <c r="E41" i="2"/>
  <c r="E42" i="2" l="1"/>
  <c r="F41" i="2"/>
  <c r="G41" i="2" s="1"/>
  <c r="E43" i="2" l="1"/>
  <c r="F42" i="2"/>
  <c r="G42" i="2" s="1"/>
  <c r="E44" i="2" l="1"/>
  <c r="F43" i="2"/>
  <c r="G43" i="2" s="1"/>
  <c r="E45" i="2" l="1"/>
  <c r="F44" i="2"/>
  <c r="G44" i="2" s="1"/>
  <c r="E46" i="2" l="1"/>
  <c r="F45" i="2"/>
  <c r="G45" i="2" s="1"/>
  <c r="E47" i="2" l="1"/>
  <c r="F46" i="2"/>
  <c r="G46" i="2" s="1"/>
  <c r="E48" i="2" l="1"/>
  <c r="F47" i="2"/>
  <c r="G47" i="2" s="1"/>
  <c r="F48" i="2" l="1"/>
  <c r="G48" i="2" s="1"/>
  <c r="E49" i="2"/>
  <c r="E50" i="2" l="1"/>
  <c r="F49" i="2"/>
  <c r="G49" i="2" s="1"/>
  <c r="E51" i="2" l="1"/>
  <c r="F50" i="2"/>
  <c r="G50" i="2" s="1"/>
  <c r="E52" i="2" l="1"/>
  <c r="F51" i="2"/>
  <c r="G51" i="2" s="1"/>
  <c r="E53" i="2" l="1"/>
  <c r="F52" i="2"/>
  <c r="G52" i="2" s="1"/>
  <c r="F53" i="2" l="1"/>
  <c r="G53" i="2" s="1"/>
  <c r="E54" i="2"/>
  <c r="E55" i="2" l="1"/>
  <c r="F54" i="2"/>
  <c r="G54" i="2" s="1"/>
  <c r="F55" i="2" l="1"/>
  <c r="G55" i="2" s="1"/>
  <c r="E56" i="2"/>
  <c r="F56" i="2" l="1"/>
  <c r="G56" i="2" s="1"/>
  <c r="E57" i="2"/>
  <c r="F57" i="2" l="1"/>
  <c r="G57" i="2" s="1"/>
  <c r="E58" i="2"/>
  <c r="E59" i="2" l="1"/>
  <c r="F58" i="2"/>
  <c r="G58" i="2" s="1"/>
  <c r="E60" i="2" l="1"/>
  <c r="F59" i="2"/>
  <c r="G59" i="2" s="1"/>
  <c r="E61" i="2" l="1"/>
  <c r="F60" i="2"/>
  <c r="G60" i="2" s="1"/>
  <c r="F61" i="2" l="1"/>
  <c r="G61" i="2" s="1"/>
  <c r="E62" i="2"/>
  <c r="E63" i="2" l="1"/>
  <c r="F62" i="2"/>
  <c r="G62" i="2" s="1"/>
  <c r="E64" i="2" l="1"/>
  <c r="F63" i="2"/>
  <c r="G63" i="2" s="1"/>
  <c r="E65" i="2" l="1"/>
  <c r="F64" i="2"/>
  <c r="G64" i="2" s="1"/>
  <c r="F65" i="2" l="1"/>
  <c r="G65" i="2" s="1"/>
  <c r="E66" i="2"/>
  <c r="E67" i="2" l="1"/>
  <c r="F66" i="2"/>
  <c r="G66" i="2" s="1"/>
  <c r="E68" i="2" l="1"/>
  <c r="F67" i="2"/>
  <c r="G67" i="2" s="1"/>
  <c r="E69" i="2" l="1"/>
  <c r="F68" i="2"/>
  <c r="G68" i="2" s="1"/>
  <c r="E70" i="2" l="1"/>
  <c r="F69" i="2"/>
  <c r="G69" i="2" s="1"/>
  <c r="E71" i="2" l="1"/>
  <c r="F70" i="2"/>
  <c r="G70" i="2" s="1"/>
  <c r="F71" i="2" l="1"/>
  <c r="G71" i="2" s="1"/>
  <c r="E72" i="2"/>
  <c r="E73" i="2" l="1"/>
  <c r="F72" i="2"/>
  <c r="G72" i="2" s="1"/>
  <c r="E74" i="2" l="1"/>
  <c r="F73" i="2"/>
  <c r="G73" i="2" s="1"/>
  <c r="E75" i="2" l="1"/>
  <c r="F74" i="2"/>
  <c r="G74" i="2" s="1"/>
  <c r="F75" i="2" l="1"/>
  <c r="G75" i="2" s="1"/>
  <c r="E76" i="2"/>
  <c r="F76" i="2" l="1"/>
  <c r="G76" i="2" s="1"/>
  <c r="E77" i="2"/>
  <c r="F77" i="2" l="1"/>
  <c r="G77" i="2" s="1"/>
  <c r="E78" i="2"/>
  <c r="E79" i="2" l="1"/>
  <c r="F78" i="2"/>
  <c r="G78" i="2" s="1"/>
  <c r="E80" i="2" l="1"/>
  <c r="F79" i="2"/>
  <c r="G79" i="2" s="1"/>
  <c r="E81" i="2" l="1"/>
  <c r="F80" i="2"/>
  <c r="G80" i="2" s="1"/>
  <c r="E82" i="2" l="1"/>
  <c r="F81" i="2"/>
  <c r="G81" i="2" s="1"/>
  <c r="F82" i="2" l="1"/>
  <c r="G82" i="2" s="1"/>
  <c r="E83" i="2"/>
  <c r="E84" i="2" l="1"/>
  <c r="F83" i="2"/>
  <c r="G83" i="2" s="1"/>
  <c r="E85" i="2" l="1"/>
  <c r="F84" i="2"/>
  <c r="G84" i="2" s="1"/>
  <c r="E86" i="2" l="1"/>
  <c r="F85" i="2"/>
  <c r="G85" i="2" s="1"/>
  <c r="E87" i="2" l="1"/>
  <c r="F86" i="2"/>
  <c r="G86" i="2" s="1"/>
  <c r="E88" i="2" l="1"/>
  <c r="F87" i="2"/>
  <c r="G87" i="2" s="1"/>
  <c r="F88" i="2" l="1"/>
  <c r="G88" i="2" s="1"/>
  <c r="E89" i="2"/>
  <c r="F89" i="2" l="1"/>
  <c r="G89" i="2" s="1"/>
  <c r="E90" i="2"/>
  <c r="E91" i="2" l="1"/>
  <c r="F90" i="2"/>
  <c r="G90" i="2" s="1"/>
  <c r="E92" i="2" l="1"/>
  <c r="F91" i="2"/>
  <c r="G91" i="2" s="1"/>
  <c r="F92" i="2" l="1"/>
  <c r="G92" i="2" s="1"/>
  <c r="E93" i="2"/>
  <c r="F93" i="2" l="1"/>
  <c r="G93" i="2" s="1"/>
  <c r="E94" i="2"/>
  <c r="E95" i="2" l="1"/>
  <c r="F94" i="2"/>
  <c r="G94" i="2" s="1"/>
  <c r="F95" i="2" l="1"/>
  <c r="G95" i="2" s="1"/>
  <c r="E96" i="2"/>
  <c r="E97" i="2" l="1"/>
  <c r="F96" i="2"/>
  <c r="G96" i="2" s="1"/>
  <c r="F97" i="2" l="1"/>
  <c r="G97" i="2" s="1"/>
  <c r="E98" i="2"/>
  <c r="F98" i="2" l="1"/>
  <c r="G98" i="2" s="1"/>
  <c r="E99" i="2"/>
  <c r="F99" i="2" l="1"/>
  <c r="G99" i="2" s="1"/>
  <c r="E100" i="2"/>
  <c r="E101" i="2" l="1"/>
  <c r="F100" i="2"/>
  <c r="G100" i="2" s="1"/>
  <c r="E102" i="2" l="1"/>
  <c r="F101" i="2"/>
  <c r="G101" i="2" s="1"/>
  <c r="E103" i="2" l="1"/>
  <c r="F102" i="2"/>
  <c r="G102" i="2" s="1"/>
  <c r="E104" i="2" l="1"/>
  <c r="F103" i="2"/>
  <c r="G103" i="2" s="1"/>
  <c r="E105" i="2" l="1"/>
  <c r="F104" i="2"/>
  <c r="G104" i="2" s="1"/>
  <c r="F105" i="2" l="1"/>
  <c r="G105" i="2" s="1"/>
  <c r="E106" i="2"/>
  <c r="F106" i="2" l="1"/>
  <c r="G106" i="2" s="1"/>
  <c r="E107" i="2"/>
  <c r="F107" i="2" s="1"/>
  <c r="G107" i="2" s="1"/>
  <c r="G1" i="2" l="1"/>
</calcChain>
</file>

<file path=xl/sharedStrings.xml><?xml version="1.0" encoding="utf-8"?>
<sst xmlns="http://schemas.openxmlformats.org/spreadsheetml/2006/main" count="75" uniqueCount="36">
  <si>
    <t>Trend</t>
  </si>
  <si>
    <t>Year Qtr</t>
  </si>
  <si>
    <t>Revs</t>
  </si>
  <si>
    <t>Period</t>
  </si>
  <si>
    <t>p</t>
  </si>
  <si>
    <t>q</t>
  </si>
  <si>
    <t>m</t>
  </si>
  <si>
    <t>Year</t>
  </si>
  <si>
    <t>Adoptions/Sales</t>
  </si>
  <si>
    <t>Cumulative Adoptions/Sales</t>
  </si>
  <si>
    <t>Sales</t>
  </si>
  <si>
    <t>Cumulative Sales</t>
  </si>
  <si>
    <t xml:space="preserve"> Innovators</t>
  </si>
  <si>
    <t>Imitators</t>
  </si>
  <si>
    <t>Sales due to</t>
  </si>
  <si>
    <t>2 Period MA forecast</t>
  </si>
  <si>
    <t>alpha</t>
  </si>
  <si>
    <t>Smoothed Forecast</t>
  </si>
  <si>
    <t>Error</t>
  </si>
  <si>
    <t>Error^2</t>
  </si>
  <si>
    <t>SSE</t>
  </si>
  <si>
    <t>beta</t>
  </si>
  <si>
    <t>gamma</t>
  </si>
  <si>
    <t>Baseline</t>
  </si>
  <si>
    <t>Quarter 1</t>
  </si>
  <si>
    <t>Quarter 2</t>
  </si>
  <si>
    <t>Quarter 3</t>
  </si>
  <si>
    <t>Quarter 4</t>
  </si>
  <si>
    <t>Forecast</t>
  </si>
  <si>
    <t>Error ^2</t>
  </si>
  <si>
    <t>Sum</t>
  </si>
  <si>
    <t xml:space="preserve"> </t>
  </si>
  <si>
    <t>Level</t>
  </si>
  <si>
    <t>Seasonal</t>
  </si>
  <si>
    <t>Actual Rev</t>
  </si>
  <si>
    <t>Forecast 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</si>
</sst>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" borderId="0" xfId="0" applyFill="1"/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0" borderId="0" xfId="0" applyFont="1"/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3" fontId="0" fillId="5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VS Cumulative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'Part I-1+3'!$B$4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I-1+3'!$A$5:$A$24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'Part I-1+3'!$B$5:$B$24</c:f>
              <c:numCache>
                <c:formatCode>General</c:formatCode>
                <c:ptCount val="20"/>
                <c:pt idx="0">
                  <c:v>750000</c:v>
                </c:pt>
                <c:pt idx="1">
                  <c:v>1018500</c:v>
                </c:pt>
                <c:pt idx="2">
                  <c:v>1354303.524</c:v>
                </c:pt>
                <c:pt idx="3">
                  <c:v>1749406.874287891</c:v>
                </c:pt>
                <c:pt idx="4">
                  <c:v>2172902.9007235654</c:v>
                </c:pt>
                <c:pt idx="5">
                  <c:v>2562553.9782997095</c:v>
                </c:pt>
                <c:pt idx="6">
                  <c:v>2827920.5644208789</c:v>
                </c:pt>
                <c:pt idx="7">
                  <c:v>2876865.9819299146</c:v>
                </c:pt>
                <c:pt idx="8">
                  <c:v>2664068.0411264482</c:v>
                </c:pt>
                <c:pt idx="9">
                  <c:v>2230827.6762882583</c:v>
                </c:pt>
                <c:pt idx="10">
                  <c:v>1693327.7225943441</c:v>
                </c:pt>
                <c:pt idx="11">
                  <c:v>1179015.9538386511</c:v>
                </c:pt>
                <c:pt idx="12">
                  <c:v>766730.66624879092</c:v>
                </c:pt>
                <c:pt idx="13">
                  <c:v>474745.92428845726</c:v>
                </c:pt>
                <c:pt idx="14">
                  <c:v>284524.0156677179</c:v>
                </c:pt>
                <c:pt idx="15">
                  <c:v>167064.0180322025</c:v>
                </c:pt>
                <c:pt idx="16">
                  <c:v>96887.904073063284</c:v>
                </c:pt>
                <c:pt idx="17">
                  <c:v>55780.453592119738</c:v>
                </c:pt>
                <c:pt idx="18">
                  <c:v>31977.754225088283</c:v>
                </c:pt>
                <c:pt idx="19">
                  <c:v>18287.269165394828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24-624D-9845-E82F0AD62C6A}"/>
            </c:ext>
          </c:extLst>
        </c:ser>
        <c:ser>
          <c:idx val="1"/>
          <c:order val="1"/>
          <c:tx>
            <c:strRef>
              <c:f>'Part I-1+3'!$C$4</c:f>
              <c:strCache>
                <c:ptCount val="1"/>
                <c:pt idx="0">
                  <c:v>Cumulative Sales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I-1+3'!$A$5:$A$24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'Part I-1+3'!$C$5:$C$24</c:f>
              <c:numCache>
                <c:formatCode>General</c:formatCode>
                <c:ptCount val="20"/>
                <c:pt idx="0">
                  <c:v>750000</c:v>
                </c:pt>
                <c:pt idx="1">
                  <c:v>1768500</c:v>
                </c:pt>
                <c:pt idx="2">
                  <c:v>3122803.5240000002</c:v>
                </c:pt>
                <c:pt idx="3">
                  <c:v>4872210.3982878914</c:v>
                </c:pt>
                <c:pt idx="4">
                  <c:v>7045113.2990114568</c:v>
                </c:pt>
                <c:pt idx="5">
                  <c:v>9607667.2773111667</c:v>
                </c:pt>
                <c:pt idx="6">
                  <c:v>12435587.841732046</c:v>
                </c:pt>
                <c:pt idx="7">
                  <c:v>15312453.823661961</c:v>
                </c:pt>
                <c:pt idx="8">
                  <c:v>17976521.864788409</c:v>
                </c:pt>
                <c:pt idx="9">
                  <c:v>20207349.541076668</c:v>
                </c:pt>
                <c:pt idx="10">
                  <c:v>21900677.263671011</c:v>
                </c:pt>
                <c:pt idx="11">
                  <c:v>23079693.217509661</c:v>
                </c:pt>
                <c:pt idx="12">
                  <c:v>23846423.883758452</c:v>
                </c:pt>
                <c:pt idx="13">
                  <c:v>24321169.808046907</c:v>
                </c:pt>
                <c:pt idx="14">
                  <c:v>24605693.823714625</c:v>
                </c:pt>
                <c:pt idx="15">
                  <c:v>24772757.841746829</c:v>
                </c:pt>
                <c:pt idx="16">
                  <c:v>24869645.745819893</c:v>
                </c:pt>
                <c:pt idx="17">
                  <c:v>24925426.199412011</c:v>
                </c:pt>
                <c:pt idx="18">
                  <c:v>24957403.953637101</c:v>
                </c:pt>
                <c:pt idx="19">
                  <c:v>24975691.222802497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24-624D-9845-E82F0AD62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246847"/>
        <c:axId val="1732779295"/>
      </c:scatterChart>
      <c:valAx>
        <c:axId val="1701246847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779295"/>
        <c:crosses val="autoZero"/>
        <c:crossBetween val="midCat"/>
      </c:valAx>
      <c:valAx>
        <c:axId val="173277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246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Salees VS Cumulative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'Part I-2+3'!$B$4</c:f>
              <c:strCache>
                <c:ptCount val="1"/>
                <c:pt idx="0">
                  <c:v>Adoptions/Sales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I-2+3'!$A$5:$A$24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'Part I-2+3'!$B$5:$B$24</c:f>
              <c:numCache>
                <c:formatCode>General</c:formatCode>
                <c:ptCount val="20"/>
                <c:pt idx="0">
                  <c:v>10000000</c:v>
                </c:pt>
                <c:pt idx="1">
                  <c:v>6180000</c:v>
                </c:pt>
                <c:pt idx="2">
                  <c:v>3699249.12</c:v>
                </c:pt>
                <c:pt idx="3">
                  <c:v>2170456.3709099749</c:v>
                </c:pt>
                <c:pt idx="4">
                  <c:v>1258181.5536802707</c:v>
                </c:pt>
                <c:pt idx="5">
                  <c:v>724172.67532155651</c:v>
                </c:pt>
                <c:pt idx="6">
                  <c:v>415090.03037494456</c:v>
                </c:pt>
                <c:pt idx="7">
                  <c:v>237358.83529836859</c:v>
                </c:pt>
                <c:pt idx="8">
                  <c:v>135541.86639931728</c:v>
                </c:pt>
                <c:pt idx="9">
                  <c:v>77339.44743889675</c:v>
                </c:pt>
                <c:pt idx="10">
                  <c:v>44109.708648681408</c:v>
                </c:pt>
                <c:pt idx="11">
                  <c:v>25151.061774009257</c:v>
                </c:pt>
                <c:pt idx="12">
                  <c:v>14338.877352827578</c:v>
                </c:pt>
                <c:pt idx="13">
                  <c:v>8174.0610277180094</c:v>
                </c:pt>
                <c:pt idx="14">
                  <c:v>4659.5075497161597</c:v>
                </c:pt>
                <c:pt idx="15">
                  <c:v>2656.014431521995</c:v>
                </c:pt>
                <c:pt idx="16">
                  <c:v>1513.9591348180547</c:v>
                </c:pt>
                <c:pt idx="17">
                  <c:v>862.9667494466994</c:v>
                </c:pt>
                <c:pt idx="18">
                  <c:v>491.89431008277461</c:v>
                </c:pt>
                <c:pt idx="19">
                  <c:v>280.38081687362865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06-FA4A-AF50-CC80A0996946}"/>
            </c:ext>
          </c:extLst>
        </c:ser>
        <c:ser>
          <c:idx val="1"/>
          <c:order val="1"/>
          <c:tx>
            <c:strRef>
              <c:f>'Part I-2+3'!$C$4</c:f>
              <c:strCache>
                <c:ptCount val="1"/>
                <c:pt idx="0">
                  <c:v>Cumulative Adoptions/Sales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I-2+3'!$A$5:$A$24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'Part I-2+3'!$C$5:$C$24</c:f>
              <c:numCache>
                <c:formatCode>General</c:formatCode>
                <c:ptCount val="20"/>
                <c:pt idx="0">
                  <c:v>10000000</c:v>
                </c:pt>
                <c:pt idx="1">
                  <c:v>16180000</c:v>
                </c:pt>
                <c:pt idx="2">
                  <c:v>19879249.120000001</c:v>
                </c:pt>
                <c:pt idx="3">
                  <c:v>22049705.490909975</c:v>
                </c:pt>
                <c:pt idx="4">
                  <c:v>23307887.044590246</c:v>
                </c:pt>
                <c:pt idx="5">
                  <c:v>24032059.719911803</c:v>
                </c:pt>
                <c:pt idx="6">
                  <c:v>24447149.750286747</c:v>
                </c:pt>
                <c:pt idx="7">
                  <c:v>24684508.585585114</c:v>
                </c:pt>
                <c:pt idx="8">
                  <c:v>24820050.451984432</c:v>
                </c:pt>
                <c:pt idx="9">
                  <c:v>24897389.899423327</c:v>
                </c:pt>
                <c:pt idx="10">
                  <c:v>24941499.608072009</c:v>
                </c:pt>
                <c:pt idx="11">
                  <c:v>24966650.669846017</c:v>
                </c:pt>
                <c:pt idx="12">
                  <c:v>24980989.547198843</c:v>
                </c:pt>
                <c:pt idx="13">
                  <c:v>24989163.60822656</c:v>
                </c:pt>
                <c:pt idx="14">
                  <c:v>24993823.115776278</c:v>
                </c:pt>
                <c:pt idx="15">
                  <c:v>24996479.130207799</c:v>
                </c:pt>
                <c:pt idx="16">
                  <c:v>24997993.089342616</c:v>
                </c:pt>
                <c:pt idx="17">
                  <c:v>24998856.056092065</c:v>
                </c:pt>
                <c:pt idx="18">
                  <c:v>24999347.950402148</c:v>
                </c:pt>
                <c:pt idx="19">
                  <c:v>24999628.331219021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06-FA4A-AF50-CC80A0996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700927"/>
        <c:axId val="1777300383"/>
      </c:scatterChart>
      <c:valAx>
        <c:axId val="1276700927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300383"/>
        <c:crosses val="autoZero"/>
        <c:crossBetween val="midCat"/>
      </c:valAx>
      <c:valAx>
        <c:axId val="177730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700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Actual</a:t>
            </a:r>
            <a:r>
              <a:rPr lang="en-US" b="1" baseline="0"/>
              <a:t> Revenue VS MA Forecast VS Model Forecast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'Part II-1'!$B$3</c:f>
              <c:strCache>
                <c:ptCount val="1"/>
                <c:pt idx="0">
                  <c:v>Revs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II-1'!$A$4:$A$107</c:f>
              <c:numCache>
                <c:formatCode>General</c:formatCode>
                <c:ptCount val="104"/>
                <c:pt idx="0">
                  <c:v>19794</c:v>
                </c:pt>
                <c:pt idx="1">
                  <c:v>19801</c:v>
                </c:pt>
                <c:pt idx="2">
                  <c:v>19802</c:v>
                </c:pt>
                <c:pt idx="3">
                  <c:v>19803</c:v>
                </c:pt>
                <c:pt idx="4">
                  <c:v>19804</c:v>
                </c:pt>
                <c:pt idx="5">
                  <c:v>19811</c:v>
                </c:pt>
                <c:pt idx="6">
                  <c:v>19812</c:v>
                </c:pt>
                <c:pt idx="7">
                  <c:v>19813</c:v>
                </c:pt>
                <c:pt idx="8">
                  <c:v>19814</c:v>
                </c:pt>
                <c:pt idx="9">
                  <c:v>19821</c:v>
                </c:pt>
                <c:pt idx="10">
                  <c:v>19822</c:v>
                </c:pt>
                <c:pt idx="11">
                  <c:v>19823</c:v>
                </c:pt>
                <c:pt idx="12">
                  <c:v>19824</c:v>
                </c:pt>
                <c:pt idx="13">
                  <c:v>19831</c:v>
                </c:pt>
                <c:pt idx="14">
                  <c:v>19832</c:v>
                </c:pt>
                <c:pt idx="15">
                  <c:v>19833</c:v>
                </c:pt>
                <c:pt idx="16">
                  <c:v>19834</c:v>
                </c:pt>
                <c:pt idx="17">
                  <c:v>19841</c:v>
                </c:pt>
                <c:pt idx="18">
                  <c:v>19842</c:v>
                </c:pt>
                <c:pt idx="19">
                  <c:v>19843</c:v>
                </c:pt>
                <c:pt idx="20">
                  <c:v>19844</c:v>
                </c:pt>
                <c:pt idx="21">
                  <c:v>19851</c:v>
                </c:pt>
                <c:pt idx="22">
                  <c:v>19852</c:v>
                </c:pt>
                <c:pt idx="23">
                  <c:v>19853</c:v>
                </c:pt>
                <c:pt idx="24">
                  <c:v>19854</c:v>
                </c:pt>
                <c:pt idx="25">
                  <c:v>19861</c:v>
                </c:pt>
                <c:pt idx="26">
                  <c:v>19862</c:v>
                </c:pt>
                <c:pt idx="27">
                  <c:v>19863</c:v>
                </c:pt>
                <c:pt idx="28">
                  <c:v>19864</c:v>
                </c:pt>
                <c:pt idx="29">
                  <c:v>19871</c:v>
                </c:pt>
                <c:pt idx="30">
                  <c:v>19872</c:v>
                </c:pt>
                <c:pt idx="31">
                  <c:v>19873</c:v>
                </c:pt>
                <c:pt idx="32">
                  <c:v>19874</c:v>
                </c:pt>
                <c:pt idx="33">
                  <c:v>19881</c:v>
                </c:pt>
                <c:pt idx="34">
                  <c:v>19882</c:v>
                </c:pt>
                <c:pt idx="35">
                  <c:v>19883</c:v>
                </c:pt>
                <c:pt idx="36">
                  <c:v>19884</c:v>
                </c:pt>
                <c:pt idx="37">
                  <c:v>19891</c:v>
                </c:pt>
                <c:pt idx="38">
                  <c:v>19892</c:v>
                </c:pt>
                <c:pt idx="39">
                  <c:v>19893</c:v>
                </c:pt>
                <c:pt idx="40">
                  <c:v>19894</c:v>
                </c:pt>
                <c:pt idx="41">
                  <c:v>19901</c:v>
                </c:pt>
                <c:pt idx="42">
                  <c:v>19902</c:v>
                </c:pt>
                <c:pt idx="43">
                  <c:v>19903</c:v>
                </c:pt>
                <c:pt idx="44">
                  <c:v>19904</c:v>
                </c:pt>
                <c:pt idx="45">
                  <c:v>19911</c:v>
                </c:pt>
                <c:pt idx="46">
                  <c:v>19912</c:v>
                </c:pt>
                <c:pt idx="47">
                  <c:v>19913</c:v>
                </c:pt>
                <c:pt idx="48">
                  <c:v>19914</c:v>
                </c:pt>
                <c:pt idx="49">
                  <c:v>19921</c:v>
                </c:pt>
                <c:pt idx="50">
                  <c:v>19922</c:v>
                </c:pt>
                <c:pt idx="51">
                  <c:v>19923</c:v>
                </c:pt>
                <c:pt idx="52">
                  <c:v>19924</c:v>
                </c:pt>
                <c:pt idx="53">
                  <c:v>19931</c:v>
                </c:pt>
                <c:pt idx="54">
                  <c:v>19932</c:v>
                </c:pt>
                <c:pt idx="55">
                  <c:v>19933</c:v>
                </c:pt>
                <c:pt idx="56">
                  <c:v>19934</c:v>
                </c:pt>
                <c:pt idx="57">
                  <c:v>19941</c:v>
                </c:pt>
                <c:pt idx="58">
                  <c:v>19942</c:v>
                </c:pt>
                <c:pt idx="59">
                  <c:v>19943</c:v>
                </c:pt>
                <c:pt idx="60">
                  <c:v>19944</c:v>
                </c:pt>
                <c:pt idx="61">
                  <c:v>19951</c:v>
                </c:pt>
                <c:pt idx="62">
                  <c:v>19952</c:v>
                </c:pt>
                <c:pt idx="63">
                  <c:v>19953</c:v>
                </c:pt>
                <c:pt idx="64">
                  <c:v>19954</c:v>
                </c:pt>
                <c:pt idx="65">
                  <c:v>19961</c:v>
                </c:pt>
                <c:pt idx="66">
                  <c:v>19962</c:v>
                </c:pt>
                <c:pt idx="67">
                  <c:v>19963</c:v>
                </c:pt>
                <c:pt idx="68">
                  <c:v>19964</c:v>
                </c:pt>
                <c:pt idx="69">
                  <c:v>19971</c:v>
                </c:pt>
                <c:pt idx="70">
                  <c:v>19972</c:v>
                </c:pt>
                <c:pt idx="71">
                  <c:v>19973</c:v>
                </c:pt>
                <c:pt idx="72">
                  <c:v>19974</c:v>
                </c:pt>
                <c:pt idx="73">
                  <c:v>19981</c:v>
                </c:pt>
                <c:pt idx="74">
                  <c:v>19982</c:v>
                </c:pt>
                <c:pt idx="75">
                  <c:v>19983</c:v>
                </c:pt>
                <c:pt idx="76">
                  <c:v>19984</c:v>
                </c:pt>
                <c:pt idx="77">
                  <c:v>19991</c:v>
                </c:pt>
                <c:pt idx="78">
                  <c:v>19992</c:v>
                </c:pt>
                <c:pt idx="79">
                  <c:v>19993</c:v>
                </c:pt>
                <c:pt idx="80">
                  <c:v>19994</c:v>
                </c:pt>
                <c:pt idx="81">
                  <c:v>20001</c:v>
                </c:pt>
                <c:pt idx="82">
                  <c:v>20002</c:v>
                </c:pt>
                <c:pt idx="83">
                  <c:v>20003</c:v>
                </c:pt>
                <c:pt idx="84">
                  <c:v>20004</c:v>
                </c:pt>
                <c:pt idx="85">
                  <c:v>20011</c:v>
                </c:pt>
                <c:pt idx="86">
                  <c:v>20012</c:v>
                </c:pt>
                <c:pt idx="87">
                  <c:v>20013</c:v>
                </c:pt>
                <c:pt idx="88">
                  <c:v>20014</c:v>
                </c:pt>
                <c:pt idx="89">
                  <c:v>20021</c:v>
                </c:pt>
                <c:pt idx="90">
                  <c:v>20022</c:v>
                </c:pt>
                <c:pt idx="91">
                  <c:v>20023</c:v>
                </c:pt>
                <c:pt idx="92">
                  <c:v>20024</c:v>
                </c:pt>
                <c:pt idx="93">
                  <c:v>20031</c:v>
                </c:pt>
                <c:pt idx="94">
                  <c:v>20032</c:v>
                </c:pt>
                <c:pt idx="95">
                  <c:v>20033</c:v>
                </c:pt>
                <c:pt idx="96">
                  <c:v>20034</c:v>
                </c:pt>
                <c:pt idx="97">
                  <c:v>20041</c:v>
                </c:pt>
                <c:pt idx="98">
                  <c:v>20042</c:v>
                </c:pt>
                <c:pt idx="99">
                  <c:v>20043</c:v>
                </c:pt>
                <c:pt idx="100">
                  <c:v>20044</c:v>
                </c:pt>
                <c:pt idx="101">
                  <c:v>20051</c:v>
                </c:pt>
                <c:pt idx="102">
                  <c:v>20052</c:v>
                </c:pt>
                <c:pt idx="103">
                  <c:v>20053</c:v>
                </c:pt>
              </c:numCache>
            </c:numRef>
          </c:xVal>
          <c:yVal>
            <c:numRef>
              <c:f>'Part II-1'!$B$4:$B$107</c:f>
              <c:numCache>
                <c:formatCode>General</c:formatCode>
                <c:ptCount val="104"/>
                <c:pt idx="0">
                  <c:v>19.539999959999999</c:v>
                </c:pt>
                <c:pt idx="1">
                  <c:v>23.54999995</c:v>
                </c:pt>
                <c:pt idx="2">
                  <c:v>32.568999890000001</c:v>
                </c:pt>
                <c:pt idx="3">
                  <c:v>41.466999889999997</c:v>
                </c:pt>
                <c:pt idx="4">
                  <c:v>67.620999810000001</c:v>
                </c:pt>
                <c:pt idx="5">
                  <c:v>78.764999869999997</c:v>
                </c:pt>
                <c:pt idx="6">
                  <c:v>90.718999859999997</c:v>
                </c:pt>
                <c:pt idx="7">
                  <c:v>97.677999970000002</c:v>
                </c:pt>
                <c:pt idx="8">
                  <c:v>133.553</c:v>
                </c:pt>
                <c:pt idx="9">
                  <c:v>131.0189996</c:v>
                </c:pt>
                <c:pt idx="10">
                  <c:v>142.6809998</c:v>
                </c:pt>
                <c:pt idx="11">
                  <c:v>175.80799959999999</c:v>
                </c:pt>
                <c:pt idx="12">
                  <c:v>214.2929997</c:v>
                </c:pt>
                <c:pt idx="13">
                  <c:v>227.98199990000001</c:v>
                </c:pt>
                <c:pt idx="14">
                  <c:v>267.28399940000003</c:v>
                </c:pt>
                <c:pt idx="15">
                  <c:v>273.2099991</c:v>
                </c:pt>
                <c:pt idx="16">
                  <c:v>316.2279997</c:v>
                </c:pt>
                <c:pt idx="17">
                  <c:v>300.10199929999999</c:v>
                </c:pt>
                <c:pt idx="18">
                  <c:v>422.14299970000002</c:v>
                </c:pt>
                <c:pt idx="19">
                  <c:v>477.39899919999999</c:v>
                </c:pt>
                <c:pt idx="20">
                  <c:v>698.29599949999999</c:v>
                </c:pt>
                <c:pt idx="21">
                  <c:v>435.34399989999997</c:v>
                </c:pt>
                <c:pt idx="22">
                  <c:v>374.92899990000001</c:v>
                </c:pt>
                <c:pt idx="23">
                  <c:v>409.70899960000003</c:v>
                </c:pt>
                <c:pt idx="24">
                  <c:v>533.88999939999997</c:v>
                </c:pt>
                <c:pt idx="25">
                  <c:v>408.9429998</c:v>
                </c:pt>
                <c:pt idx="26">
                  <c:v>448.27899930000001</c:v>
                </c:pt>
                <c:pt idx="27">
                  <c:v>510.78599930000001</c:v>
                </c:pt>
                <c:pt idx="28">
                  <c:v>662.25299840000002</c:v>
                </c:pt>
                <c:pt idx="29">
                  <c:v>575.32699969999999</c:v>
                </c:pt>
                <c:pt idx="30">
                  <c:v>637.06399920000001</c:v>
                </c:pt>
                <c:pt idx="31">
                  <c:v>786.42399980000005</c:v>
                </c:pt>
                <c:pt idx="32">
                  <c:v>1042.441998</c:v>
                </c:pt>
                <c:pt idx="33">
                  <c:v>867.16099929999996</c:v>
                </c:pt>
                <c:pt idx="34">
                  <c:v>993.05099870000004</c:v>
                </c:pt>
                <c:pt idx="35">
                  <c:v>1168.7189980000001</c:v>
                </c:pt>
                <c:pt idx="36">
                  <c:v>1405.1369970000001</c:v>
                </c:pt>
                <c:pt idx="37">
                  <c:v>1246.9169999999999</c:v>
                </c:pt>
                <c:pt idx="38">
                  <c:v>1248.211998</c:v>
                </c:pt>
                <c:pt idx="39">
                  <c:v>1383.7469980000001</c:v>
                </c:pt>
                <c:pt idx="40">
                  <c:v>1493.3829989999999</c:v>
                </c:pt>
                <c:pt idx="41">
                  <c:v>1346.202</c:v>
                </c:pt>
                <c:pt idx="42">
                  <c:v>1364.759998</c:v>
                </c:pt>
                <c:pt idx="43">
                  <c:v>1354.0899959999999</c:v>
                </c:pt>
                <c:pt idx="44">
                  <c:v>1675.505997</c:v>
                </c:pt>
                <c:pt idx="45">
                  <c:v>1597.6779979999999</c:v>
                </c:pt>
                <c:pt idx="46">
                  <c:v>1528.6039960000001</c:v>
                </c:pt>
                <c:pt idx="47">
                  <c:v>1507.060997</c:v>
                </c:pt>
                <c:pt idx="48">
                  <c:v>1862.6120000000001</c:v>
                </c:pt>
                <c:pt idx="49">
                  <c:v>1716.0249980000001</c:v>
                </c:pt>
                <c:pt idx="50">
                  <c:v>1740.1709980000001</c:v>
                </c:pt>
                <c:pt idx="51">
                  <c:v>1767.733997</c:v>
                </c:pt>
                <c:pt idx="52">
                  <c:v>2000.2919999999999</c:v>
                </c:pt>
                <c:pt idx="53">
                  <c:v>1973.8939969999999</c:v>
                </c:pt>
                <c:pt idx="54">
                  <c:v>1861.9789960000001</c:v>
                </c:pt>
                <c:pt idx="55">
                  <c:v>2140.788994</c:v>
                </c:pt>
                <c:pt idx="56">
                  <c:v>2468.8539959999998</c:v>
                </c:pt>
                <c:pt idx="57">
                  <c:v>2076.6999970000002</c:v>
                </c:pt>
                <c:pt idx="58">
                  <c:v>2149.9079969999998</c:v>
                </c:pt>
                <c:pt idx="59">
                  <c:v>2493.2859960000001</c:v>
                </c:pt>
                <c:pt idx="60">
                  <c:v>2832</c:v>
                </c:pt>
                <c:pt idx="61">
                  <c:v>2652</c:v>
                </c:pt>
                <c:pt idx="62">
                  <c:v>2575</c:v>
                </c:pt>
                <c:pt idx="63">
                  <c:v>3003</c:v>
                </c:pt>
                <c:pt idx="64">
                  <c:v>3148</c:v>
                </c:pt>
                <c:pt idx="65">
                  <c:v>2185</c:v>
                </c:pt>
                <c:pt idx="66">
                  <c:v>2179</c:v>
                </c:pt>
                <c:pt idx="67">
                  <c:v>2321</c:v>
                </c:pt>
                <c:pt idx="68">
                  <c:v>2129</c:v>
                </c:pt>
                <c:pt idx="69">
                  <c:v>1601</c:v>
                </c:pt>
                <c:pt idx="70">
                  <c:v>1737</c:v>
                </c:pt>
                <c:pt idx="71">
                  <c:v>1614</c:v>
                </c:pt>
                <c:pt idx="72">
                  <c:v>1578</c:v>
                </c:pt>
                <c:pt idx="73">
                  <c:v>1405</c:v>
                </c:pt>
                <c:pt idx="74">
                  <c:v>1402</c:v>
                </c:pt>
                <c:pt idx="75">
                  <c:v>1556</c:v>
                </c:pt>
                <c:pt idx="76">
                  <c:v>1710</c:v>
                </c:pt>
                <c:pt idx="77">
                  <c:v>1530</c:v>
                </c:pt>
                <c:pt idx="78">
                  <c:v>1558</c:v>
                </c:pt>
                <c:pt idx="79">
                  <c:v>1336</c:v>
                </c:pt>
                <c:pt idx="80">
                  <c:v>2343</c:v>
                </c:pt>
                <c:pt idx="81">
                  <c:v>1945</c:v>
                </c:pt>
                <c:pt idx="82">
                  <c:v>1825</c:v>
                </c:pt>
                <c:pt idx="83">
                  <c:v>1870</c:v>
                </c:pt>
                <c:pt idx="84">
                  <c:v>1007</c:v>
                </c:pt>
                <c:pt idx="85">
                  <c:v>1431</c:v>
                </c:pt>
                <c:pt idx="86">
                  <c:v>1475</c:v>
                </c:pt>
                <c:pt idx="87">
                  <c:v>1450</c:v>
                </c:pt>
                <c:pt idx="88">
                  <c:v>1375</c:v>
                </c:pt>
                <c:pt idx="89">
                  <c:v>1495</c:v>
                </c:pt>
                <c:pt idx="90">
                  <c:v>1429</c:v>
                </c:pt>
                <c:pt idx="91">
                  <c:v>1443</c:v>
                </c:pt>
                <c:pt idx="92">
                  <c:v>1472</c:v>
                </c:pt>
                <c:pt idx="93">
                  <c:v>1475</c:v>
                </c:pt>
                <c:pt idx="94">
                  <c:v>1545</c:v>
                </c:pt>
                <c:pt idx="95">
                  <c:v>1715</c:v>
                </c:pt>
                <c:pt idx="96">
                  <c:v>2006</c:v>
                </c:pt>
                <c:pt idx="97">
                  <c:v>1909</c:v>
                </c:pt>
                <c:pt idx="98">
                  <c:v>2014</c:v>
                </c:pt>
                <c:pt idx="99">
                  <c:v>2350</c:v>
                </c:pt>
                <c:pt idx="100">
                  <c:v>3490</c:v>
                </c:pt>
                <c:pt idx="101">
                  <c:v>3243</c:v>
                </c:pt>
                <c:pt idx="102">
                  <c:v>3520</c:v>
                </c:pt>
                <c:pt idx="103">
                  <c:v>3678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BA-714F-8D36-16B7568EF064}"/>
            </c:ext>
          </c:extLst>
        </c:ser>
        <c:ser>
          <c:idx val="1"/>
          <c:order val="1"/>
          <c:tx>
            <c:strRef>
              <c:f>'Part II-1'!$D$3</c:f>
              <c:strCache>
                <c:ptCount val="1"/>
                <c:pt idx="0">
                  <c:v>2 Period MA forecast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II-1'!$A$4:$A$107</c:f>
              <c:numCache>
                <c:formatCode>General</c:formatCode>
                <c:ptCount val="104"/>
                <c:pt idx="0">
                  <c:v>19794</c:v>
                </c:pt>
                <c:pt idx="1">
                  <c:v>19801</c:v>
                </c:pt>
                <c:pt idx="2">
                  <c:v>19802</c:v>
                </c:pt>
                <c:pt idx="3">
                  <c:v>19803</c:v>
                </c:pt>
                <c:pt idx="4">
                  <c:v>19804</c:v>
                </c:pt>
                <c:pt idx="5">
                  <c:v>19811</c:v>
                </c:pt>
                <c:pt idx="6">
                  <c:v>19812</c:v>
                </c:pt>
                <c:pt idx="7">
                  <c:v>19813</c:v>
                </c:pt>
                <c:pt idx="8">
                  <c:v>19814</c:v>
                </c:pt>
                <c:pt idx="9">
                  <c:v>19821</c:v>
                </c:pt>
                <c:pt idx="10">
                  <c:v>19822</c:v>
                </c:pt>
                <c:pt idx="11">
                  <c:v>19823</c:v>
                </c:pt>
                <c:pt idx="12">
                  <c:v>19824</c:v>
                </c:pt>
                <c:pt idx="13">
                  <c:v>19831</c:v>
                </c:pt>
                <c:pt idx="14">
                  <c:v>19832</c:v>
                </c:pt>
                <c:pt idx="15">
                  <c:v>19833</c:v>
                </c:pt>
                <c:pt idx="16">
                  <c:v>19834</c:v>
                </c:pt>
                <c:pt idx="17">
                  <c:v>19841</c:v>
                </c:pt>
                <c:pt idx="18">
                  <c:v>19842</c:v>
                </c:pt>
                <c:pt idx="19">
                  <c:v>19843</c:v>
                </c:pt>
                <c:pt idx="20">
                  <c:v>19844</c:v>
                </c:pt>
                <c:pt idx="21">
                  <c:v>19851</c:v>
                </c:pt>
                <c:pt idx="22">
                  <c:v>19852</c:v>
                </c:pt>
                <c:pt idx="23">
                  <c:v>19853</c:v>
                </c:pt>
                <c:pt idx="24">
                  <c:v>19854</c:v>
                </c:pt>
                <c:pt idx="25">
                  <c:v>19861</c:v>
                </c:pt>
                <c:pt idx="26">
                  <c:v>19862</c:v>
                </c:pt>
                <c:pt idx="27">
                  <c:v>19863</c:v>
                </c:pt>
                <c:pt idx="28">
                  <c:v>19864</c:v>
                </c:pt>
                <c:pt idx="29">
                  <c:v>19871</c:v>
                </c:pt>
                <c:pt idx="30">
                  <c:v>19872</c:v>
                </c:pt>
                <c:pt idx="31">
                  <c:v>19873</c:v>
                </c:pt>
                <c:pt idx="32">
                  <c:v>19874</c:v>
                </c:pt>
                <c:pt idx="33">
                  <c:v>19881</c:v>
                </c:pt>
                <c:pt idx="34">
                  <c:v>19882</c:v>
                </c:pt>
                <c:pt idx="35">
                  <c:v>19883</c:v>
                </c:pt>
                <c:pt idx="36">
                  <c:v>19884</c:v>
                </c:pt>
                <c:pt idx="37">
                  <c:v>19891</c:v>
                </c:pt>
                <c:pt idx="38">
                  <c:v>19892</c:v>
                </c:pt>
                <c:pt idx="39">
                  <c:v>19893</c:v>
                </c:pt>
                <c:pt idx="40">
                  <c:v>19894</c:v>
                </c:pt>
                <c:pt idx="41">
                  <c:v>19901</c:v>
                </c:pt>
                <c:pt idx="42">
                  <c:v>19902</c:v>
                </c:pt>
                <c:pt idx="43">
                  <c:v>19903</c:v>
                </c:pt>
                <c:pt idx="44">
                  <c:v>19904</c:v>
                </c:pt>
                <c:pt idx="45">
                  <c:v>19911</c:v>
                </c:pt>
                <c:pt idx="46">
                  <c:v>19912</c:v>
                </c:pt>
                <c:pt idx="47">
                  <c:v>19913</c:v>
                </c:pt>
                <c:pt idx="48">
                  <c:v>19914</c:v>
                </c:pt>
                <c:pt idx="49">
                  <c:v>19921</c:v>
                </c:pt>
                <c:pt idx="50">
                  <c:v>19922</c:v>
                </c:pt>
                <c:pt idx="51">
                  <c:v>19923</c:v>
                </c:pt>
                <c:pt idx="52">
                  <c:v>19924</c:v>
                </c:pt>
                <c:pt idx="53">
                  <c:v>19931</c:v>
                </c:pt>
                <c:pt idx="54">
                  <c:v>19932</c:v>
                </c:pt>
                <c:pt idx="55">
                  <c:v>19933</c:v>
                </c:pt>
                <c:pt idx="56">
                  <c:v>19934</c:v>
                </c:pt>
                <c:pt idx="57">
                  <c:v>19941</c:v>
                </c:pt>
                <c:pt idx="58">
                  <c:v>19942</c:v>
                </c:pt>
                <c:pt idx="59">
                  <c:v>19943</c:v>
                </c:pt>
                <c:pt idx="60">
                  <c:v>19944</c:v>
                </c:pt>
                <c:pt idx="61">
                  <c:v>19951</c:v>
                </c:pt>
                <c:pt idx="62">
                  <c:v>19952</c:v>
                </c:pt>
                <c:pt idx="63">
                  <c:v>19953</c:v>
                </c:pt>
                <c:pt idx="64">
                  <c:v>19954</c:v>
                </c:pt>
                <c:pt idx="65">
                  <c:v>19961</c:v>
                </c:pt>
                <c:pt idx="66">
                  <c:v>19962</c:v>
                </c:pt>
                <c:pt idx="67">
                  <c:v>19963</c:v>
                </c:pt>
                <c:pt idx="68">
                  <c:v>19964</c:v>
                </c:pt>
                <c:pt idx="69">
                  <c:v>19971</c:v>
                </c:pt>
                <c:pt idx="70">
                  <c:v>19972</c:v>
                </c:pt>
                <c:pt idx="71">
                  <c:v>19973</c:v>
                </c:pt>
                <c:pt idx="72">
                  <c:v>19974</c:v>
                </c:pt>
                <c:pt idx="73">
                  <c:v>19981</c:v>
                </c:pt>
                <c:pt idx="74">
                  <c:v>19982</c:v>
                </c:pt>
                <c:pt idx="75">
                  <c:v>19983</c:v>
                </c:pt>
                <c:pt idx="76">
                  <c:v>19984</c:v>
                </c:pt>
                <c:pt idx="77">
                  <c:v>19991</c:v>
                </c:pt>
                <c:pt idx="78">
                  <c:v>19992</c:v>
                </c:pt>
                <c:pt idx="79">
                  <c:v>19993</c:v>
                </c:pt>
                <c:pt idx="80">
                  <c:v>19994</c:v>
                </c:pt>
                <c:pt idx="81">
                  <c:v>20001</c:v>
                </c:pt>
                <c:pt idx="82">
                  <c:v>20002</c:v>
                </c:pt>
                <c:pt idx="83">
                  <c:v>20003</c:v>
                </c:pt>
                <c:pt idx="84">
                  <c:v>20004</c:v>
                </c:pt>
                <c:pt idx="85">
                  <c:v>20011</c:v>
                </c:pt>
                <c:pt idx="86">
                  <c:v>20012</c:v>
                </c:pt>
                <c:pt idx="87">
                  <c:v>20013</c:v>
                </c:pt>
                <c:pt idx="88">
                  <c:v>20014</c:v>
                </c:pt>
                <c:pt idx="89">
                  <c:v>20021</c:v>
                </c:pt>
                <c:pt idx="90">
                  <c:v>20022</c:v>
                </c:pt>
                <c:pt idx="91">
                  <c:v>20023</c:v>
                </c:pt>
                <c:pt idx="92">
                  <c:v>20024</c:v>
                </c:pt>
                <c:pt idx="93">
                  <c:v>20031</c:v>
                </c:pt>
                <c:pt idx="94">
                  <c:v>20032</c:v>
                </c:pt>
                <c:pt idx="95">
                  <c:v>20033</c:v>
                </c:pt>
                <c:pt idx="96">
                  <c:v>20034</c:v>
                </c:pt>
                <c:pt idx="97">
                  <c:v>20041</c:v>
                </c:pt>
                <c:pt idx="98">
                  <c:v>20042</c:v>
                </c:pt>
                <c:pt idx="99">
                  <c:v>20043</c:v>
                </c:pt>
                <c:pt idx="100">
                  <c:v>20044</c:v>
                </c:pt>
                <c:pt idx="101">
                  <c:v>20051</c:v>
                </c:pt>
                <c:pt idx="102">
                  <c:v>20052</c:v>
                </c:pt>
                <c:pt idx="103">
                  <c:v>20053</c:v>
                </c:pt>
              </c:numCache>
            </c:numRef>
          </c:xVal>
          <c:yVal>
            <c:numRef>
              <c:f>'Part II-1'!$D$4:$D$107</c:f>
              <c:numCache>
                <c:formatCode>General</c:formatCode>
                <c:ptCount val="104"/>
                <c:pt idx="2">
                  <c:v>21.544999955000002</c:v>
                </c:pt>
                <c:pt idx="3">
                  <c:v>28.05949992</c:v>
                </c:pt>
                <c:pt idx="4">
                  <c:v>37.017999889999999</c:v>
                </c:pt>
                <c:pt idx="5">
                  <c:v>54.543999849999999</c:v>
                </c:pt>
                <c:pt idx="6">
                  <c:v>73.192999839999999</c:v>
                </c:pt>
                <c:pt idx="7">
                  <c:v>84.741999864999997</c:v>
                </c:pt>
                <c:pt idx="8">
                  <c:v>94.198499914999999</c:v>
                </c:pt>
                <c:pt idx="9">
                  <c:v>115.615499985</c:v>
                </c:pt>
                <c:pt idx="10">
                  <c:v>132.28599980000001</c:v>
                </c:pt>
                <c:pt idx="11">
                  <c:v>136.84999970000001</c:v>
                </c:pt>
                <c:pt idx="12">
                  <c:v>159.24449970000001</c:v>
                </c:pt>
                <c:pt idx="13">
                  <c:v>195.05049965000001</c:v>
                </c:pt>
                <c:pt idx="14">
                  <c:v>221.1374998</c:v>
                </c:pt>
                <c:pt idx="15">
                  <c:v>247.63299965000002</c:v>
                </c:pt>
                <c:pt idx="16">
                  <c:v>270.24699925000004</c:v>
                </c:pt>
                <c:pt idx="17">
                  <c:v>294.71899940000003</c:v>
                </c:pt>
                <c:pt idx="18">
                  <c:v>308.16499950000002</c:v>
                </c:pt>
                <c:pt idx="19">
                  <c:v>361.1224995</c:v>
                </c:pt>
                <c:pt idx="20">
                  <c:v>449.77099944999998</c:v>
                </c:pt>
                <c:pt idx="21">
                  <c:v>587.84749935000002</c:v>
                </c:pt>
                <c:pt idx="22">
                  <c:v>566.81999969999993</c:v>
                </c:pt>
                <c:pt idx="23">
                  <c:v>405.13649989999999</c:v>
                </c:pt>
                <c:pt idx="24">
                  <c:v>392.31899974999999</c:v>
                </c:pt>
                <c:pt idx="25">
                  <c:v>471.79949950000002</c:v>
                </c:pt>
                <c:pt idx="26">
                  <c:v>471.41649959999995</c:v>
                </c:pt>
                <c:pt idx="27">
                  <c:v>428.61099954999997</c:v>
                </c:pt>
                <c:pt idx="28">
                  <c:v>479.53249930000004</c:v>
                </c:pt>
                <c:pt idx="29">
                  <c:v>586.51949884999999</c:v>
                </c:pt>
                <c:pt idx="30">
                  <c:v>618.78999905000001</c:v>
                </c:pt>
                <c:pt idx="31">
                  <c:v>606.19549944999994</c:v>
                </c:pt>
                <c:pt idx="32">
                  <c:v>711.74399949999997</c:v>
                </c:pt>
                <c:pt idx="33">
                  <c:v>914.43299890000003</c:v>
                </c:pt>
                <c:pt idx="34">
                  <c:v>954.80149864999998</c:v>
                </c:pt>
                <c:pt idx="35">
                  <c:v>930.105999</c:v>
                </c:pt>
                <c:pt idx="36">
                  <c:v>1080.8849983499999</c:v>
                </c:pt>
                <c:pt idx="37">
                  <c:v>1286.9279974999999</c:v>
                </c:pt>
                <c:pt idx="38">
                  <c:v>1326.0269985</c:v>
                </c:pt>
                <c:pt idx="39">
                  <c:v>1247.5644990000001</c:v>
                </c:pt>
                <c:pt idx="40">
                  <c:v>1315.9794980000001</c:v>
                </c:pt>
                <c:pt idx="41">
                  <c:v>1438.5649985</c:v>
                </c:pt>
                <c:pt idx="42">
                  <c:v>1419.7924994999998</c:v>
                </c:pt>
                <c:pt idx="43">
                  <c:v>1355.4809989999999</c:v>
                </c:pt>
                <c:pt idx="44">
                  <c:v>1359.4249970000001</c:v>
                </c:pt>
                <c:pt idx="45">
                  <c:v>1514.7979965</c:v>
                </c:pt>
                <c:pt idx="46">
                  <c:v>1636.5919974999999</c:v>
                </c:pt>
                <c:pt idx="47">
                  <c:v>1563.140997</c:v>
                </c:pt>
                <c:pt idx="48">
                  <c:v>1517.8324965000002</c:v>
                </c:pt>
                <c:pt idx="49">
                  <c:v>1684.8364985000001</c:v>
                </c:pt>
                <c:pt idx="50">
                  <c:v>1789.318499</c:v>
                </c:pt>
                <c:pt idx="51">
                  <c:v>1728.0979980000002</c:v>
                </c:pt>
                <c:pt idx="52">
                  <c:v>1753.9524974999999</c:v>
                </c:pt>
                <c:pt idx="53">
                  <c:v>1884.0129984999999</c:v>
                </c:pt>
                <c:pt idx="54">
                  <c:v>1987.0929984999998</c:v>
                </c:pt>
                <c:pt idx="55">
                  <c:v>1917.9364965</c:v>
                </c:pt>
                <c:pt idx="56">
                  <c:v>2001.3839950000001</c:v>
                </c:pt>
                <c:pt idx="57">
                  <c:v>2304.8214950000001</c:v>
                </c:pt>
                <c:pt idx="58">
                  <c:v>2272.7769964999998</c:v>
                </c:pt>
                <c:pt idx="59">
                  <c:v>2113.303997</c:v>
                </c:pt>
                <c:pt idx="60">
                  <c:v>2321.5969964999999</c:v>
                </c:pt>
                <c:pt idx="61">
                  <c:v>2662.6429980000003</c:v>
                </c:pt>
                <c:pt idx="62">
                  <c:v>2742</c:v>
                </c:pt>
                <c:pt idx="63">
                  <c:v>2613.5</c:v>
                </c:pt>
                <c:pt idx="64">
                  <c:v>2789</c:v>
                </c:pt>
                <c:pt idx="65">
                  <c:v>3075.5</c:v>
                </c:pt>
                <c:pt idx="66">
                  <c:v>2666.5</c:v>
                </c:pt>
                <c:pt idx="67">
                  <c:v>2182</c:v>
                </c:pt>
                <c:pt idx="68">
                  <c:v>2250</c:v>
                </c:pt>
                <c:pt idx="69">
                  <c:v>2225</c:v>
                </c:pt>
                <c:pt idx="70">
                  <c:v>1865</c:v>
                </c:pt>
                <c:pt idx="71">
                  <c:v>1669</c:v>
                </c:pt>
                <c:pt idx="72">
                  <c:v>1675.5</c:v>
                </c:pt>
                <c:pt idx="73">
                  <c:v>1596</c:v>
                </c:pt>
                <c:pt idx="74">
                  <c:v>1491.5</c:v>
                </c:pt>
                <c:pt idx="75">
                  <c:v>1403.5</c:v>
                </c:pt>
                <c:pt idx="76">
                  <c:v>1479</c:v>
                </c:pt>
                <c:pt idx="77">
                  <c:v>1633</c:v>
                </c:pt>
                <c:pt idx="78">
                  <c:v>1620</c:v>
                </c:pt>
                <c:pt idx="79">
                  <c:v>1544</c:v>
                </c:pt>
                <c:pt idx="80">
                  <c:v>1447</c:v>
                </c:pt>
                <c:pt idx="81">
                  <c:v>1839.5</c:v>
                </c:pt>
                <c:pt idx="82">
                  <c:v>2144</c:v>
                </c:pt>
                <c:pt idx="83">
                  <c:v>1885</c:v>
                </c:pt>
                <c:pt idx="84">
                  <c:v>1847.5</c:v>
                </c:pt>
                <c:pt idx="85">
                  <c:v>1438.5</c:v>
                </c:pt>
                <c:pt idx="86">
                  <c:v>1219</c:v>
                </c:pt>
                <c:pt idx="87">
                  <c:v>1453</c:v>
                </c:pt>
                <c:pt idx="88">
                  <c:v>1462.5</c:v>
                </c:pt>
                <c:pt idx="89">
                  <c:v>1412.5</c:v>
                </c:pt>
                <c:pt idx="90">
                  <c:v>1435</c:v>
                </c:pt>
                <c:pt idx="91">
                  <c:v>1462</c:v>
                </c:pt>
                <c:pt idx="92">
                  <c:v>1436</c:v>
                </c:pt>
                <c:pt idx="93">
                  <c:v>1457.5</c:v>
                </c:pt>
                <c:pt idx="94">
                  <c:v>1473.5</c:v>
                </c:pt>
                <c:pt idx="95">
                  <c:v>1510</c:v>
                </c:pt>
                <c:pt idx="96">
                  <c:v>1630</c:v>
                </c:pt>
                <c:pt idx="97">
                  <c:v>1860.5</c:v>
                </c:pt>
                <c:pt idx="98">
                  <c:v>1957.5</c:v>
                </c:pt>
                <c:pt idx="99">
                  <c:v>1961.5</c:v>
                </c:pt>
                <c:pt idx="100">
                  <c:v>2182</c:v>
                </c:pt>
                <c:pt idx="101">
                  <c:v>2920</c:v>
                </c:pt>
                <c:pt idx="102">
                  <c:v>3366.5</c:v>
                </c:pt>
                <c:pt idx="103">
                  <c:v>3381.5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BA-714F-8D36-16B7568EF064}"/>
            </c:ext>
          </c:extLst>
        </c:ser>
        <c:ser>
          <c:idx val="2"/>
          <c:order val="2"/>
          <c:tx>
            <c:strRef>
              <c:f>'Part II-1'!$E$3</c:f>
              <c:strCache>
                <c:ptCount val="1"/>
                <c:pt idx="0">
                  <c:v>Smoothed Forecast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'Part II-1'!$A$4:$A$107</c:f>
              <c:numCache>
                <c:formatCode>General</c:formatCode>
                <c:ptCount val="104"/>
                <c:pt idx="0">
                  <c:v>19794</c:v>
                </c:pt>
                <c:pt idx="1">
                  <c:v>19801</c:v>
                </c:pt>
                <c:pt idx="2">
                  <c:v>19802</c:v>
                </c:pt>
                <c:pt idx="3">
                  <c:v>19803</c:v>
                </c:pt>
                <c:pt idx="4">
                  <c:v>19804</c:v>
                </c:pt>
                <c:pt idx="5">
                  <c:v>19811</c:v>
                </c:pt>
                <c:pt idx="6">
                  <c:v>19812</c:v>
                </c:pt>
                <c:pt idx="7">
                  <c:v>19813</c:v>
                </c:pt>
                <c:pt idx="8">
                  <c:v>19814</c:v>
                </c:pt>
                <c:pt idx="9">
                  <c:v>19821</c:v>
                </c:pt>
                <c:pt idx="10">
                  <c:v>19822</c:v>
                </c:pt>
                <c:pt idx="11">
                  <c:v>19823</c:v>
                </c:pt>
                <c:pt idx="12">
                  <c:v>19824</c:v>
                </c:pt>
                <c:pt idx="13">
                  <c:v>19831</c:v>
                </c:pt>
                <c:pt idx="14">
                  <c:v>19832</c:v>
                </c:pt>
                <c:pt idx="15">
                  <c:v>19833</c:v>
                </c:pt>
                <c:pt idx="16">
                  <c:v>19834</c:v>
                </c:pt>
                <c:pt idx="17">
                  <c:v>19841</c:v>
                </c:pt>
                <c:pt idx="18">
                  <c:v>19842</c:v>
                </c:pt>
                <c:pt idx="19">
                  <c:v>19843</c:v>
                </c:pt>
                <c:pt idx="20">
                  <c:v>19844</c:v>
                </c:pt>
                <c:pt idx="21">
                  <c:v>19851</c:v>
                </c:pt>
                <c:pt idx="22">
                  <c:v>19852</c:v>
                </c:pt>
                <c:pt idx="23">
                  <c:v>19853</c:v>
                </c:pt>
                <c:pt idx="24">
                  <c:v>19854</c:v>
                </c:pt>
                <c:pt idx="25">
                  <c:v>19861</c:v>
                </c:pt>
                <c:pt idx="26">
                  <c:v>19862</c:v>
                </c:pt>
                <c:pt idx="27">
                  <c:v>19863</c:v>
                </c:pt>
                <c:pt idx="28">
                  <c:v>19864</c:v>
                </c:pt>
                <c:pt idx="29">
                  <c:v>19871</c:v>
                </c:pt>
                <c:pt idx="30">
                  <c:v>19872</c:v>
                </c:pt>
                <c:pt idx="31">
                  <c:v>19873</c:v>
                </c:pt>
                <c:pt idx="32">
                  <c:v>19874</c:v>
                </c:pt>
                <c:pt idx="33">
                  <c:v>19881</c:v>
                </c:pt>
                <c:pt idx="34">
                  <c:v>19882</c:v>
                </c:pt>
                <c:pt idx="35">
                  <c:v>19883</c:v>
                </c:pt>
                <c:pt idx="36">
                  <c:v>19884</c:v>
                </c:pt>
                <c:pt idx="37">
                  <c:v>19891</c:v>
                </c:pt>
                <c:pt idx="38">
                  <c:v>19892</c:v>
                </c:pt>
                <c:pt idx="39">
                  <c:v>19893</c:v>
                </c:pt>
                <c:pt idx="40">
                  <c:v>19894</c:v>
                </c:pt>
                <c:pt idx="41">
                  <c:v>19901</c:v>
                </c:pt>
                <c:pt idx="42">
                  <c:v>19902</c:v>
                </c:pt>
                <c:pt idx="43">
                  <c:v>19903</c:v>
                </c:pt>
                <c:pt idx="44">
                  <c:v>19904</c:v>
                </c:pt>
                <c:pt idx="45">
                  <c:v>19911</c:v>
                </c:pt>
                <c:pt idx="46">
                  <c:v>19912</c:v>
                </c:pt>
                <c:pt idx="47">
                  <c:v>19913</c:v>
                </c:pt>
                <c:pt idx="48">
                  <c:v>19914</c:v>
                </c:pt>
                <c:pt idx="49">
                  <c:v>19921</c:v>
                </c:pt>
                <c:pt idx="50">
                  <c:v>19922</c:v>
                </c:pt>
                <c:pt idx="51">
                  <c:v>19923</c:v>
                </c:pt>
                <c:pt idx="52">
                  <c:v>19924</c:v>
                </c:pt>
                <c:pt idx="53">
                  <c:v>19931</c:v>
                </c:pt>
                <c:pt idx="54">
                  <c:v>19932</c:v>
                </c:pt>
                <c:pt idx="55">
                  <c:v>19933</c:v>
                </c:pt>
                <c:pt idx="56">
                  <c:v>19934</c:v>
                </c:pt>
                <c:pt idx="57">
                  <c:v>19941</c:v>
                </c:pt>
                <c:pt idx="58">
                  <c:v>19942</c:v>
                </c:pt>
                <c:pt idx="59">
                  <c:v>19943</c:v>
                </c:pt>
                <c:pt idx="60">
                  <c:v>19944</c:v>
                </c:pt>
                <c:pt idx="61">
                  <c:v>19951</c:v>
                </c:pt>
                <c:pt idx="62">
                  <c:v>19952</c:v>
                </c:pt>
                <c:pt idx="63">
                  <c:v>19953</c:v>
                </c:pt>
                <c:pt idx="64">
                  <c:v>19954</c:v>
                </c:pt>
                <c:pt idx="65">
                  <c:v>19961</c:v>
                </c:pt>
                <c:pt idx="66">
                  <c:v>19962</c:v>
                </c:pt>
                <c:pt idx="67">
                  <c:v>19963</c:v>
                </c:pt>
                <c:pt idx="68">
                  <c:v>19964</c:v>
                </c:pt>
                <c:pt idx="69">
                  <c:v>19971</c:v>
                </c:pt>
                <c:pt idx="70">
                  <c:v>19972</c:v>
                </c:pt>
                <c:pt idx="71">
                  <c:v>19973</c:v>
                </c:pt>
                <c:pt idx="72">
                  <c:v>19974</c:v>
                </c:pt>
                <c:pt idx="73">
                  <c:v>19981</c:v>
                </c:pt>
                <c:pt idx="74">
                  <c:v>19982</c:v>
                </c:pt>
                <c:pt idx="75">
                  <c:v>19983</c:v>
                </c:pt>
                <c:pt idx="76">
                  <c:v>19984</c:v>
                </c:pt>
                <c:pt idx="77">
                  <c:v>19991</c:v>
                </c:pt>
                <c:pt idx="78">
                  <c:v>19992</c:v>
                </c:pt>
                <c:pt idx="79">
                  <c:v>19993</c:v>
                </c:pt>
                <c:pt idx="80">
                  <c:v>19994</c:v>
                </c:pt>
                <c:pt idx="81">
                  <c:v>20001</c:v>
                </c:pt>
                <c:pt idx="82">
                  <c:v>20002</c:v>
                </c:pt>
                <c:pt idx="83">
                  <c:v>20003</c:v>
                </c:pt>
                <c:pt idx="84">
                  <c:v>20004</c:v>
                </c:pt>
                <c:pt idx="85">
                  <c:v>20011</c:v>
                </c:pt>
                <c:pt idx="86">
                  <c:v>20012</c:v>
                </c:pt>
                <c:pt idx="87">
                  <c:v>20013</c:v>
                </c:pt>
                <c:pt idx="88">
                  <c:v>20014</c:v>
                </c:pt>
                <c:pt idx="89">
                  <c:v>20021</c:v>
                </c:pt>
                <c:pt idx="90">
                  <c:v>20022</c:v>
                </c:pt>
                <c:pt idx="91">
                  <c:v>20023</c:v>
                </c:pt>
                <c:pt idx="92">
                  <c:v>20024</c:v>
                </c:pt>
                <c:pt idx="93">
                  <c:v>20031</c:v>
                </c:pt>
                <c:pt idx="94">
                  <c:v>20032</c:v>
                </c:pt>
                <c:pt idx="95">
                  <c:v>20033</c:v>
                </c:pt>
                <c:pt idx="96">
                  <c:v>20034</c:v>
                </c:pt>
                <c:pt idx="97">
                  <c:v>20041</c:v>
                </c:pt>
                <c:pt idx="98">
                  <c:v>20042</c:v>
                </c:pt>
                <c:pt idx="99">
                  <c:v>20043</c:v>
                </c:pt>
                <c:pt idx="100">
                  <c:v>20044</c:v>
                </c:pt>
                <c:pt idx="101">
                  <c:v>20051</c:v>
                </c:pt>
                <c:pt idx="102">
                  <c:v>20052</c:v>
                </c:pt>
                <c:pt idx="103">
                  <c:v>20053</c:v>
                </c:pt>
              </c:numCache>
            </c:numRef>
          </c:xVal>
          <c:yVal>
            <c:numRef>
              <c:f>'Part II-1'!$E$4:$E$107</c:f>
              <c:numCache>
                <c:formatCode>General</c:formatCode>
                <c:ptCount val="104"/>
                <c:pt idx="2">
                  <c:v>21.544999955000002</c:v>
                </c:pt>
                <c:pt idx="3">
                  <c:v>21.544999955000002</c:v>
                </c:pt>
                <c:pt idx="4">
                  <c:v>28.05949992</c:v>
                </c:pt>
                <c:pt idx="5">
                  <c:v>37.017999889999999</c:v>
                </c:pt>
                <c:pt idx="6">
                  <c:v>54.543999849999999</c:v>
                </c:pt>
                <c:pt idx="7">
                  <c:v>73.192999839999999</c:v>
                </c:pt>
                <c:pt idx="8">
                  <c:v>84.741999864999997</c:v>
                </c:pt>
                <c:pt idx="9">
                  <c:v>94.198499914999999</c:v>
                </c:pt>
                <c:pt idx="10">
                  <c:v>115.615499985</c:v>
                </c:pt>
                <c:pt idx="11">
                  <c:v>132.28599980000001</c:v>
                </c:pt>
                <c:pt idx="12">
                  <c:v>136.84999970000001</c:v>
                </c:pt>
                <c:pt idx="13">
                  <c:v>159.24449970000001</c:v>
                </c:pt>
                <c:pt idx="14">
                  <c:v>195.05049965000001</c:v>
                </c:pt>
                <c:pt idx="15">
                  <c:v>221.1374998</c:v>
                </c:pt>
                <c:pt idx="16">
                  <c:v>247.63299965000002</c:v>
                </c:pt>
                <c:pt idx="17">
                  <c:v>270.24699925000004</c:v>
                </c:pt>
                <c:pt idx="18">
                  <c:v>294.71899940000003</c:v>
                </c:pt>
                <c:pt idx="19">
                  <c:v>308.16499950000002</c:v>
                </c:pt>
                <c:pt idx="20">
                  <c:v>361.1224995</c:v>
                </c:pt>
                <c:pt idx="21">
                  <c:v>449.77099944999998</c:v>
                </c:pt>
                <c:pt idx="22">
                  <c:v>587.84749935000002</c:v>
                </c:pt>
                <c:pt idx="23">
                  <c:v>566.81999969999993</c:v>
                </c:pt>
                <c:pt idx="24">
                  <c:v>405.13649989999999</c:v>
                </c:pt>
                <c:pt idx="25">
                  <c:v>392.31899974999999</c:v>
                </c:pt>
                <c:pt idx="26">
                  <c:v>471.79949950000002</c:v>
                </c:pt>
                <c:pt idx="27">
                  <c:v>471.41649959999995</c:v>
                </c:pt>
                <c:pt idx="28">
                  <c:v>428.61099954999997</c:v>
                </c:pt>
                <c:pt idx="29">
                  <c:v>479.53249930000004</c:v>
                </c:pt>
                <c:pt idx="30">
                  <c:v>586.51949884999999</c:v>
                </c:pt>
                <c:pt idx="31">
                  <c:v>618.78999905000001</c:v>
                </c:pt>
                <c:pt idx="32">
                  <c:v>606.19549944999994</c:v>
                </c:pt>
                <c:pt idx="33">
                  <c:v>711.74399949999997</c:v>
                </c:pt>
                <c:pt idx="34">
                  <c:v>914.43299890000003</c:v>
                </c:pt>
                <c:pt idx="35">
                  <c:v>954.80149864999998</c:v>
                </c:pt>
                <c:pt idx="36">
                  <c:v>930.105999</c:v>
                </c:pt>
                <c:pt idx="37">
                  <c:v>1080.8849983499999</c:v>
                </c:pt>
                <c:pt idx="38">
                  <c:v>1286.9279974999999</c:v>
                </c:pt>
                <c:pt idx="39">
                  <c:v>1326.0269985</c:v>
                </c:pt>
                <c:pt idx="40">
                  <c:v>1247.5644990000001</c:v>
                </c:pt>
                <c:pt idx="41">
                  <c:v>1315.9794980000001</c:v>
                </c:pt>
                <c:pt idx="42">
                  <c:v>1438.5649985</c:v>
                </c:pt>
                <c:pt idx="43">
                  <c:v>1419.7924994999998</c:v>
                </c:pt>
                <c:pt idx="44">
                  <c:v>1355.4809989999999</c:v>
                </c:pt>
                <c:pt idx="45">
                  <c:v>1359.4249970000001</c:v>
                </c:pt>
                <c:pt idx="46">
                  <c:v>1514.7979965</c:v>
                </c:pt>
                <c:pt idx="47">
                  <c:v>1636.5919974999999</c:v>
                </c:pt>
                <c:pt idx="48">
                  <c:v>1563.140997</c:v>
                </c:pt>
                <c:pt idx="49">
                  <c:v>1517.8324965000002</c:v>
                </c:pt>
                <c:pt idx="50">
                  <c:v>1684.8364985000001</c:v>
                </c:pt>
                <c:pt idx="51">
                  <c:v>1789.318499</c:v>
                </c:pt>
                <c:pt idx="52">
                  <c:v>1728.0979980000002</c:v>
                </c:pt>
                <c:pt idx="53">
                  <c:v>1753.9524974999999</c:v>
                </c:pt>
                <c:pt idx="54">
                  <c:v>1884.0129984999999</c:v>
                </c:pt>
                <c:pt idx="55">
                  <c:v>1987.0929984999998</c:v>
                </c:pt>
                <c:pt idx="56">
                  <c:v>1917.9364965</c:v>
                </c:pt>
                <c:pt idx="57">
                  <c:v>2001.3839950000001</c:v>
                </c:pt>
                <c:pt idx="58">
                  <c:v>2304.8214950000001</c:v>
                </c:pt>
                <c:pt idx="59">
                  <c:v>2272.7769964999998</c:v>
                </c:pt>
                <c:pt idx="60">
                  <c:v>2113.303997</c:v>
                </c:pt>
                <c:pt idx="61">
                  <c:v>2321.5969964999999</c:v>
                </c:pt>
                <c:pt idx="62">
                  <c:v>2662.6429980000003</c:v>
                </c:pt>
                <c:pt idx="63">
                  <c:v>2742</c:v>
                </c:pt>
                <c:pt idx="64">
                  <c:v>2613.5</c:v>
                </c:pt>
                <c:pt idx="65">
                  <c:v>2789</c:v>
                </c:pt>
                <c:pt idx="66">
                  <c:v>3075.5</c:v>
                </c:pt>
                <c:pt idx="67">
                  <c:v>2666.5</c:v>
                </c:pt>
                <c:pt idx="68">
                  <c:v>2182</c:v>
                </c:pt>
                <c:pt idx="69">
                  <c:v>2250</c:v>
                </c:pt>
                <c:pt idx="70">
                  <c:v>2225</c:v>
                </c:pt>
                <c:pt idx="71">
                  <c:v>1865</c:v>
                </c:pt>
                <c:pt idx="72">
                  <c:v>1669</c:v>
                </c:pt>
                <c:pt idx="73">
                  <c:v>1675.5</c:v>
                </c:pt>
                <c:pt idx="74">
                  <c:v>1596</c:v>
                </c:pt>
                <c:pt idx="75">
                  <c:v>1491.5</c:v>
                </c:pt>
                <c:pt idx="76">
                  <c:v>1403.5</c:v>
                </c:pt>
                <c:pt idx="77">
                  <c:v>1479</c:v>
                </c:pt>
                <c:pt idx="78">
                  <c:v>1633</c:v>
                </c:pt>
                <c:pt idx="79">
                  <c:v>1620</c:v>
                </c:pt>
                <c:pt idx="80">
                  <c:v>1544</c:v>
                </c:pt>
                <c:pt idx="81">
                  <c:v>1447</c:v>
                </c:pt>
                <c:pt idx="82">
                  <c:v>1839.5</c:v>
                </c:pt>
                <c:pt idx="83">
                  <c:v>2144</c:v>
                </c:pt>
                <c:pt idx="84">
                  <c:v>1885</c:v>
                </c:pt>
                <c:pt idx="85">
                  <c:v>1847.5</c:v>
                </c:pt>
                <c:pt idx="86">
                  <c:v>1438.5</c:v>
                </c:pt>
                <c:pt idx="87">
                  <c:v>1219</c:v>
                </c:pt>
                <c:pt idx="88">
                  <c:v>1453</c:v>
                </c:pt>
                <c:pt idx="89">
                  <c:v>1462.5</c:v>
                </c:pt>
                <c:pt idx="90">
                  <c:v>1412.5</c:v>
                </c:pt>
                <c:pt idx="91">
                  <c:v>1435</c:v>
                </c:pt>
                <c:pt idx="92">
                  <c:v>1462</c:v>
                </c:pt>
                <c:pt idx="93">
                  <c:v>1436</c:v>
                </c:pt>
                <c:pt idx="94">
                  <c:v>1457.5</c:v>
                </c:pt>
                <c:pt idx="95">
                  <c:v>1473.5</c:v>
                </c:pt>
                <c:pt idx="96">
                  <c:v>1510</c:v>
                </c:pt>
                <c:pt idx="97">
                  <c:v>1630</c:v>
                </c:pt>
                <c:pt idx="98">
                  <c:v>1860.5</c:v>
                </c:pt>
                <c:pt idx="99">
                  <c:v>1957.5</c:v>
                </c:pt>
                <c:pt idx="100">
                  <c:v>1961.5</c:v>
                </c:pt>
                <c:pt idx="101">
                  <c:v>2182</c:v>
                </c:pt>
                <c:pt idx="102">
                  <c:v>2920</c:v>
                </c:pt>
                <c:pt idx="103">
                  <c:v>3366.5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3BA-714F-8D36-16B7568EF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486607"/>
        <c:axId val="1781433567"/>
      </c:scatterChart>
      <c:valAx>
        <c:axId val="175748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433567"/>
        <c:crosses val="autoZero"/>
        <c:crossBetween val="midCat"/>
      </c:valAx>
      <c:valAx>
        <c:axId val="178143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486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Revenue VS Forecast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'Part II-2 Model +3'!$Q$1</c:f>
              <c:strCache>
                <c:ptCount val="1"/>
                <c:pt idx="0">
                  <c:v>Actual Rev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II-2 Model +3'!$P$2:$P$97</c:f>
              <c:numCache>
                <c:formatCode>General</c:formatCode>
                <c:ptCount val="96"/>
                <c:pt idx="0">
                  <c:v>19814</c:v>
                </c:pt>
                <c:pt idx="1">
                  <c:v>19821</c:v>
                </c:pt>
                <c:pt idx="2">
                  <c:v>19822</c:v>
                </c:pt>
                <c:pt idx="3">
                  <c:v>19823</c:v>
                </c:pt>
                <c:pt idx="4">
                  <c:v>19824</c:v>
                </c:pt>
                <c:pt idx="5">
                  <c:v>19831</c:v>
                </c:pt>
                <c:pt idx="6">
                  <c:v>19832</c:v>
                </c:pt>
                <c:pt idx="7">
                  <c:v>19833</c:v>
                </c:pt>
                <c:pt idx="8">
                  <c:v>19834</c:v>
                </c:pt>
                <c:pt idx="9">
                  <c:v>19841</c:v>
                </c:pt>
                <c:pt idx="10">
                  <c:v>19842</c:v>
                </c:pt>
                <c:pt idx="11">
                  <c:v>19843</c:v>
                </c:pt>
                <c:pt idx="12">
                  <c:v>19844</c:v>
                </c:pt>
                <c:pt idx="13">
                  <c:v>19851</c:v>
                </c:pt>
                <c:pt idx="14">
                  <c:v>19852</c:v>
                </c:pt>
                <c:pt idx="15">
                  <c:v>19853</c:v>
                </c:pt>
                <c:pt idx="16">
                  <c:v>19854</c:v>
                </c:pt>
                <c:pt idx="17">
                  <c:v>19861</c:v>
                </c:pt>
                <c:pt idx="18">
                  <c:v>19862</c:v>
                </c:pt>
                <c:pt idx="19">
                  <c:v>19863</c:v>
                </c:pt>
                <c:pt idx="20">
                  <c:v>19864</c:v>
                </c:pt>
                <c:pt idx="21">
                  <c:v>19871</c:v>
                </c:pt>
                <c:pt idx="22">
                  <c:v>19872</c:v>
                </c:pt>
                <c:pt idx="23">
                  <c:v>19873</c:v>
                </c:pt>
                <c:pt idx="24">
                  <c:v>19874</c:v>
                </c:pt>
                <c:pt idx="25">
                  <c:v>19881</c:v>
                </c:pt>
                <c:pt idx="26">
                  <c:v>19882</c:v>
                </c:pt>
                <c:pt idx="27">
                  <c:v>19883</c:v>
                </c:pt>
                <c:pt idx="28">
                  <c:v>19884</c:v>
                </c:pt>
                <c:pt idx="29">
                  <c:v>19891</c:v>
                </c:pt>
                <c:pt idx="30">
                  <c:v>19892</c:v>
                </c:pt>
                <c:pt idx="31">
                  <c:v>19893</c:v>
                </c:pt>
                <c:pt idx="32">
                  <c:v>19894</c:v>
                </c:pt>
                <c:pt idx="33">
                  <c:v>19901</c:v>
                </c:pt>
                <c:pt idx="34">
                  <c:v>19902</c:v>
                </c:pt>
                <c:pt idx="35">
                  <c:v>19903</c:v>
                </c:pt>
                <c:pt idx="36">
                  <c:v>19904</c:v>
                </c:pt>
                <c:pt idx="37">
                  <c:v>19911</c:v>
                </c:pt>
                <c:pt idx="38">
                  <c:v>19912</c:v>
                </c:pt>
                <c:pt idx="39">
                  <c:v>19913</c:v>
                </c:pt>
                <c:pt idx="40">
                  <c:v>19914</c:v>
                </c:pt>
                <c:pt idx="41">
                  <c:v>19921</c:v>
                </c:pt>
                <c:pt idx="42">
                  <c:v>19922</c:v>
                </c:pt>
                <c:pt idx="43">
                  <c:v>19923</c:v>
                </c:pt>
                <c:pt idx="44">
                  <c:v>19924</c:v>
                </c:pt>
                <c:pt idx="45">
                  <c:v>19931</c:v>
                </c:pt>
                <c:pt idx="46">
                  <c:v>19932</c:v>
                </c:pt>
                <c:pt idx="47">
                  <c:v>19933</c:v>
                </c:pt>
                <c:pt idx="48">
                  <c:v>19934</c:v>
                </c:pt>
                <c:pt idx="49">
                  <c:v>19941</c:v>
                </c:pt>
                <c:pt idx="50">
                  <c:v>19942</c:v>
                </c:pt>
                <c:pt idx="51">
                  <c:v>19943</c:v>
                </c:pt>
                <c:pt idx="52">
                  <c:v>19944</c:v>
                </c:pt>
                <c:pt idx="53">
                  <c:v>19951</c:v>
                </c:pt>
                <c:pt idx="54">
                  <c:v>19952</c:v>
                </c:pt>
                <c:pt idx="55">
                  <c:v>19953</c:v>
                </c:pt>
                <c:pt idx="56">
                  <c:v>19954</c:v>
                </c:pt>
                <c:pt idx="57">
                  <c:v>19961</c:v>
                </c:pt>
                <c:pt idx="58">
                  <c:v>19962</c:v>
                </c:pt>
                <c:pt idx="59">
                  <c:v>19963</c:v>
                </c:pt>
                <c:pt idx="60">
                  <c:v>19964</c:v>
                </c:pt>
                <c:pt idx="61">
                  <c:v>19971</c:v>
                </c:pt>
                <c:pt idx="62">
                  <c:v>19972</c:v>
                </c:pt>
                <c:pt idx="63">
                  <c:v>19973</c:v>
                </c:pt>
                <c:pt idx="64">
                  <c:v>19974</c:v>
                </c:pt>
                <c:pt idx="65">
                  <c:v>19981</c:v>
                </c:pt>
                <c:pt idx="66">
                  <c:v>19982</c:v>
                </c:pt>
                <c:pt idx="67">
                  <c:v>19983</c:v>
                </c:pt>
                <c:pt idx="68">
                  <c:v>19984</c:v>
                </c:pt>
                <c:pt idx="69">
                  <c:v>19991</c:v>
                </c:pt>
                <c:pt idx="70">
                  <c:v>19992</c:v>
                </c:pt>
                <c:pt idx="71">
                  <c:v>19993</c:v>
                </c:pt>
                <c:pt idx="72">
                  <c:v>19994</c:v>
                </c:pt>
                <c:pt idx="73">
                  <c:v>20001</c:v>
                </c:pt>
                <c:pt idx="74">
                  <c:v>20002</c:v>
                </c:pt>
                <c:pt idx="75">
                  <c:v>20003</c:v>
                </c:pt>
                <c:pt idx="76">
                  <c:v>20004</c:v>
                </c:pt>
                <c:pt idx="77">
                  <c:v>20011</c:v>
                </c:pt>
                <c:pt idx="78">
                  <c:v>20012</c:v>
                </c:pt>
                <c:pt idx="79">
                  <c:v>20013</c:v>
                </c:pt>
                <c:pt idx="80">
                  <c:v>20014</c:v>
                </c:pt>
                <c:pt idx="81">
                  <c:v>20021</c:v>
                </c:pt>
                <c:pt idx="82">
                  <c:v>20022</c:v>
                </c:pt>
                <c:pt idx="83">
                  <c:v>20023</c:v>
                </c:pt>
                <c:pt idx="84">
                  <c:v>20024</c:v>
                </c:pt>
                <c:pt idx="85">
                  <c:v>20031</c:v>
                </c:pt>
                <c:pt idx="86">
                  <c:v>20032</c:v>
                </c:pt>
                <c:pt idx="87">
                  <c:v>20033</c:v>
                </c:pt>
                <c:pt idx="88">
                  <c:v>20034</c:v>
                </c:pt>
                <c:pt idx="89">
                  <c:v>20041</c:v>
                </c:pt>
                <c:pt idx="90">
                  <c:v>20042</c:v>
                </c:pt>
                <c:pt idx="91">
                  <c:v>20043</c:v>
                </c:pt>
                <c:pt idx="92">
                  <c:v>20044</c:v>
                </c:pt>
                <c:pt idx="93">
                  <c:v>20051</c:v>
                </c:pt>
                <c:pt idx="94">
                  <c:v>20052</c:v>
                </c:pt>
                <c:pt idx="95">
                  <c:v>20053</c:v>
                </c:pt>
              </c:numCache>
            </c:numRef>
          </c:xVal>
          <c:yVal>
            <c:numRef>
              <c:f>'Part II-2 Model +3'!$Q$2:$Q$97</c:f>
              <c:numCache>
                <c:formatCode>General</c:formatCode>
                <c:ptCount val="96"/>
                <c:pt idx="0">
                  <c:v>133.553</c:v>
                </c:pt>
                <c:pt idx="1">
                  <c:v>131.0189996</c:v>
                </c:pt>
                <c:pt idx="2">
                  <c:v>142.6809998</c:v>
                </c:pt>
                <c:pt idx="3">
                  <c:v>175.80799959999999</c:v>
                </c:pt>
                <c:pt idx="4">
                  <c:v>214.2929997</c:v>
                </c:pt>
                <c:pt idx="5">
                  <c:v>227.98199990000001</c:v>
                </c:pt>
                <c:pt idx="6">
                  <c:v>267.28399940000003</c:v>
                </c:pt>
                <c:pt idx="7">
                  <c:v>273.2099991</c:v>
                </c:pt>
                <c:pt idx="8">
                  <c:v>316.2279997</c:v>
                </c:pt>
                <c:pt idx="9">
                  <c:v>300.10199929999999</c:v>
                </c:pt>
                <c:pt idx="10">
                  <c:v>422.14299970000002</c:v>
                </c:pt>
                <c:pt idx="11">
                  <c:v>477.39899919999999</c:v>
                </c:pt>
                <c:pt idx="12">
                  <c:v>698.29599949999999</c:v>
                </c:pt>
                <c:pt idx="13">
                  <c:v>435.34399989999997</c:v>
                </c:pt>
                <c:pt idx="14">
                  <c:v>374.92899990000001</c:v>
                </c:pt>
                <c:pt idx="15">
                  <c:v>409.70899960000003</c:v>
                </c:pt>
                <c:pt idx="16">
                  <c:v>533.88999939999997</c:v>
                </c:pt>
                <c:pt idx="17">
                  <c:v>408.9429998</c:v>
                </c:pt>
                <c:pt idx="18">
                  <c:v>448.27899930000001</c:v>
                </c:pt>
                <c:pt idx="19">
                  <c:v>510.78599930000001</c:v>
                </c:pt>
                <c:pt idx="20">
                  <c:v>662.25299840000002</c:v>
                </c:pt>
                <c:pt idx="21">
                  <c:v>575.32699969999999</c:v>
                </c:pt>
                <c:pt idx="22">
                  <c:v>637.06399920000001</c:v>
                </c:pt>
                <c:pt idx="23">
                  <c:v>786.42399980000005</c:v>
                </c:pt>
                <c:pt idx="24">
                  <c:v>1042.441998</c:v>
                </c:pt>
                <c:pt idx="25">
                  <c:v>867.16099929999996</c:v>
                </c:pt>
                <c:pt idx="26">
                  <c:v>993.05099870000004</c:v>
                </c:pt>
                <c:pt idx="27">
                  <c:v>1168.7189980000001</c:v>
                </c:pt>
                <c:pt idx="28">
                  <c:v>1405.1369970000001</c:v>
                </c:pt>
                <c:pt idx="29">
                  <c:v>1246.9169999999999</c:v>
                </c:pt>
                <c:pt idx="30">
                  <c:v>1248.211998</c:v>
                </c:pt>
                <c:pt idx="31">
                  <c:v>1383.7469980000001</c:v>
                </c:pt>
                <c:pt idx="32">
                  <c:v>1493.3829989999999</c:v>
                </c:pt>
                <c:pt idx="33">
                  <c:v>1346.202</c:v>
                </c:pt>
                <c:pt idx="34">
                  <c:v>1364.759998</c:v>
                </c:pt>
                <c:pt idx="35">
                  <c:v>1354.0899959999999</c:v>
                </c:pt>
                <c:pt idx="36">
                  <c:v>1675.505997</c:v>
                </c:pt>
                <c:pt idx="37">
                  <c:v>1597.6779979999999</c:v>
                </c:pt>
                <c:pt idx="38">
                  <c:v>1528.6039960000001</c:v>
                </c:pt>
                <c:pt idx="39">
                  <c:v>1507.060997</c:v>
                </c:pt>
                <c:pt idx="40">
                  <c:v>1862.6120000000001</c:v>
                </c:pt>
                <c:pt idx="41">
                  <c:v>1716.0249980000001</c:v>
                </c:pt>
                <c:pt idx="42">
                  <c:v>1740.1709980000001</c:v>
                </c:pt>
                <c:pt idx="43">
                  <c:v>1767.733997</c:v>
                </c:pt>
                <c:pt idx="44">
                  <c:v>2000.2919999999999</c:v>
                </c:pt>
                <c:pt idx="45">
                  <c:v>1973.8939969999999</c:v>
                </c:pt>
                <c:pt idx="46">
                  <c:v>1861.9789960000001</c:v>
                </c:pt>
                <c:pt idx="47">
                  <c:v>2140.788994</c:v>
                </c:pt>
                <c:pt idx="48">
                  <c:v>2468.8539959999998</c:v>
                </c:pt>
                <c:pt idx="49">
                  <c:v>2076.6999970000002</c:v>
                </c:pt>
                <c:pt idx="50">
                  <c:v>2149.9079969999998</c:v>
                </c:pt>
                <c:pt idx="51">
                  <c:v>2493.2859960000001</c:v>
                </c:pt>
                <c:pt idx="52">
                  <c:v>2832</c:v>
                </c:pt>
                <c:pt idx="53">
                  <c:v>2652</c:v>
                </c:pt>
                <c:pt idx="54">
                  <c:v>2575</c:v>
                </c:pt>
                <c:pt idx="55">
                  <c:v>3003</c:v>
                </c:pt>
                <c:pt idx="56">
                  <c:v>3148</c:v>
                </c:pt>
                <c:pt idx="57">
                  <c:v>2185</c:v>
                </c:pt>
                <c:pt idx="58">
                  <c:v>2179</c:v>
                </c:pt>
                <c:pt idx="59">
                  <c:v>2321</c:v>
                </c:pt>
                <c:pt idx="60">
                  <c:v>2129</c:v>
                </c:pt>
                <c:pt idx="61">
                  <c:v>1601</c:v>
                </c:pt>
                <c:pt idx="62">
                  <c:v>1737</c:v>
                </c:pt>
                <c:pt idx="63">
                  <c:v>1614</c:v>
                </c:pt>
                <c:pt idx="64">
                  <c:v>1578</c:v>
                </c:pt>
                <c:pt idx="65">
                  <c:v>1405</c:v>
                </c:pt>
                <c:pt idx="66">
                  <c:v>1402</c:v>
                </c:pt>
                <c:pt idx="67">
                  <c:v>1556</c:v>
                </c:pt>
                <c:pt idx="68">
                  <c:v>1710</c:v>
                </c:pt>
                <c:pt idx="69">
                  <c:v>1530</c:v>
                </c:pt>
                <c:pt idx="70">
                  <c:v>1558</c:v>
                </c:pt>
                <c:pt idx="71">
                  <c:v>1336</c:v>
                </c:pt>
                <c:pt idx="72">
                  <c:v>2343</c:v>
                </c:pt>
                <c:pt idx="73">
                  <c:v>1945</c:v>
                </c:pt>
                <c:pt idx="74">
                  <c:v>1825</c:v>
                </c:pt>
                <c:pt idx="75">
                  <c:v>1870</c:v>
                </c:pt>
                <c:pt idx="76">
                  <c:v>1007</c:v>
                </c:pt>
                <c:pt idx="77">
                  <c:v>1431</c:v>
                </c:pt>
                <c:pt idx="78">
                  <c:v>1475</c:v>
                </c:pt>
                <c:pt idx="79">
                  <c:v>1450</c:v>
                </c:pt>
                <c:pt idx="80">
                  <c:v>1375</c:v>
                </c:pt>
                <c:pt idx="81">
                  <c:v>1495</c:v>
                </c:pt>
                <c:pt idx="82">
                  <c:v>1429</c:v>
                </c:pt>
                <c:pt idx="83">
                  <c:v>1443</c:v>
                </c:pt>
                <c:pt idx="84">
                  <c:v>1472</c:v>
                </c:pt>
                <c:pt idx="85">
                  <c:v>1475</c:v>
                </c:pt>
                <c:pt idx="86">
                  <c:v>1545</c:v>
                </c:pt>
                <c:pt idx="87">
                  <c:v>1715</c:v>
                </c:pt>
                <c:pt idx="88">
                  <c:v>2006</c:v>
                </c:pt>
                <c:pt idx="89">
                  <c:v>1909</c:v>
                </c:pt>
                <c:pt idx="90">
                  <c:v>2014</c:v>
                </c:pt>
                <c:pt idx="91">
                  <c:v>2350</c:v>
                </c:pt>
                <c:pt idx="92">
                  <c:v>3490</c:v>
                </c:pt>
                <c:pt idx="93">
                  <c:v>3243</c:v>
                </c:pt>
                <c:pt idx="94">
                  <c:v>3520</c:v>
                </c:pt>
                <c:pt idx="95">
                  <c:v>3678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3D-7C4B-8A19-81DBC7023E67}"/>
            </c:ext>
          </c:extLst>
        </c:ser>
        <c:ser>
          <c:idx val="1"/>
          <c:order val="1"/>
          <c:tx>
            <c:strRef>
              <c:f>'Part II-2 Model +3'!$R$1</c:f>
              <c:strCache>
                <c:ptCount val="1"/>
                <c:pt idx="0">
                  <c:v>Forecast Rev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II-2 Model +3'!$P$2:$P$97</c:f>
              <c:numCache>
                <c:formatCode>General</c:formatCode>
                <c:ptCount val="96"/>
                <c:pt idx="0">
                  <c:v>19814</c:v>
                </c:pt>
                <c:pt idx="1">
                  <c:v>19821</c:v>
                </c:pt>
                <c:pt idx="2">
                  <c:v>19822</c:v>
                </c:pt>
                <c:pt idx="3">
                  <c:v>19823</c:v>
                </c:pt>
                <c:pt idx="4">
                  <c:v>19824</c:v>
                </c:pt>
                <c:pt idx="5">
                  <c:v>19831</c:v>
                </c:pt>
                <c:pt idx="6">
                  <c:v>19832</c:v>
                </c:pt>
                <c:pt idx="7">
                  <c:v>19833</c:v>
                </c:pt>
                <c:pt idx="8">
                  <c:v>19834</c:v>
                </c:pt>
                <c:pt idx="9">
                  <c:v>19841</c:v>
                </c:pt>
                <c:pt idx="10">
                  <c:v>19842</c:v>
                </c:pt>
                <c:pt idx="11">
                  <c:v>19843</c:v>
                </c:pt>
                <c:pt idx="12">
                  <c:v>19844</c:v>
                </c:pt>
                <c:pt idx="13">
                  <c:v>19851</c:v>
                </c:pt>
                <c:pt idx="14">
                  <c:v>19852</c:v>
                </c:pt>
                <c:pt idx="15">
                  <c:v>19853</c:v>
                </c:pt>
                <c:pt idx="16">
                  <c:v>19854</c:v>
                </c:pt>
                <c:pt idx="17">
                  <c:v>19861</c:v>
                </c:pt>
                <c:pt idx="18">
                  <c:v>19862</c:v>
                </c:pt>
                <c:pt idx="19">
                  <c:v>19863</c:v>
                </c:pt>
                <c:pt idx="20">
                  <c:v>19864</c:v>
                </c:pt>
                <c:pt idx="21">
                  <c:v>19871</c:v>
                </c:pt>
                <c:pt idx="22">
                  <c:v>19872</c:v>
                </c:pt>
                <c:pt idx="23">
                  <c:v>19873</c:v>
                </c:pt>
                <c:pt idx="24">
                  <c:v>19874</c:v>
                </c:pt>
                <c:pt idx="25">
                  <c:v>19881</c:v>
                </c:pt>
                <c:pt idx="26">
                  <c:v>19882</c:v>
                </c:pt>
                <c:pt idx="27">
                  <c:v>19883</c:v>
                </c:pt>
                <c:pt idx="28">
                  <c:v>19884</c:v>
                </c:pt>
                <c:pt idx="29">
                  <c:v>19891</c:v>
                </c:pt>
                <c:pt idx="30">
                  <c:v>19892</c:v>
                </c:pt>
                <c:pt idx="31">
                  <c:v>19893</c:v>
                </c:pt>
                <c:pt idx="32">
                  <c:v>19894</c:v>
                </c:pt>
                <c:pt idx="33">
                  <c:v>19901</c:v>
                </c:pt>
                <c:pt idx="34">
                  <c:v>19902</c:v>
                </c:pt>
                <c:pt idx="35">
                  <c:v>19903</c:v>
                </c:pt>
                <c:pt idx="36">
                  <c:v>19904</c:v>
                </c:pt>
                <c:pt idx="37">
                  <c:v>19911</c:v>
                </c:pt>
                <c:pt idx="38">
                  <c:v>19912</c:v>
                </c:pt>
                <c:pt idx="39">
                  <c:v>19913</c:v>
                </c:pt>
                <c:pt idx="40">
                  <c:v>19914</c:v>
                </c:pt>
                <c:pt idx="41">
                  <c:v>19921</c:v>
                </c:pt>
                <c:pt idx="42">
                  <c:v>19922</c:v>
                </c:pt>
                <c:pt idx="43">
                  <c:v>19923</c:v>
                </c:pt>
                <c:pt idx="44">
                  <c:v>19924</c:v>
                </c:pt>
                <c:pt idx="45">
                  <c:v>19931</c:v>
                </c:pt>
                <c:pt idx="46">
                  <c:v>19932</c:v>
                </c:pt>
                <c:pt idx="47">
                  <c:v>19933</c:v>
                </c:pt>
                <c:pt idx="48">
                  <c:v>19934</c:v>
                </c:pt>
                <c:pt idx="49">
                  <c:v>19941</c:v>
                </c:pt>
                <c:pt idx="50">
                  <c:v>19942</c:v>
                </c:pt>
                <c:pt idx="51">
                  <c:v>19943</c:v>
                </c:pt>
                <c:pt idx="52">
                  <c:v>19944</c:v>
                </c:pt>
                <c:pt idx="53">
                  <c:v>19951</c:v>
                </c:pt>
                <c:pt idx="54">
                  <c:v>19952</c:v>
                </c:pt>
                <c:pt idx="55">
                  <c:v>19953</c:v>
                </c:pt>
                <c:pt idx="56">
                  <c:v>19954</c:v>
                </c:pt>
                <c:pt idx="57">
                  <c:v>19961</c:v>
                </c:pt>
                <c:pt idx="58">
                  <c:v>19962</c:v>
                </c:pt>
                <c:pt idx="59">
                  <c:v>19963</c:v>
                </c:pt>
                <c:pt idx="60">
                  <c:v>19964</c:v>
                </c:pt>
                <c:pt idx="61">
                  <c:v>19971</c:v>
                </c:pt>
                <c:pt idx="62">
                  <c:v>19972</c:v>
                </c:pt>
                <c:pt idx="63">
                  <c:v>19973</c:v>
                </c:pt>
                <c:pt idx="64">
                  <c:v>19974</c:v>
                </c:pt>
                <c:pt idx="65">
                  <c:v>19981</c:v>
                </c:pt>
                <c:pt idx="66">
                  <c:v>19982</c:v>
                </c:pt>
                <c:pt idx="67">
                  <c:v>19983</c:v>
                </c:pt>
                <c:pt idx="68">
                  <c:v>19984</c:v>
                </c:pt>
                <c:pt idx="69">
                  <c:v>19991</c:v>
                </c:pt>
                <c:pt idx="70">
                  <c:v>19992</c:v>
                </c:pt>
                <c:pt idx="71">
                  <c:v>19993</c:v>
                </c:pt>
                <c:pt idx="72">
                  <c:v>19994</c:v>
                </c:pt>
                <c:pt idx="73">
                  <c:v>20001</c:v>
                </c:pt>
                <c:pt idx="74">
                  <c:v>20002</c:v>
                </c:pt>
                <c:pt idx="75">
                  <c:v>20003</c:v>
                </c:pt>
                <c:pt idx="76">
                  <c:v>20004</c:v>
                </c:pt>
                <c:pt idx="77">
                  <c:v>20011</c:v>
                </c:pt>
                <c:pt idx="78">
                  <c:v>20012</c:v>
                </c:pt>
                <c:pt idx="79">
                  <c:v>20013</c:v>
                </c:pt>
                <c:pt idx="80">
                  <c:v>20014</c:v>
                </c:pt>
                <c:pt idx="81">
                  <c:v>20021</c:v>
                </c:pt>
                <c:pt idx="82">
                  <c:v>20022</c:v>
                </c:pt>
                <c:pt idx="83">
                  <c:v>20023</c:v>
                </c:pt>
                <c:pt idx="84">
                  <c:v>20024</c:v>
                </c:pt>
                <c:pt idx="85">
                  <c:v>20031</c:v>
                </c:pt>
                <c:pt idx="86">
                  <c:v>20032</c:v>
                </c:pt>
                <c:pt idx="87">
                  <c:v>20033</c:v>
                </c:pt>
                <c:pt idx="88">
                  <c:v>20034</c:v>
                </c:pt>
                <c:pt idx="89">
                  <c:v>20041</c:v>
                </c:pt>
                <c:pt idx="90">
                  <c:v>20042</c:v>
                </c:pt>
                <c:pt idx="91">
                  <c:v>20043</c:v>
                </c:pt>
                <c:pt idx="92">
                  <c:v>20044</c:v>
                </c:pt>
                <c:pt idx="93">
                  <c:v>20051</c:v>
                </c:pt>
                <c:pt idx="94">
                  <c:v>20052</c:v>
                </c:pt>
                <c:pt idx="95">
                  <c:v>20053</c:v>
                </c:pt>
              </c:numCache>
            </c:numRef>
          </c:xVal>
          <c:yVal>
            <c:numRef>
              <c:f>'Part II-2 Model +3'!$R$2:$R$97</c:f>
              <c:numCache>
                <c:formatCode>General</c:formatCode>
                <c:ptCount val="96"/>
                <c:pt idx="0">
                  <c:v>126.10019170600405</c:v>
                </c:pt>
                <c:pt idx="1">
                  <c:v>139.57591842989629</c:v>
                </c:pt>
                <c:pt idx="2">
                  <c:v>144.09500224450116</c:v>
                </c:pt>
                <c:pt idx="3">
                  <c:v>150.7850403156144</c:v>
                </c:pt>
                <c:pt idx="4">
                  <c:v>199.39490289391514</c:v>
                </c:pt>
                <c:pt idx="5">
                  <c:v>219.78886718522378</c:v>
                </c:pt>
                <c:pt idx="6">
                  <c:v>241.42855411659542</c:v>
                </c:pt>
                <c:pt idx="7">
                  <c:v>277.06935571886231</c:v>
                </c:pt>
                <c:pt idx="8">
                  <c:v>309.92216272355586</c:v>
                </c:pt>
                <c:pt idx="9">
                  <c:v>327.79805629410936</c:v>
                </c:pt>
                <c:pt idx="10">
                  <c:v>326.52642824592186</c:v>
                </c:pt>
                <c:pt idx="11">
                  <c:v>414.83752615501936</c:v>
                </c:pt>
                <c:pt idx="12">
                  <c:v>508.75661926883436</c:v>
                </c:pt>
                <c:pt idx="13">
                  <c:v>683.45112368848027</c:v>
                </c:pt>
                <c:pt idx="14">
                  <c:v>553.13484494234615</c:v>
                </c:pt>
                <c:pt idx="15">
                  <c:v>432.58000267323661</c:v>
                </c:pt>
                <c:pt idx="16">
                  <c:v>451.21039377867987</c:v>
                </c:pt>
                <c:pt idx="17">
                  <c:v>474.8376295619446</c:v>
                </c:pt>
                <c:pt idx="18">
                  <c:v>455.27961763850362</c:v>
                </c:pt>
                <c:pt idx="19">
                  <c:v>463.96124962450591</c:v>
                </c:pt>
                <c:pt idx="20">
                  <c:v>545.61065190489205</c:v>
                </c:pt>
                <c:pt idx="21">
                  <c:v>589.1862900364257</c:v>
                </c:pt>
                <c:pt idx="22">
                  <c:v>625.77140610522611</c:v>
                </c:pt>
                <c:pt idx="23">
                  <c:v>669.06686671735758</c:v>
                </c:pt>
                <c:pt idx="24">
                  <c:v>830.05739196308343</c:v>
                </c:pt>
                <c:pt idx="25">
                  <c:v>962.95459039956199</c:v>
                </c:pt>
                <c:pt idx="26">
                  <c:v>972.24854662313703</c:v>
                </c:pt>
                <c:pt idx="27">
                  <c:v>1058.8828759977948</c:v>
                </c:pt>
                <c:pt idx="28">
                  <c:v>1249.7908056076521</c:v>
                </c:pt>
                <c:pt idx="29">
                  <c:v>1337.1887211153105</c:v>
                </c:pt>
                <c:pt idx="30">
                  <c:v>1381.6423053329804</c:v>
                </c:pt>
                <c:pt idx="31">
                  <c:v>1375.1694862478794</c:v>
                </c:pt>
                <c:pt idx="32">
                  <c:v>1494.411862105208</c:v>
                </c:pt>
                <c:pt idx="33">
                  <c:v>1430.0115925416715</c:v>
                </c:pt>
                <c:pt idx="34">
                  <c:v>1452.4353275612832</c:v>
                </c:pt>
                <c:pt idx="35">
                  <c:v>1471.9928422862613</c:v>
                </c:pt>
                <c:pt idx="36">
                  <c:v>1472.5724774875509</c:v>
                </c:pt>
                <c:pt idx="37">
                  <c:v>1530.9564178455546</c:v>
                </c:pt>
                <c:pt idx="38">
                  <c:v>1662.8422851573343</c:v>
                </c:pt>
                <c:pt idx="39">
                  <c:v>1649.8144722756392</c:v>
                </c:pt>
                <c:pt idx="40">
                  <c:v>1660.7954367259958</c:v>
                </c:pt>
                <c:pt idx="41">
                  <c:v>1705.5396678150112</c:v>
                </c:pt>
                <c:pt idx="42">
                  <c:v>1774.3527313590926</c:v>
                </c:pt>
                <c:pt idx="43">
                  <c:v>1832.7805369570744</c:v>
                </c:pt>
                <c:pt idx="44">
                  <c:v>1939.3484631342078</c:v>
                </c:pt>
                <c:pt idx="45">
                  <c:v>1868.0074457488838</c:v>
                </c:pt>
                <c:pt idx="46">
                  <c:v>2005.4022262416306</c:v>
                </c:pt>
                <c:pt idx="47">
                  <c:v>1981.960733191082</c:v>
                </c:pt>
                <c:pt idx="48">
                  <c:v>2272.2875291354035</c:v>
                </c:pt>
                <c:pt idx="49">
                  <c:v>2331.925981134515</c:v>
                </c:pt>
                <c:pt idx="50">
                  <c:v>2195.9538873783877</c:v>
                </c:pt>
                <c:pt idx="51">
                  <c:v>2271.4568869331174</c:v>
                </c:pt>
                <c:pt idx="52">
                  <c:v>2620.8096738702079</c:v>
                </c:pt>
                <c:pt idx="53">
                  <c:v>2664.9979020564224</c:v>
                </c:pt>
                <c:pt idx="54">
                  <c:v>2753.3506323534862</c:v>
                </c:pt>
                <c:pt idx="55">
                  <c:v>2788.0692164663378</c:v>
                </c:pt>
                <c:pt idx="56">
                  <c:v>3157.1388032411455</c:v>
                </c:pt>
                <c:pt idx="57">
                  <c:v>3032.6169411150277</c:v>
                </c:pt>
                <c:pt idx="58">
                  <c:v>2447.4231581026575</c:v>
                </c:pt>
                <c:pt idx="59">
                  <c:v>2356.7765790797512</c:v>
                </c:pt>
                <c:pt idx="60">
                  <c:v>2409.3902716443567</c:v>
                </c:pt>
                <c:pt idx="61">
                  <c:v>1871.1036912268153</c:v>
                </c:pt>
                <c:pt idx="62">
                  <c:v>1639.1276564204582</c:v>
                </c:pt>
                <c:pt idx="63">
                  <c:v>1766.4849126373567</c:v>
                </c:pt>
                <c:pt idx="64">
                  <c:v>1652.4743141592612</c:v>
                </c:pt>
                <c:pt idx="65">
                  <c:v>1212.6916013434211</c:v>
                </c:pt>
                <c:pt idx="66">
                  <c:v>1335.8935961104</c:v>
                </c:pt>
                <c:pt idx="67">
                  <c:v>1422.9514954208196</c:v>
                </c:pt>
                <c:pt idx="68">
                  <c:v>1545.1849994583067</c:v>
                </c:pt>
                <c:pt idx="69">
                  <c:v>1352.4743506428169</c:v>
                </c:pt>
                <c:pt idx="70">
                  <c:v>1512.9946932553266</c:v>
                </c:pt>
                <c:pt idx="71">
                  <c:v>1647.7360200895453</c:v>
                </c:pt>
                <c:pt idx="72">
                  <c:v>1476.9465761469389</c:v>
                </c:pt>
                <c:pt idx="73">
                  <c:v>1848.5380160018785</c:v>
                </c:pt>
                <c:pt idx="74">
                  <c:v>2017.1929715199515</c:v>
                </c:pt>
                <c:pt idx="75">
                  <c:v>2008.0404921192744</c:v>
                </c:pt>
                <c:pt idx="76">
                  <c:v>2127.7159065910664</c:v>
                </c:pt>
                <c:pt idx="77">
                  <c:v>927.54194103425448</c:v>
                </c:pt>
                <c:pt idx="78">
                  <c:v>1246.6308713193612</c:v>
                </c:pt>
                <c:pt idx="79">
                  <c:v>1472.7305126337362</c:v>
                </c:pt>
                <c:pt idx="80">
                  <c:v>1540.4354137409505</c:v>
                </c:pt>
                <c:pt idx="81">
                  <c:v>1194.5194972561558</c:v>
                </c:pt>
                <c:pt idx="82">
                  <c:v>1387.5348765791737</c:v>
                </c:pt>
                <c:pt idx="83">
                  <c:v>1480.4592817981431</c:v>
                </c:pt>
                <c:pt idx="84">
                  <c:v>1540.5883684084724</c:v>
                </c:pt>
                <c:pt idx="85">
                  <c:v>1327.2682321972309</c:v>
                </c:pt>
                <c:pt idx="86">
                  <c:v>1402.1249447368887</c:v>
                </c:pt>
                <c:pt idx="87">
                  <c:v>1577.3654709575708</c:v>
                </c:pt>
                <c:pt idx="88">
                  <c:v>1793.2844366800227</c:v>
                </c:pt>
                <c:pt idx="89">
                  <c:v>1860.4677614363677</c:v>
                </c:pt>
                <c:pt idx="90">
                  <c:v>1925.6348816930733</c:v>
                </c:pt>
                <c:pt idx="91">
                  <c:v>2115.8051507845416</c:v>
                </c:pt>
                <c:pt idx="92">
                  <c:v>2467.3879043476832</c:v>
                </c:pt>
                <c:pt idx="93">
                  <c:v>3224.2458198524878</c:v>
                </c:pt>
                <c:pt idx="94">
                  <c:v>3419.9237341924959</c:v>
                </c:pt>
                <c:pt idx="95">
                  <c:v>3779.5346626763931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3D-7C4B-8A19-81DBC7023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156367"/>
        <c:axId val="1691893103"/>
      </c:scatterChart>
      <c:valAx>
        <c:axId val="169215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893103"/>
        <c:crosses val="autoZero"/>
        <c:crossBetween val="midCat"/>
      </c:valAx>
      <c:valAx>
        <c:axId val="169189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156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8</xdr:row>
      <xdr:rowOff>50800</xdr:rowOff>
    </xdr:from>
    <xdr:to>
      <xdr:col>13</xdr:col>
      <xdr:colOff>12700</xdr:colOff>
      <xdr:row>24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9DC935-E00D-CB63-61C1-2DAD01B47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50800</xdr:colOff>
      <xdr:row>3</xdr:row>
      <xdr:rowOff>165100</xdr:rowOff>
    </xdr:from>
    <xdr:to>
      <xdr:col>12</xdr:col>
      <xdr:colOff>711200</xdr:colOff>
      <xdr:row>7</xdr:row>
      <xdr:rowOff>124467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1E8CBE6-6CAA-31F6-BDAD-8CDBA324B2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35800" y="736600"/>
          <a:ext cx="4787900" cy="721367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0</xdr:row>
      <xdr:rowOff>0</xdr:rowOff>
    </xdr:from>
    <xdr:to>
      <xdr:col>12</xdr:col>
      <xdr:colOff>800432</xdr:colOff>
      <xdr:row>3</xdr:row>
      <xdr:rowOff>177800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B896081-8398-970F-6C26-97F64E084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23100" y="0"/>
          <a:ext cx="4889832" cy="749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723900</xdr:colOff>
      <xdr:row>7</xdr:row>
      <xdr:rowOff>50800</xdr:rowOff>
    </xdr:from>
    <xdr:to>
      <xdr:col>12</xdr:col>
      <xdr:colOff>812800</xdr:colOff>
      <xdr:row>24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B9D104-09A7-08C3-2FBD-E8EEB9832A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812800</xdr:colOff>
      <xdr:row>3</xdr:row>
      <xdr:rowOff>76201</xdr:rowOff>
    </xdr:from>
    <xdr:to>
      <xdr:col>12</xdr:col>
      <xdr:colOff>736600</xdr:colOff>
      <xdr:row>7</xdr:row>
      <xdr:rowOff>12862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2863B79-C978-2B42-8B8D-5ACB0AD153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72300" y="647701"/>
          <a:ext cx="4876800" cy="698661"/>
        </a:xfrm>
        <a:prstGeom prst="rect">
          <a:avLst/>
        </a:prstGeom>
      </xdr:spPr>
    </xdr:pic>
    <xdr:clientData/>
  </xdr:twoCellAnchor>
  <xdr:twoCellAnchor editAs="oneCell">
    <xdr:from>
      <xdr:col>7</xdr:col>
      <xdr:colOff>25400</xdr:colOff>
      <xdr:row>0</xdr:row>
      <xdr:rowOff>50800</xdr:rowOff>
    </xdr:from>
    <xdr:to>
      <xdr:col>12</xdr:col>
      <xdr:colOff>393700</xdr:colOff>
      <xdr:row>3</xdr:row>
      <xdr:rowOff>168220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BD109B8-BA5F-C74F-8562-C1080B84F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10400" y="50800"/>
          <a:ext cx="4495800" cy="6889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273050</xdr:colOff>
      <xdr:row>0</xdr:row>
      <xdr:rowOff>101600</xdr:rowOff>
    </xdr:from>
    <xdr:to>
      <xdr:col>20</xdr:col>
      <xdr:colOff>38100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8ECF9F-2534-98A4-B4D6-549EABB4A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56660</xdr:colOff>
      <xdr:row>4</xdr:row>
      <xdr:rowOff>93784</xdr:rowOff>
    </xdr:from>
    <xdr:to>
      <xdr:col>14</xdr:col>
      <xdr:colOff>15426</xdr:colOff>
      <xdr:row>10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295D3B-DE3E-E24F-A305-01B85B9C9E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11660" y="855784"/>
          <a:ext cx="3260766" cy="1125416"/>
        </a:xfrm>
        <a:prstGeom prst="rect">
          <a:avLst/>
        </a:prstGeom>
      </xdr:spPr>
    </xdr:pic>
    <xdr:clientData/>
  </xdr:twoCellAnchor>
  <xdr:twoCellAnchor>
    <xdr:from>
      <xdr:col>18</xdr:col>
      <xdr:colOff>234950</xdr:colOff>
      <xdr:row>0</xdr:row>
      <xdr:rowOff>12700</xdr:rowOff>
    </xdr:from>
    <xdr:to>
      <xdr:col>25</xdr:col>
      <xdr:colOff>673100</xdr:colOff>
      <xdr:row>21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2018B5-57ED-3D35-5327-7E93947FD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DA7F1-33BD-764E-AA20-3BA1338A2AD5}">
  <dimension ref="A1:F24"/>
  <sheetViews>
    <sheetView tabSelected="1" workbookViewId="0">
      <selection activeCell="N29" sqref="N29"/>
    </sheetView>
  </sheetViews>
  <sheetFormatPr baseColWidth="10" defaultRowHeight="15" x14ac:dyDescent="0.2"/>
  <cols>
    <col min="1" max="1" width="12" customWidth="1"/>
    <col min="2" max="2" width="14" customWidth="1"/>
    <col min="3" max="3" width="18.1640625" customWidth="1"/>
    <col min="5" max="5" width="12.6640625" customWidth="1"/>
    <col min="6" max="6" width="13.1640625" customWidth="1"/>
  </cols>
  <sheetData>
    <row r="1" spans="1:6" x14ac:dyDescent="0.2">
      <c r="A1" s="15" t="s">
        <v>4</v>
      </c>
      <c r="B1" s="15" t="s">
        <v>5</v>
      </c>
      <c r="C1" s="15" t="s">
        <v>6</v>
      </c>
    </row>
    <row r="2" spans="1:6" x14ac:dyDescent="0.2">
      <c r="A2" s="15">
        <v>0.03</v>
      </c>
      <c r="B2" s="15">
        <v>0.4</v>
      </c>
      <c r="C2" s="19">
        <v>25000000</v>
      </c>
    </row>
    <row r="3" spans="1:6" x14ac:dyDescent="0.2">
      <c r="E3" s="20" t="s">
        <v>14</v>
      </c>
      <c r="F3" s="20"/>
    </row>
    <row r="4" spans="1:6" x14ac:dyDescent="0.2">
      <c r="A4" s="9" t="s">
        <v>7</v>
      </c>
      <c r="B4" s="9" t="s">
        <v>10</v>
      </c>
      <c r="C4" s="9" t="s">
        <v>11</v>
      </c>
      <c r="E4" s="18" t="s">
        <v>12</v>
      </c>
      <c r="F4" s="18" t="s">
        <v>13</v>
      </c>
    </row>
    <row r="5" spans="1:6" x14ac:dyDescent="0.2">
      <c r="A5" s="2">
        <v>1</v>
      </c>
      <c r="B5" s="2">
        <f>A2*C2</f>
        <v>750000</v>
      </c>
      <c r="C5" s="2">
        <f>B5</f>
        <v>750000</v>
      </c>
      <c r="E5" s="2">
        <f>$A$2*$C$2</f>
        <v>750000</v>
      </c>
      <c r="F5" s="2">
        <f>B2*0</f>
        <v>0</v>
      </c>
    </row>
    <row r="6" spans="1:6" x14ac:dyDescent="0.2">
      <c r="A6" s="2">
        <v>2</v>
      </c>
      <c r="B6" s="2">
        <f>$A$2*$C$2+($B$2-$A$2)*C5-($B$2/$C$2)*C5^2</f>
        <v>1018500</v>
      </c>
      <c r="C6" s="2">
        <f>B6+C5</f>
        <v>1768500</v>
      </c>
      <c r="E6" s="2">
        <f>$A$2*($C$2-C5)</f>
        <v>727500</v>
      </c>
      <c r="F6" s="2">
        <f>$B$2*(C5/$C$2)*($C$2-C5)</f>
        <v>291000</v>
      </c>
    </row>
    <row r="7" spans="1:6" x14ac:dyDescent="0.2">
      <c r="A7" s="2">
        <v>3</v>
      </c>
      <c r="B7" s="2">
        <f>$A$2*$C$2+($B$2-$A$2)*C6-($B$2/$C$2)*C6^2</f>
        <v>1354303.524</v>
      </c>
      <c r="C7" s="2">
        <f>B7+C6</f>
        <v>3122803.5240000002</v>
      </c>
      <c r="E7" s="2">
        <f>$A$2*($C$2-C6)</f>
        <v>696945</v>
      </c>
      <c r="F7" s="2">
        <f>($B$2*C6/$C$2)*($C$2-C6)</f>
        <v>657358.52400000009</v>
      </c>
    </row>
    <row r="8" spans="1:6" x14ac:dyDescent="0.2">
      <c r="A8" s="2">
        <v>4</v>
      </c>
      <c r="B8" s="2">
        <f t="shared" ref="B8:B24" si="0">$A$2*$C$2+($B$2-$A$2)*C7-($B$2/$C$2)*C7^2</f>
        <v>1749406.874287891</v>
      </c>
      <c r="C8" s="2">
        <f t="shared" ref="C8:C24" si="1">B8+C7</f>
        <v>4872210.3982878914</v>
      </c>
      <c r="E8" s="2">
        <f t="shared" ref="E8:E24" si="2">$A$2*($C$2-C7)</f>
        <v>656315.89428000001</v>
      </c>
      <c r="F8" s="2">
        <f t="shared" ref="F8:F24" si="3">($B$2*C7/$C$2)*($C$2-C7)</f>
        <v>1093090.9800078911</v>
      </c>
    </row>
    <row r="9" spans="1:6" x14ac:dyDescent="0.2">
      <c r="A9" s="2">
        <v>5</v>
      </c>
      <c r="B9" s="2">
        <f t="shared" si="0"/>
        <v>2172902.9007235654</v>
      </c>
      <c r="C9" s="2">
        <f t="shared" si="1"/>
        <v>7045113.2990114568</v>
      </c>
      <c r="E9" s="2">
        <f t="shared" si="2"/>
        <v>603833.68805136322</v>
      </c>
      <c r="F9" s="2">
        <f t="shared" si="3"/>
        <v>1569069.2126722021</v>
      </c>
    </row>
    <row r="10" spans="1:6" x14ac:dyDescent="0.2">
      <c r="A10" s="2">
        <v>6</v>
      </c>
      <c r="B10" s="2">
        <f t="shared" si="0"/>
        <v>2562553.9782997095</v>
      </c>
      <c r="C10" s="2">
        <f t="shared" si="1"/>
        <v>9607667.2773111667</v>
      </c>
      <c r="E10" s="2">
        <f t="shared" si="2"/>
        <v>538646.60102965625</v>
      </c>
      <c r="F10" s="2">
        <f t="shared" si="3"/>
        <v>2023907.3772700534</v>
      </c>
    </row>
    <row r="11" spans="1:6" x14ac:dyDescent="0.2">
      <c r="A11" s="2">
        <v>7</v>
      </c>
      <c r="B11" s="2">
        <f t="shared" si="0"/>
        <v>2827920.5644208789</v>
      </c>
      <c r="C11" s="2">
        <f t="shared" si="1"/>
        <v>12435587.841732046</v>
      </c>
      <c r="E11" s="2">
        <f t="shared" si="2"/>
        <v>461769.98168066499</v>
      </c>
      <c r="F11" s="2">
        <f t="shared" si="3"/>
        <v>2366150.5827402147</v>
      </c>
    </row>
    <row r="12" spans="1:6" x14ac:dyDescent="0.2">
      <c r="A12" s="2">
        <v>8</v>
      </c>
      <c r="B12" s="2">
        <f t="shared" si="0"/>
        <v>2876865.9819299146</v>
      </c>
      <c r="C12" s="2">
        <f t="shared" si="1"/>
        <v>15312453.823661961</v>
      </c>
      <c r="E12" s="2">
        <f t="shared" si="2"/>
        <v>376932.36474803864</v>
      </c>
      <c r="F12" s="2">
        <f t="shared" si="3"/>
        <v>2499933.6171818762</v>
      </c>
    </row>
    <row r="13" spans="1:6" x14ac:dyDescent="0.2">
      <c r="A13" s="2">
        <v>9</v>
      </c>
      <c r="B13" s="2">
        <f t="shared" si="0"/>
        <v>2664068.0411264482</v>
      </c>
      <c r="C13" s="2">
        <f t="shared" si="1"/>
        <v>17976521.864788409</v>
      </c>
      <c r="E13" s="2">
        <f t="shared" si="2"/>
        <v>290626.38529014116</v>
      </c>
      <c r="F13" s="2">
        <f t="shared" si="3"/>
        <v>2373441.6558363074</v>
      </c>
    </row>
    <row r="14" spans="1:6" x14ac:dyDescent="0.2">
      <c r="A14" s="2">
        <v>10</v>
      </c>
      <c r="B14" s="2">
        <f t="shared" si="0"/>
        <v>2230827.6762882583</v>
      </c>
      <c r="C14" s="2">
        <f t="shared" si="1"/>
        <v>20207349.541076668</v>
      </c>
      <c r="E14" s="2">
        <f t="shared" si="2"/>
        <v>210704.34405634771</v>
      </c>
      <c r="F14" s="2">
        <f t="shared" si="3"/>
        <v>2020123.3322319118</v>
      </c>
    </row>
    <row r="15" spans="1:6" x14ac:dyDescent="0.2">
      <c r="A15" s="2">
        <v>11</v>
      </c>
      <c r="B15" s="2">
        <f t="shared" si="0"/>
        <v>1693327.7225943441</v>
      </c>
      <c r="C15" s="2">
        <f>B15+C14</f>
        <v>21900677.263671011</v>
      </c>
      <c r="E15" s="2">
        <f t="shared" si="2"/>
        <v>143779.51376769997</v>
      </c>
      <c r="F15" s="2">
        <f t="shared" si="3"/>
        <v>1549548.2088266446</v>
      </c>
    </row>
    <row r="16" spans="1:6" x14ac:dyDescent="0.2">
      <c r="A16" s="2">
        <v>12</v>
      </c>
      <c r="B16" s="2">
        <f t="shared" si="0"/>
        <v>1179015.9538386511</v>
      </c>
      <c r="C16" s="2">
        <f t="shared" si="1"/>
        <v>23079693.217509661</v>
      </c>
      <c r="E16" s="2">
        <f t="shared" si="2"/>
        <v>92979.682089869675</v>
      </c>
      <c r="F16" s="2">
        <f t="shared" si="3"/>
        <v>1086036.2717487828</v>
      </c>
    </row>
    <row r="17" spans="1:6" x14ac:dyDescent="0.2">
      <c r="A17" s="2">
        <v>13</v>
      </c>
      <c r="B17" s="2">
        <f t="shared" si="0"/>
        <v>766730.66624879092</v>
      </c>
      <c r="C17" s="2">
        <f t="shared" si="1"/>
        <v>23846423.883758452</v>
      </c>
      <c r="E17" s="2">
        <f t="shared" si="2"/>
        <v>57609.203474710172</v>
      </c>
      <c r="F17" s="2">
        <f t="shared" si="3"/>
        <v>709121.46277408139</v>
      </c>
    </row>
    <row r="18" spans="1:6" x14ac:dyDescent="0.2">
      <c r="A18" s="2">
        <v>14</v>
      </c>
      <c r="B18" s="2">
        <f t="shared" si="0"/>
        <v>474745.92428845726</v>
      </c>
      <c r="C18" s="2">
        <f t="shared" si="1"/>
        <v>24321169.808046907</v>
      </c>
      <c r="E18" s="2">
        <f t="shared" si="2"/>
        <v>34607.283487246445</v>
      </c>
      <c r="F18" s="2">
        <f t="shared" si="3"/>
        <v>440138.6408012124</v>
      </c>
    </row>
    <row r="19" spans="1:6" x14ac:dyDescent="0.2">
      <c r="A19" s="2">
        <v>15</v>
      </c>
      <c r="B19" s="2">
        <f>$A$2*$C$2+($B$2-$A$2)*C18-($B$2/$C$2)*C18^2</f>
        <v>284524.0156677179</v>
      </c>
      <c r="C19" s="2">
        <f t="shared" si="1"/>
        <v>24605693.823714625</v>
      </c>
      <c r="E19" s="2">
        <f t="shared" si="2"/>
        <v>20364.905758592784</v>
      </c>
      <c r="F19" s="2">
        <f t="shared" si="3"/>
        <v>264159.10990912397</v>
      </c>
    </row>
    <row r="20" spans="1:6" x14ac:dyDescent="0.2">
      <c r="A20" s="2">
        <v>16</v>
      </c>
      <c r="B20" s="2">
        <f t="shared" si="0"/>
        <v>167064.0180322025</v>
      </c>
      <c r="C20" s="2">
        <f t="shared" si="1"/>
        <v>24772757.841746829</v>
      </c>
      <c r="E20" s="2">
        <f t="shared" si="2"/>
        <v>11829.185288561246</v>
      </c>
      <c r="F20" s="2">
        <f t="shared" si="3"/>
        <v>155234.83274364128</v>
      </c>
    </row>
    <row r="21" spans="1:6" x14ac:dyDescent="0.2">
      <c r="A21" s="2">
        <v>17</v>
      </c>
      <c r="B21" s="2">
        <f t="shared" si="0"/>
        <v>96887.904073063284</v>
      </c>
      <c r="C21" s="2">
        <f t="shared" si="1"/>
        <v>24869645.745819893</v>
      </c>
      <c r="E21" s="2">
        <f t="shared" si="2"/>
        <v>6817.2647475951162</v>
      </c>
      <c r="F21" s="2">
        <f t="shared" si="3"/>
        <v>90070.639325467288</v>
      </c>
    </row>
    <row r="22" spans="1:6" x14ac:dyDescent="0.2">
      <c r="A22" s="2">
        <v>18</v>
      </c>
      <c r="B22" s="2">
        <f t="shared" si="0"/>
        <v>55780.453592119738</v>
      </c>
      <c r="C22" s="2">
        <f t="shared" si="1"/>
        <v>24925426.199412011</v>
      </c>
      <c r="E22" s="2">
        <f t="shared" si="2"/>
        <v>3910.6276254032177</v>
      </c>
      <c r="F22" s="2">
        <f t="shared" si="3"/>
        <v>51869.825966717275</v>
      </c>
    </row>
    <row r="23" spans="1:6" x14ac:dyDescent="0.2">
      <c r="A23" s="2">
        <v>19</v>
      </c>
      <c r="B23" s="2">
        <f t="shared" si="0"/>
        <v>31977.754225088283</v>
      </c>
      <c r="C23" s="2">
        <f t="shared" si="1"/>
        <v>24957403.953637101</v>
      </c>
      <c r="E23" s="2">
        <f t="shared" si="2"/>
        <v>2237.2140176396815</v>
      </c>
      <c r="F23" s="2">
        <f t="shared" si="3"/>
        <v>29740.540207449561</v>
      </c>
    </row>
    <row r="24" spans="1:6" x14ac:dyDescent="0.2">
      <c r="A24" s="2">
        <v>20</v>
      </c>
      <c r="B24" s="2">
        <f t="shared" si="0"/>
        <v>18287.269165394828</v>
      </c>
      <c r="C24" s="2">
        <f t="shared" si="1"/>
        <v>24975691.222802497</v>
      </c>
      <c r="E24" s="2">
        <f t="shared" si="2"/>
        <v>1277.8813908869772</v>
      </c>
      <c r="F24" s="2">
        <f t="shared" si="3"/>
        <v>17009.387774507693</v>
      </c>
    </row>
  </sheetData>
  <mergeCells count="1">
    <mergeCell ref="E3:F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9FB0F-C475-5D45-9236-410AE98E9F7D}">
  <dimension ref="A1:F24"/>
  <sheetViews>
    <sheetView workbookViewId="0">
      <selection activeCell="D34" sqref="D34"/>
    </sheetView>
  </sheetViews>
  <sheetFormatPr baseColWidth="10" defaultRowHeight="15" x14ac:dyDescent="0.2"/>
  <cols>
    <col min="1" max="1" width="12" customWidth="1"/>
    <col min="2" max="2" width="14" customWidth="1"/>
    <col min="3" max="3" width="22.33203125" customWidth="1"/>
  </cols>
  <sheetData>
    <row r="1" spans="1:6" x14ac:dyDescent="0.2">
      <c r="A1" s="15" t="s">
        <v>4</v>
      </c>
      <c r="B1" s="15" t="s">
        <v>5</v>
      </c>
      <c r="C1" s="15" t="s">
        <v>6</v>
      </c>
    </row>
    <row r="2" spans="1:6" x14ac:dyDescent="0.2">
      <c r="A2" s="15">
        <v>0.4</v>
      </c>
      <c r="B2" s="15">
        <v>0.03</v>
      </c>
      <c r="C2" s="19">
        <v>25000000</v>
      </c>
    </row>
    <row r="3" spans="1:6" x14ac:dyDescent="0.2">
      <c r="E3" s="20" t="s">
        <v>14</v>
      </c>
      <c r="F3" s="20"/>
    </row>
    <row r="4" spans="1:6" x14ac:dyDescent="0.2">
      <c r="A4" s="7" t="s">
        <v>7</v>
      </c>
      <c r="B4" s="7" t="s">
        <v>8</v>
      </c>
      <c r="C4" s="7" t="s">
        <v>9</v>
      </c>
      <c r="E4" s="18" t="s">
        <v>12</v>
      </c>
      <c r="F4" s="18" t="s">
        <v>13</v>
      </c>
    </row>
    <row r="5" spans="1:6" x14ac:dyDescent="0.2">
      <c r="A5" s="2">
        <v>1</v>
      </c>
      <c r="B5" s="2">
        <f>A2*C2</f>
        <v>10000000</v>
      </c>
      <c r="C5" s="2">
        <f>B5</f>
        <v>10000000</v>
      </c>
      <c r="E5" s="2">
        <f>A2*C2</f>
        <v>10000000</v>
      </c>
      <c r="F5" s="2">
        <f>B2*0</f>
        <v>0</v>
      </c>
    </row>
    <row r="6" spans="1:6" x14ac:dyDescent="0.2">
      <c r="A6" s="2">
        <v>2</v>
      </c>
      <c r="B6" s="2">
        <f>$A$2*$C$2+($B$2-$A$2)*C5-($B$2/$C$2)*C5^2</f>
        <v>6180000</v>
      </c>
      <c r="C6" s="2">
        <f>B6+C5</f>
        <v>16180000</v>
      </c>
      <c r="E6" s="2">
        <f>$A$2*($C$2-C5)</f>
        <v>6000000</v>
      </c>
      <c r="F6" s="2">
        <f>$B$2*(C5/$C$2)*($C$2-C5)</f>
        <v>180000</v>
      </c>
    </row>
    <row r="7" spans="1:6" x14ac:dyDescent="0.2">
      <c r="A7" s="2">
        <v>3</v>
      </c>
      <c r="B7" s="2">
        <f t="shared" ref="B7:B24" si="0">$A$2*$C$2+($B$2-$A$2)*C6-($B$2/$C$2)*C6^2</f>
        <v>3699249.12</v>
      </c>
      <c r="C7" s="2">
        <f t="shared" ref="C7:C24" si="1">B7+C6</f>
        <v>19879249.120000001</v>
      </c>
      <c r="E7" s="2">
        <f t="shared" ref="E7:E24" si="2">$A$2*($C$2-C6)</f>
        <v>3528000</v>
      </c>
      <c r="F7" s="2">
        <f t="shared" ref="F7:F24" si="3">$B$2*(C6/$C$2)*($C$2-C6)</f>
        <v>171249.12</v>
      </c>
    </row>
    <row r="8" spans="1:6" x14ac:dyDescent="0.2">
      <c r="A8" s="2">
        <v>4</v>
      </c>
      <c r="B8" s="2">
        <f t="shared" si="0"/>
        <v>2170456.3709099749</v>
      </c>
      <c r="C8" s="2">
        <f t="shared" si="1"/>
        <v>22049705.490909975</v>
      </c>
      <c r="E8" s="2">
        <f t="shared" si="2"/>
        <v>2048300.3519999997</v>
      </c>
      <c r="F8" s="2">
        <f t="shared" si="3"/>
        <v>122156.01890997506</v>
      </c>
    </row>
    <row r="9" spans="1:6" x14ac:dyDescent="0.2">
      <c r="A9" s="2">
        <v>5</v>
      </c>
      <c r="B9" s="2">
        <f t="shared" si="0"/>
        <v>1258181.5536802707</v>
      </c>
      <c r="C9" s="2">
        <f t="shared" si="1"/>
        <v>23307887.044590246</v>
      </c>
      <c r="E9" s="2">
        <f t="shared" si="2"/>
        <v>1180117.80363601</v>
      </c>
      <c r="F9" s="2">
        <f t="shared" si="3"/>
        <v>78063.75004426064</v>
      </c>
    </row>
    <row r="10" spans="1:6" x14ac:dyDescent="0.2">
      <c r="A10" s="2">
        <v>6</v>
      </c>
      <c r="B10" s="2">
        <f t="shared" si="0"/>
        <v>724172.67532155651</v>
      </c>
      <c r="C10" s="2">
        <f t="shared" si="1"/>
        <v>24032059.719911803</v>
      </c>
      <c r="E10" s="2">
        <f t="shared" si="2"/>
        <v>676845.18216390163</v>
      </c>
      <c r="F10" s="2">
        <f t="shared" si="3"/>
        <v>47327.493157653982</v>
      </c>
    </row>
    <row r="11" spans="1:6" x14ac:dyDescent="0.2">
      <c r="A11" s="2">
        <v>7</v>
      </c>
      <c r="B11" s="2">
        <f t="shared" si="0"/>
        <v>415090.03037494456</v>
      </c>
      <c r="C11" s="2">
        <f t="shared" si="1"/>
        <v>24447149.750286747</v>
      </c>
      <c r="E11" s="2">
        <f t="shared" si="2"/>
        <v>387176.11203527899</v>
      </c>
      <c r="F11" s="2">
        <f t="shared" si="3"/>
        <v>27913.918339665262</v>
      </c>
    </row>
    <row r="12" spans="1:6" x14ac:dyDescent="0.2">
      <c r="A12" s="2">
        <v>8</v>
      </c>
      <c r="B12" s="2">
        <f t="shared" si="0"/>
        <v>237358.83529836859</v>
      </c>
      <c r="C12" s="2">
        <f t="shared" si="1"/>
        <v>24684508.585585114</v>
      </c>
      <c r="E12" s="2">
        <f t="shared" si="2"/>
        <v>221140.09988530132</v>
      </c>
      <c r="F12" s="2">
        <f t="shared" si="3"/>
        <v>16218.735413067989</v>
      </c>
    </row>
    <row r="13" spans="1:6" x14ac:dyDescent="0.2">
      <c r="A13" s="2">
        <v>9</v>
      </c>
      <c r="B13" s="2">
        <f t="shared" si="0"/>
        <v>135541.86639931728</v>
      </c>
      <c r="C13" s="2">
        <f t="shared" si="1"/>
        <v>24820050.451984432</v>
      </c>
      <c r="E13" s="2">
        <f t="shared" si="2"/>
        <v>126196.56576595455</v>
      </c>
      <c r="F13" s="2">
        <f t="shared" si="3"/>
        <v>9345.3006333631838</v>
      </c>
    </row>
    <row r="14" spans="1:6" x14ac:dyDescent="0.2">
      <c r="A14" s="2">
        <v>10</v>
      </c>
      <c r="B14" s="2">
        <f t="shared" si="0"/>
        <v>77339.44743889675</v>
      </c>
      <c r="C14" s="2">
        <f t="shared" si="1"/>
        <v>24897389.899423327</v>
      </c>
      <c r="E14" s="2">
        <f t="shared" si="2"/>
        <v>71979.819206227359</v>
      </c>
      <c r="F14" s="2">
        <f t="shared" si="3"/>
        <v>5359.6282326698438</v>
      </c>
    </row>
    <row r="15" spans="1:6" x14ac:dyDescent="0.2">
      <c r="A15" s="2">
        <v>11</v>
      </c>
      <c r="B15" s="2">
        <f t="shared" si="0"/>
        <v>44109.708648681408</v>
      </c>
      <c r="C15" s="2">
        <f t="shared" si="1"/>
        <v>24941499.608072009</v>
      </c>
      <c r="E15" s="2">
        <f t="shared" si="2"/>
        <v>41044.040230669081</v>
      </c>
      <c r="F15" s="2">
        <f t="shared" si="3"/>
        <v>3065.668418011755</v>
      </c>
    </row>
    <row r="16" spans="1:6" x14ac:dyDescent="0.2">
      <c r="A16" s="2">
        <v>12</v>
      </c>
      <c r="B16" s="2">
        <f t="shared" si="0"/>
        <v>25151.061774009257</v>
      </c>
      <c r="C16" s="2">
        <f t="shared" si="1"/>
        <v>24966650.669846017</v>
      </c>
      <c r="E16" s="2">
        <f t="shared" si="2"/>
        <v>23400.156771196427</v>
      </c>
      <c r="F16" s="2">
        <f t="shared" si="3"/>
        <v>1750.9050028128574</v>
      </c>
    </row>
    <row r="17" spans="1:6" x14ac:dyDescent="0.2">
      <c r="A17" s="2">
        <v>13</v>
      </c>
      <c r="B17" s="2">
        <f t="shared" si="0"/>
        <v>14338.877352827578</v>
      </c>
      <c r="C17" s="2">
        <f t="shared" si="1"/>
        <v>24980989.547198843</v>
      </c>
      <c r="E17" s="2">
        <f t="shared" si="2"/>
        <v>13339.732061593235</v>
      </c>
      <c r="F17" s="2">
        <f t="shared" si="3"/>
        <v>999.14529123342936</v>
      </c>
    </row>
    <row r="18" spans="1:6" x14ac:dyDescent="0.2">
      <c r="A18" s="2">
        <v>14</v>
      </c>
      <c r="B18" s="2">
        <f t="shared" si="0"/>
        <v>8174.0610277180094</v>
      </c>
      <c r="C18" s="2">
        <f t="shared" si="1"/>
        <v>24989163.60822656</v>
      </c>
      <c r="E18" s="2">
        <f t="shared" si="2"/>
        <v>7604.1811204627156</v>
      </c>
      <c r="F18" s="2">
        <f t="shared" si="3"/>
        <v>569.87990725585769</v>
      </c>
    </row>
    <row r="19" spans="1:6" x14ac:dyDescent="0.2">
      <c r="A19" s="2">
        <v>15</v>
      </c>
      <c r="B19" s="2">
        <f t="shared" si="0"/>
        <v>4659.5075497161597</v>
      </c>
      <c r="C19" s="2">
        <f t="shared" si="1"/>
        <v>24993823.115776278</v>
      </c>
      <c r="E19" s="2">
        <f t="shared" si="2"/>
        <v>4334.5567093759773</v>
      </c>
      <c r="F19" s="2">
        <f t="shared" si="3"/>
        <v>324.95084033919733</v>
      </c>
    </row>
    <row r="20" spans="1:6" x14ac:dyDescent="0.2">
      <c r="A20" s="2">
        <v>16</v>
      </c>
      <c r="B20" s="2">
        <f t="shared" si="0"/>
        <v>2656.014431521995</v>
      </c>
      <c r="C20" s="2">
        <f t="shared" si="1"/>
        <v>24996479.130207799</v>
      </c>
      <c r="E20" s="2">
        <f t="shared" si="2"/>
        <v>2470.7536894887689</v>
      </c>
      <c r="F20" s="2">
        <f t="shared" si="3"/>
        <v>185.26074203320172</v>
      </c>
    </row>
    <row r="21" spans="1:6" x14ac:dyDescent="0.2">
      <c r="A21" s="2">
        <v>17</v>
      </c>
      <c r="B21" s="2">
        <f t="shared" si="0"/>
        <v>1513.9591348180547</v>
      </c>
      <c r="C21" s="2">
        <f t="shared" si="1"/>
        <v>24997993.089342616</v>
      </c>
      <c r="E21" s="2">
        <f t="shared" si="2"/>
        <v>1408.3479168802501</v>
      </c>
      <c r="F21" s="2">
        <f t="shared" si="3"/>
        <v>105.61121793710639</v>
      </c>
    </row>
    <row r="22" spans="1:6" x14ac:dyDescent="0.2">
      <c r="A22" s="2">
        <v>18</v>
      </c>
      <c r="B22" s="2">
        <f t="shared" si="0"/>
        <v>862.9667494466994</v>
      </c>
      <c r="C22" s="2">
        <f t="shared" si="1"/>
        <v>24998856.056092065</v>
      </c>
      <c r="E22" s="2">
        <f t="shared" si="2"/>
        <v>802.7642629534007</v>
      </c>
      <c r="F22" s="2">
        <f t="shared" si="3"/>
        <v>60.202486493040979</v>
      </c>
    </row>
    <row r="23" spans="1:6" x14ac:dyDescent="0.2">
      <c r="A23" s="2">
        <v>19</v>
      </c>
      <c r="B23" s="2">
        <f t="shared" si="0"/>
        <v>491.89431008277461</v>
      </c>
      <c r="C23" s="2">
        <f t="shared" si="1"/>
        <v>24999347.950402148</v>
      </c>
      <c r="E23" s="2">
        <f t="shared" si="2"/>
        <v>457.57756317406893</v>
      </c>
      <c r="F23" s="2">
        <f t="shared" si="3"/>
        <v>34.316746908857766</v>
      </c>
    </row>
    <row r="24" spans="1:6" x14ac:dyDescent="0.2">
      <c r="A24" s="2">
        <v>20</v>
      </c>
      <c r="B24" s="2">
        <f t="shared" si="0"/>
        <v>280.38081687362865</v>
      </c>
      <c r="C24" s="2">
        <f t="shared" si="1"/>
        <v>24999628.331219021</v>
      </c>
      <c r="E24" s="2">
        <f t="shared" si="2"/>
        <v>260.81983914077284</v>
      </c>
      <c r="F24" s="2">
        <f t="shared" si="3"/>
        <v>19.560977733144291</v>
      </c>
    </row>
  </sheetData>
  <mergeCells count="1">
    <mergeCell ref="E3:F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7"/>
  <sheetViews>
    <sheetView workbookViewId="0">
      <selection activeCell="N37" sqref="N37"/>
    </sheetView>
  </sheetViews>
  <sheetFormatPr baseColWidth="10" defaultColWidth="8.83203125" defaultRowHeight="15" x14ac:dyDescent="0.2"/>
  <cols>
    <col min="1" max="3" width="8.83203125" style="1"/>
    <col min="4" max="4" width="17.6640625" style="1" customWidth="1"/>
    <col min="5" max="5" width="18.33203125" style="1" customWidth="1"/>
    <col min="7" max="7" width="11.1640625" bestFit="1" customWidth="1"/>
  </cols>
  <sheetData>
    <row r="1" spans="1:7" x14ac:dyDescent="0.2">
      <c r="A1" s="14" t="s">
        <v>16</v>
      </c>
      <c r="B1" s="13">
        <v>1</v>
      </c>
      <c r="F1" s="18" t="s">
        <v>20</v>
      </c>
      <c r="G1" s="18">
        <f>SUM(G6:G107)</f>
        <v>11573760.311448526</v>
      </c>
    </row>
    <row r="3" spans="1:7" x14ac:dyDescent="0.2">
      <c r="A3" s="7" t="s">
        <v>1</v>
      </c>
      <c r="B3" s="7" t="s">
        <v>2</v>
      </c>
      <c r="C3" s="8" t="s">
        <v>0</v>
      </c>
      <c r="D3" s="7" t="s">
        <v>15</v>
      </c>
      <c r="E3" s="7" t="s">
        <v>17</v>
      </c>
      <c r="F3" s="7" t="s">
        <v>18</v>
      </c>
      <c r="G3" s="7" t="s">
        <v>19</v>
      </c>
    </row>
    <row r="4" spans="1:7" x14ac:dyDescent="0.2">
      <c r="A4" s="2">
        <v>19794</v>
      </c>
      <c r="B4" s="2">
        <v>19.539999959999999</v>
      </c>
      <c r="C4" s="2">
        <v>1</v>
      </c>
      <c r="D4" s="2"/>
      <c r="E4" s="2"/>
      <c r="F4" s="2"/>
      <c r="G4" s="2"/>
    </row>
    <row r="5" spans="1:7" x14ac:dyDescent="0.2">
      <c r="A5" s="2">
        <v>19801</v>
      </c>
      <c r="B5" s="2">
        <v>23.54999995</v>
      </c>
      <c r="C5" s="2">
        <v>2</v>
      </c>
      <c r="D5" s="2"/>
      <c r="E5" s="2"/>
      <c r="F5" s="2"/>
      <c r="G5" s="2"/>
    </row>
    <row r="6" spans="1:7" x14ac:dyDescent="0.2">
      <c r="A6" s="2">
        <v>19802</v>
      </c>
      <c r="B6" s="2">
        <v>32.568999890000001</v>
      </c>
      <c r="C6" s="2">
        <v>3</v>
      </c>
      <c r="D6" s="2">
        <f>AVERAGE(B4:B5)</f>
        <v>21.544999955000002</v>
      </c>
      <c r="E6" s="2">
        <f>D6</f>
        <v>21.544999955000002</v>
      </c>
      <c r="F6" s="2">
        <f>B6-E6</f>
        <v>11.023999934999999</v>
      </c>
      <c r="G6" s="2">
        <f>F6^2</f>
        <v>121.52857456687998</v>
      </c>
    </row>
    <row r="7" spans="1:7" x14ac:dyDescent="0.2">
      <c r="A7" s="2">
        <v>19803</v>
      </c>
      <c r="B7" s="2">
        <v>41.466999889999997</v>
      </c>
      <c r="C7" s="2">
        <v>4</v>
      </c>
      <c r="D7" s="2">
        <f>AVERAGE(B5:B6)</f>
        <v>28.05949992</v>
      </c>
      <c r="E7" s="2">
        <f t="shared" ref="E7:E38" si="0">$B$1*D6+(1-$B$1)*E6</f>
        <v>21.544999955000002</v>
      </c>
      <c r="F7" s="2">
        <f t="shared" ref="F7:F70" si="1">B7-E7</f>
        <v>19.921999934999995</v>
      </c>
      <c r="G7" s="2">
        <f t="shared" ref="G7:G70" si="2">F7^2</f>
        <v>396.88608141013981</v>
      </c>
    </row>
    <row r="8" spans="1:7" x14ac:dyDescent="0.2">
      <c r="A8" s="2">
        <v>19804</v>
      </c>
      <c r="B8" s="2">
        <v>67.620999810000001</v>
      </c>
      <c r="C8" s="2">
        <v>5</v>
      </c>
      <c r="D8" s="2">
        <f t="shared" ref="D8:D70" si="3">AVERAGE(B6:B7)</f>
        <v>37.017999889999999</v>
      </c>
      <c r="E8" s="2">
        <f t="shared" si="0"/>
        <v>28.05949992</v>
      </c>
      <c r="F8" s="2">
        <f t="shared" si="1"/>
        <v>39.56149989</v>
      </c>
      <c r="G8" s="2">
        <f t="shared" si="2"/>
        <v>1565.1122735464701</v>
      </c>
    </row>
    <row r="9" spans="1:7" x14ac:dyDescent="0.2">
      <c r="A9" s="2">
        <v>19811</v>
      </c>
      <c r="B9" s="2">
        <v>78.764999869999997</v>
      </c>
      <c r="C9" s="2">
        <v>6</v>
      </c>
      <c r="D9" s="2">
        <f t="shared" si="3"/>
        <v>54.543999849999999</v>
      </c>
      <c r="E9" s="2">
        <f t="shared" si="0"/>
        <v>37.017999889999999</v>
      </c>
      <c r="F9" s="2">
        <f t="shared" si="1"/>
        <v>41.746999979999998</v>
      </c>
      <c r="G9" s="2">
        <f t="shared" si="2"/>
        <v>1742.8120073301197</v>
      </c>
    </row>
    <row r="10" spans="1:7" x14ac:dyDescent="0.2">
      <c r="A10" s="2">
        <v>19812</v>
      </c>
      <c r="B10" s="2">
        <v>90.718999859999997</v>
      </c>
      <c r="C10" s="2">
        <v>7</v>
      </c>
      <c r="D10" s="2">
        <f t="shared" si="3"/>
        <v>73.192999839999999</v>
      </c>
      <c r="E10" s="2">
        <f t="shared" si="0"/>
        <v>54.543999849999999</v>
      </c>
      <c r="F10" s="2">
        <f t="shared" si="1"/>
        <v>36.175000009999998</v>
      </c>
      <c r="G10" s="2">
        <f t="shared" si="2"/>
        <v>1308.6306257234999</v>
      </c>
    </row>
    <row r="11" spans="1:7" x14ac:dyDescent="0.2">
      <c r="A11" s="2">
        <v>19813</v>
      </c>
      <c r="B11" s="2">
        <v>97.677999970000002</v>
      </c>
      <c r="C11" s="2">
        <v>8</v>
      </c>
      <c r="D11" s="2">
        <f t="shared" si="3"/>
        <v>84.741999864999997</v>
      </c>
      <c r="E11" s="2">
        <f t="shared" si="0"/>
        <v>73.192999839999999</v>
      </c>
      <c r="F11" s="2">
        <f t="shared" si="1"/>
        <v>24.485000130000003</v>
      </c>
      <c r="G11" s="2">
        <f t="shared" si="2"/>
        <v>599.51523136610012</v>
      </c>
    </row>
    <row r="12" spans="1:7" x14ac:dyDescent="0.2">
      <c r="A12" s="2">
        <v>19814</v>
      </c>
      <c r="B12" s="2">
        <v>133.553</v>
      </c>
      <c r="C12" s="2">
        <v>9</v>
      </c>
      <c r="D12" s="2">
        <f t="shared" si="3"/>
        <v>94.198499914999999</v>
      </c>
      <c r="E12" s="2">
        <f t="shared" si="0"/>
        <v>84.741999864999997</v>
      </c>
      <c r="F12" s="2">
        <f t="shared" si="1"/>
        <v>48.811000135</v>
      </c>
      <c r="G12" s="2">
        <f t="shared" si="2"/>
        <v>2382.51373417897</v>
      </c>
    </row>
    <row r="13" spans="1:7" x14ac:dyDescent="0.2">
      <c r="A13" s="2">
        <v>19821</v>
      </c>
      <c r="B13" s="2">
        <v>131.0189996</v>
      </c>
      <c r="C13" s="2">
        <v>10</v>
      </c>
      <c r="D13" s="2">
        <f t="shared" si="3"/>
        <v>115.615499985</v>
      </c>
      <c r="E13" s="2">
        <f t="shared" si="0"/>
        <v>94.198499914999999</v>
      </c>
      <c r="F13" s="2">
        <f t="shared" si="1"/>
        <v>36.820499685000001</v>
      </c>
      <c r="G13" s="2">
        <f t="shared" si="2"/>
        <v>1355.7491970530853</v>
      </c>
    </row>
    <row r="14" spans="1:7" x14ac:dyDescent="0.2">
      <c r="A14" s="2">
        <v>19822</v>
      </c>
      <c r="B14" s="2">
        <v>142.6809998</v>
      </c>
      <c r="C14" s="2">
        <v>11</v>
      </c>
      <c r="D14" s="2">
        <f t="shared" si="3"/>
        <v>132.28599980000001</v>
      </c>
      <c r="E14" s="2">
        <f t="shared" si="0"/>
        <v>115.615499985</v>
      </c>
      <c r="F14" s="2">
        <f t="shared" si="1"/>
        <v>27.065499814999995</v>
      </c>
      <c r="G14" s="2">
        <f t="shared" si="2"/>
        <v>732.54128023576482</v>
      </c>
    </row>
    <row r="15" spans="1:7" x14ac:dyDescent="0.2">
      <c r="A15" s="2">
        <v>19823</v>
      </c>
      <c r="B15" s="2">
        <v>175.80799959999999</v>
      </c>
      <c r="C15" s="2">
        <v>12</v>
      </c>
      <c r="D15" s="2">
        <f t="shared" si="3"/>
        <v>136.84999970000001</v>
      </c>
      <c r="E15" s="2">
        <f t="shared" si="0"/>
        <v>132.28599980000001</v>
      </c>
      <c r="F15" s="2">
        <f t="shared" si="1"/>
        <v>43.521999799999975</v>
      </c>
      <c r="G15" s="2">
        <f t="shared" si="2"/>
        <v>1894.1644665911979</v>
      </c>
    </row>
    <row r="16" spans="1:7" x14ac:dyDescent="0.2">
      <c r="A16" s="2">
        <v>19824</v>
      </c>
      <c r="B16" s="2">
        <v>214.2929997</v>
      </c>
      <c r="C16" s="2">
        <v>13</v>
      </c>
      <c r="D16" s="2">
        <f t="shared" si="3"/>
        <v>159.24449970000001</v>
      </c>
      <c r="E16" s="2">
        <f t="shared" si="0"/>
        <v>136.84999970000001</v>
      </c>
      <c r="F16" s="2">
        <f t="shared" si="1"/>
        <v>77.442999999999984</v>
      </c>
      <c r="G16" s="2">
        <f t="shared" si="2"/>
        <v>5997.4182489999976</v>
      </c>
    </row>
    <row r="17" spans="1:7" x14ac:dyDescent="0.2">
      <c r="A17" s="2">
        <v>19831</v>
      </c>
      <c r="B17" s="2">
        <v>227.98199990000001</v>
      </c>
      <c r="C17" s="2">
        <v>14</v>
      </c>
      <c r="D17" s="2">
        <f t="shared" si="3"/>
        <v>195.05049965000001</v>
      </c>
      <c r="E17" s="2">
        <f t="shared" si="0"/>
        <v>159.24449970000001</v>
      </c>
      <c r="F17" s="2">
        <f t="shared" si="1"/>
        <v>68.737500199999999</v>
      </c>
      <c r="G17" s="2">
        <f t="shared" si="2"/>
        <v>4724.843933745</v>
      </c>
    </row>
    <row r="18" spans="1:7" x14ac:dyDescent="0.2">
      <c r="A18" s="2">
        <v>19832</v>
      </c>
      <c r="B18" s="2">
        <v>267.28399940000003</v>
      </c>
      <c r="C18" s="2">
        <v>15</v>
      </c>
      <c r="D18" s="2">
        <f t="shared" si="3"/>
        <v>221.1374998</v>
      </c>
      <c r="E18" s="2">
        <f t="shared" si="0"/>
        <v>195.05049965000001</v>
      </c>
      <c r="F18" s="2">
        <f t="shared" si="1"/>
        <v>72.233499750000021</v>
      </c>
      <c r="G18" s="2">
        <f t="shared" si="2"/>
        <v>5217.6784861332535</v>
      </c>
    </row>
    <row r="19" spans="1:7" x14ac:dyDescent="0.2">
      <c r="A19" s="2">
        <v>19833</v>
      </c>
      <c r="B19" s="2">
        <v>273.2099991</v>
      </c>
      <c r="C19" s="2">
        <v>16</v>
      </c>
      <c r="D19" s="2">
        <f t="shared" si="3"/>
        <v>247.63299965000002</v>
      </c>
      <c r="E19" s="2">
        <f t="shared" si="0"/>
        <v>221.1374998</v>
      </c>
      <c r="F19" s="2">
        <f t="shared" si="1"/>
        <v>52.072499300000004</v>
      </c>
      <c r="G19" s="2">
        <f t="shared" si="2"/>
        <v>2711.5451833485008</v>
      </c>
    </row>
    <row r="20" spans="1:7" x14ac:dyDescent="0.2">
      <c r="A20" s="2">
        <v>19834</v>
      </c>
      <c r="B20" s="2">
        <v>316.2279997</v>
      </c>
      <c r="C20" s="2">
        <v>17</v>
      </c>
      <c r="D20" s="2">
        <f t="shared" si="3"/>
        <v>270.24699925000004</v>
      </c>
      <c r="E20" s="2">
        <f t="shared" si="0"/>
        <v>247.63299965000002</v>
      </c>
      <c r="F20" s="2">
        <f t="shared" si="1"/>
        <v>68.595000049999982</v>
      </c>
      <c r="G20" s="2">
        <f t="shared" si="2"/>
        <v>4705.2740318594979</v>
      </c>
    </row>
    <row r="21" spans="1:7" x14ac:dyDescent="0.2">
      <c r="A21" s="2">
        <v>19841</v>
      </c>
      <c r="B21" s="2">
        <v>300.10199929999999</v>
      </c>
      <c r="C21" s="2">
        <v>18</v>
      </c>
      <c r="D21" s="2">
        <f t="shared" si="3"/>
        <v>294.71899940000003</v>
      </c>
      <c r="E21" s="2">
        <f t="shared" si="0"/>
        <v>270.24699925000004</v>
      </c>
      <c r="F21" s="2">
        <f t="shared" si="1"/>
        <v>29.855000049999944</v>
      </c>
      <c r="G21" s="2">
        <f t="shared" si="2"/>
        <v>891.3210279854967</v>
      </c>
    </row>
    <row r="22" spans="1:7" x14ac:dyDescent="0.2">
      <c r="A22" s="2">
        <v>19842</v>
      </c>
      <c r="B22" s="2">
        <v>422.14299970000002</v>
      </c>
      <c r="C22" s="2">
        <v>19</v>
      </c>
      <c r="D22" s="2">
        <f t="shared" si="3"/>
        <v>308.16499950000002</v>
      </c>
      <c r="E22" s="2">
        <f t="shared" si="0"/>
        <v>294.71899940000003</v>
      </c>
      <c r="F22" s="2">
        <f t="shared" si="1"/>
        <v>127.42400029999999</v>
      </c>
      <c r="G22" s="2">
        <f t="shared" si="2"/>
        <v>16236.875852454397</v>
      </c>
    </row>
    <row r="23" spans="1:7" x14ac:dyDescent="0.2">
      <c r="A23" s="2">
        <v>19843</v>
      </c>
      <c r="B23" s="2">
        <v>477.39899919999999</v>
      </c>
      <c r="C23" s="2">
        <v>20</v>
      </c>
      <c r="D23" s="2">
        <f t="shared" si="3"/>
        <v>361.1224995</v>
      </c>
      <c r="E23" s="2">
        <f t="shared" si="0"/>
        <v>308.16499950000002</v>
      </c>
      <c r="F23" s="2">
        <f t="shared" si="1"/>
        <v>169.23399969999997</v>
      </c>
      <c r="G23" s="2">
        <f t="shared" si="2"/>
        <v>28640.14665445959</v>
      </c>
    </row>
    <row r="24" spans="1:7" x14ac:dyDescent="0.2">
      <c r="A24" s="2">
        <v>19844</v>
      </c>
      <c r="B24" s="2">
        <v>698.29599949999999</v>
      </c>
      <c r="C24" s="2">
        <v>21</v>
      </c>
      <c r="D24" s="2">
        <f t="shared" si="3"/>
        <v>449.77099944999998</v>
      </c>
      <c r="E24" s="2">
        <f t="shared" si="0"/>
        <v>361.1224995</v>
      </c>
      <c r="F24" s="2">
        <f t="shared" si="1"/>
        <v>337.17349999999999</v>
      </c>
      <c r="G24" s="2">
        <f t="shared" si="2"/>
        <v>113685.96910224999</v>
      </c>
    </row>
    <row r="25" spans="1:7" x14ac:dyDescent="0.2">
      <c r="A25" s="2">
        <v>19851</v>
      </c>
      <c r="B25" s="2">
        <v>435.34399989999997</v>
      </c>
      <c r="C25" s="2">
        <v>22</v>
      </c>
      <c r="D25" s="2">
        <f t="shared" si="3"/>
        <v>587.84749935000002</v>
      </c>
      <c r="E25" s="2">
        <f t="shared" si="0"/>
        <v>449.77099944999998</v>
      </c>
      <c r="F25" s="2">
        <f t="shared" si="1"/>
        <v>-14.426999550000005</v>
      </c>
      <c r="G25" s="2">
        <f t="shared" si="2"/>
        <v>208.13831601570035</v>
      </c>
    </row>
    <row r="26" spans="1:7" x14ac:dyDescent="0.2">
      <c r="A26" s="2">
        <v>19852</v>
      </c>
      <c r="B26" s="2">
        <v>374.92899990000001</v>
      </c>
      <c r="C26" s="2">
        <v>23</v>
      </c>
      <c r="D26" s="2">
        <f t="shared" si="3"/>
        <v>566.81999969999993</v>
      </c>
      <c r="E26" s="2">
        <f t="shared" si="0"/>
        <v>587.84749935000002</v>
      </c>
      <c r="F26" s="2">
        <f t="shared" si="1"/>
        <v>-212.91849945000001</v>
      </c>
      <c r="G26" s="2">
        <f t="shared" si="2"/>
        <v>45334.287408039658</v>
      </c>
    </row>
    <row r="27" spans="1:7" x14ac:dyDescent="0.2">
      <c r="A27" s="2">
        <v>19853</v>
      </c>
      <c r="B27" s="2">
        <v>409.70899960000003</v>
      </c>
      <c r="C27" s="2">
        <v>24</v>
      </c>
      <c r="D27" s="2">
        <f t="shared" si="3"/>
        <v>405.13649989999999</v>
      </c>
      <c r="E27" s="2">
        <f t="shared" si="0"/>
        <v>566.81999969999993</v>
      </c>
      <c r="F27" s="2">
        <f t="shared" si="1"/>
        <v>-157.1110000999999</v>
      </c>
      <c r="G27" s="2">
        <f t="shared" si="2"/>
        <v>24683.866352422167</v>
      </c>
    </row>
    <row r="28" spans="1:7" x14ac:dyDescent="0.2">
      <c r="A28" s="2">
        <v>19854</v>
      </c>
      <c r="B28" s="2">
        <v>533.88999939999997</v>
      </c>
      <c r="C28" s="2">
        <v>25</v>
      </c>
      <c r="D28" s="2">
        <f t="shared" si="3"/>
        <v>392.31899974999999</v>
      </c>
      <c r="E28" s="2">
        <f t="shared" si="0"/>
        <v>405.13649989999999</v>
      </c>
      <c r="F28" s="2">
        <f t="shared" si="1"/>
        <v>128.75349949999998</v>
      </c>
      <c r="G28" s="2">
        <f t="shared" si="2"/>
        <v>16577.463633496493</v>
      </c>
    </row>
    <row r="29" spans="1:7" x14ac:dyDescent="0.2">
      <c r="A29" s="2">
        <v>19861</v>
      </c>
      <c r="B29" s="2">
        <v>408.9429998</v>
      </c>
      <c r="C29" s="2">
        <v>26</v>
      </c>
      <c r="D29" s="2">
        <f t="shared" si="3"/>
        <v>471.79949950000002</v>
      </c>
      <c r="E29" s="2">
        <f t="shared" si="0"/>
        <v>392.31899974999999</v>
      </c>
      <c r="F29" s="2">
        <f t="shared" si="1"/>
        <v>16.624000050000006</v>
      </c>
      <c r="G29" s="2">
        <f t="shared" si="2"/>
        <v>276.35737766240021</v>
      </c>
    </row>
    <row r="30" spans="1:7" x14ac:dyDescent="0.2">
      <c r="A30" s="2">
        <v>19862</v>
      </c>
      <c r="B30" s="2">
        <v>448.27899930000001</v>
      </c>
      <c r="C30" s="2">
        <v>27</v>
      </c>
      <c r="D30" s="2">
        <f t="shared" si="3"/>
        <v>471.41649959999995</v>
      </c>
      <c r="E30" s="2">
        <f t="shared" si="0"/>
        <v>471.79949950000002</v>
      </c>
      <c r="F30" s="2">
        <f t="shared" si="1"/>
        <v>-23.520500200000015</v>
      </c>
      <c r="G30" s="2">
        <f t="shared" si="2"/>
        <v>553.21392965820075</v>
      </c>
    </row>
    <row r="31" spans="1:7" x14ac:dyDescent="0.2">
      <c r="A31" s="2">
        <v>19863</v>
      </c>
      <c r="B31" s="2">
        <v>510.78599930000001</v>
      </c>
      <c r="C31" s="2">
        <v>28</v>
      </c>
      <c r="D31" s="2">
        <f t="shared" si="3"/>
        <v>428.61099954999997</v>
      </c>
      <c r="E31" s="2">
        <f t="shared" si="0"/>
        <v>471.41649959999995</v>
      </c>
      <c r="F31" s="2">
        <f t="shared" si="1"/>
        <v>39.369499700000063</v>
      </c>
      <c r="G31" s="2">
        <f t="shared" si="2"/>
        <v>1549.9575066283051</v>
      </c>
    </row>
    <row r="32" spans="1:7" x14ac:dyDescent="0.2">
      <c r="A32" s="2">
        <v>19864</v>
      </c>
      <c r="B32" s="2">
        <v>662.25299840000002</v>
      </c>
      <c r="C32" s="2">
        <v>29</v>
      </c>
      <c r="D32" s="2">
        <f t="shared" si="3"/>
        <v>479.53249930000004</v>
      </c>
      <c r="E32" s="2">
        <f t="shared" si="0"/>
        <v>428.61099954999997</v>
      </c>
      <c r="F32" s="2">
        <f t="shared" si="1"/>
        <v>233.64199885000005</v>
      </c>
      <c r="G32" s="2">
        <f t="shared" si="2"/>
        <v>54588.583626623426</v>
      </c>
    </row>
    <row r="33" spans="1:7" x14ac:dyDescent="0.2">
      <c r="A33" s="2">
        <v>19871</v>
      </c>
      <c r="B33" s="2">
        <v>575.32699969999999</v>
      </c>
      <c r="C33" s="2">
        <v>30</v>
      </c>
      <c r="D33" s="2">
        <f t="shared" si="3"/>
        <v>586.51949884999999</v>
      </c>
      <c r="E33" s="2">
        <f t="shared" si="0"/>
        <v>479.53249930000004</v>
      </c>
      <c r="F33" s="2">
        <f t="shared" si="1"/>
        <v>95.794500399999947</v>
      </c>
      <c r="G33" s="2">
        <f t="shared" si="2"/>
        <v>9176.5863068855906</v>
      </c>
    </row>
    <row r="34" spans="1:7" x14ac:dyDescent="0.2">
      <c r="A34" s="2">
        <v>19872</v>
      </c>
      <c r="B34" s="2">
        <v>637.06399920000001</v>
      </c>
      <c r="C34" s="2">
        <v>31</v>
      </c>
      <c r="D34" s="2">
        <f t="shared" si="3"/>
        <v>618.78999905000001</v>
      </c>
      <c r="E34" s="2">
        <f t="shared" si="0"/>
        <v>586.51949884999999</v>
      </c>
      <c r="F34" s="2">
        <f t="shared" si="1"/>
        <v>50.544500350000021</v>
      </c>
      <c r="G34" s="2">
        <f t="shared" si="2"/>
        <v>2554.7465156311523</v>
      </c>
    </row>
    <row r="35" spans="1:7" x14ac:dyDescent="0.2">
      <c r="A35" s="2">
        <v>19873</v>
      </c>
      <c r="B35" s="2">
        <v>786.42399980000005</v>
      </c>
      <c r="C35" s="2">
        <v>32</v>
      </c>
      <c r="D35" s="2">
        <f t="shared" si="3"/>
        <v>606.19549944999994</v>
      </c>
      <c r="E35" s="2">
        <f t="shared" si="0"/>
        <v>618.78999905000001</v>
      </c>
      <c r="F35" s="2">
        <f t="shared" si="1"/>
        <v>167.63400075000004</v>
      </c>
      <c r="G35" s="2">
        <f t="shared" si="2"/>
        <v>28101.158207451015</v>
      </c>
    </row>
    <row r="36" spans="1:7" x14ac:dyDescent="0.2">
      <c r="A36" s="2">
        <v>19874</v>
      </c>
      <c r="B36" s="2">
        <v>1042.441998</v>
      </c>
      <c r="C36" s="2">
        <v>33</v>
      </c>
      <c r="D36" s="2">
        <f t="shared" si="3"/>
        <v>711.74399949999997</v>
      </c>
      <c r="E36" s="2">
        <f t="shared" si="0"/>
        <v>606.19549944999994</v>
      </c>
      <c r="F36" s="2">
        <f t="shared" si="1"/>
        <v>436.24649855000007</v>
      </c>
      <c r="G36" s="2">
        <f t="shared" si="2"/>
        <v>190311.0074971352</v>
      </c>
    </row>
    <row r="37" spans="1:7" x14ac:dyDescent="0.2">
      <c r="A37" s="2">
        <v>19881</v>
      </c>
      <c r="B37" s="2">
        <v>867.16099929999996</v>
      </c>
      <c r="C37" s="2">
        <v>34</v>
      </c>
      <c r="D37" s="2">
        <f t="shared" si="3"/>
        <v>914.43299890000003</v>
      </c>
      <c r="E37" s="2">
        <f t="shared" si="0"/>
        <v>711.74399949999997</v>
      </c>
      <c r="F37" s="2">
        <f t="shared" si="1"/>
        <v>155.41699979999999</v>
      </c>
      <c r="G37" s="2">
        <f t="shared" si="2"/>
        <v>24154.443826833194</v>
      </c>
    </row>
    <row r="38" spans="1:7" x14ac:dyDescent="0.2">
      <c r="A38" s="2">
        <v>19882</v>
      </c>
      <c r="B38" s="2">
        <v>993.05099870000004</v>
      </c>
      <c r="C38" s="2">
        <v>35</v>
      </c>
      <c r="D38" s="2">
        <f t="shared" si="3"/>
        <v>954.80149864999998</v>
      </c>
      <c r="E38" s="2">
        <f t="shared" si="0"/>
        <v>914.43299890000003</v>
      </c>
      <c r="F38" s="2">
        <f t="shared" si="1"/>
        <v>78.617999800000007</v>
      </c>
      <c r="G38" s="2">
        <f t="shared" si="2"/>
        <v>6180.7898925528007</v>
      </c>
    </row>
    <row r="39" spans="1:7" x14ac:dyDescent="0.2">
      <c r="A39" s="2">
        <v>19883</v>
      </c>
      <c r="B39" s="2">
        <v>1168.7189980000001</v>
      </c>
      <c r="C39" s="2">
        <v>36</v>
      </c>
      <c r="D39" s="2">
        <f t="shared" si="3"/>
        <v>930.105999</v>
      </c>
      <c r="E39" s="2">
        <f t="shared" ref="E39:E70" si="4">$B$1*D38+(1-$B$1)*E38</f>
        <v>954.80149864999998</v>
      </c>
      <c r="F39" s="2">
        <f t="shared" si="1"/>
        <v>213.91749935000007</v>
      </c>
      <c r="G39" s="2">
        <f t="shared" si="2"/>
        <v>45760.696528157277</v>
      </c>
    </row>
    <row r="40" spans="1:7" x14ac:dyDescent="0.2">
      <c r="A40" s="2">
        <v>19884</v>
      </c>
      <c r="B40" s="2">
        <v>1405.1369970000001</v>
      </c>
      <c r="C40" s="2">
        <v>37</v>
      </c>
      <c r="D40" s="2">
        <f t="shared" si="3"/>
        <v>1080.8849983499999</v>
      </c>
      <c r="E40" s="2">
        <f t="shared" si="4"/>
        <v>930.105999</v>
      </c>
      <c r="F40" s="2">
        <f t="shared" si="1"/>
        <v>475.03099800000007</v>
      </c>
      <c r="G40" s="2">
        <f t="shared" si="2"/>
        <v>225654.44906087607</v>
      </c>
    </row>
    <row r="41" spans="1:7" x14ac:dyDescent="0.2">
      <c r="A41" s="2">
        <v>19891</v>
      </c>
      <c r="B41" s="2">
        <v>1246.9169999999999</v>
      </c>
      <c r="C41" s="2">
        <v>38</v>
      </c>
      <c r="D41" s="2">
        <f t="shared" si="3"/>
        <v>1286.9279974999999</v>
      </c>
      <c r="E41" s="2">
        <f t="shared" si="4"/>
        <v>1080.8849983499999</v>
      </c>
      <c r="F41" s="2">
        <f t="shared" si="1"/>
        <v>166.03200164999998</v>
      </c>
      <c r="G41" s="2">
        <f t="shared" si="2"/>
        <v>27566.625571905599</v>
      </c>
    </row>
    <row r="42" spans="1:7" x14ac:dyDescent="0.2">
      <c r="A42" s="2">
        <v>19892</v>
      </c>
      <c r="B42" s="2">
        <v>1248.211998</v>
      </c>
      <c r="C42" s="2">
        <v>39</v>
      </c>
      <c r="D42" s="2">
        <f t="shared" si="3"/>
        <v>1326.0269985</v>
      </c>
      <c r="E42" s="2">
        <f t="shared" si="4"/>
        <v>1286.9279974999999</v>
      </c>
      <c r="F42" s="2">
        <f t="shared" si="1"/>
        <v>-38.715999499999953</v>
      </c>
      <c r="G42" s="2">
        <f t="shared" si="2"/>
        <v>1498.9286172839966</v>
      </c>
    </row>
    <row r="43" spans="1:7" x14ac:dyDescent="0.2">
      <c r="A43" s="2">
        <v>19893</v>
      </c>
      <c r="B43" s="2">
        <v>1383.7469980000001</v>
      </c>
      <c r="C43" s="2">
        <v>40</v>
      </c>
      <c r="D43" s="2">
        <f t="shared" si="3"/>
        <v>1247.5644990000001</v>
      </c>
      <c r="E43" s="2">
        <f t="shared" si="4"/>
        <v>1326.0269985</v>
      </c>
      <c r="F43" s="2">
        <f t="shared" si="1"/>
        <v>57.719999500000085</v>
      </c>
      <c r="G43" s="2">
        <f t="shared" si="2"/>
        <v>3331.59834228001</v>
      </c>
    </row>
    <row r="44" spans="1:7" x14ac:dyDescent="0.2">
      <c r="A44" s="2">
        <v>19894</v>
      </c>
      <c r="B44" s="2">
        <v>1493.3829989999999</v>
      </c>
      <c r="C44" s="2">
        <v>41</v>
      </c>
      <c r="D44" s="2">
        <f t="shared" si="3"/>
        <v>1315.9794980000001</v>
      </c>
      <c r="E44" s="2">
        <f t="shared" si="4"/>
        <v>1247.5644990000001</v>
      </c>
      <c r="F44" s="2">
        <f t="shared" si="1"/>
        <v>245.81849999999986</v>
      </c>
      <c r="G44" s="2">
        <f t="shared" si="2"/>
        <v>60426.734942249932</v>
      </c>
    </row>
    <row r="45" spans="1:7" x14ac:dyDescent="0.2">
      <c r="A45" s="2">
        <v>19901</v>
      </c>
      <c r="B45" s="2">
        <v>1346.202</v>
      </c>
      <c r="C45" s="2">
        <v>42</v>
      </c>
      <c r="D45" s="2">
        <f t="shared" si="3"/>
        <v>1438.5649985</v>
      </c>
      <c r="E45" s="2">
        <f t="shared" si="4"/>
        <v>1315.9794980000001</v>
      </c>
      <c r="F45" s="2">
        <f t="shared" si="1"/>
        <v>30.222501999999849</v>
      </c>
      <c r="G45" s="2">
        <f t="shared" si="2"/>
        <v>913.39962713999489</v>
      </c>
    </row>
    <row r="46" spans="1:7" x14ac:dyDescent="0.2">
      <c r="A46" s="2">
        <v>19902</v>
      </c>
      <c r="B46" s="2">
        <v>1364.759998</v>
      </c>
      <c r="C46" s="2">
        <v>43</v>
      </c>
      <c r="D46" s="2">
        <f t="shared" si="3"/>
        <v>1419.7924994999998</v>
      </c>
      <c r="E46" s="2">
        <f t="shared" si="4"/>
        <v>1438.5649985</v>
      </c>
      <c r="F46" s="2">
        <f t="shared" si="1"/>
        <v>-73.805000500000006</v>
      </c>
      <c r="G46" s="2">
        <f t="shared" si="2"/>
        <v>5447.1780988050014</v>
      </c>
    </row>
    <row r="47" spans="1:7" x14ac:dyDescent="0.2">
      <c r="A47" s="2">
        <v>19903</v>
      </c>
      <c r="B47" s="2">
        <v>1354.0899959999999</v>
      </c>
      <c r="C47" s="2">
        <v>44</v>
      </c>
      <c r="D47" s="2">
        <f t="shared" si="3"/>
        <v>1355.4809989999999</v>
      </c>
      <c r="E47" s="2">
        <f t="shared" si="4"/>
        <v>1419.7924994999998</v>
      </c>
      <c r="F47" s="2">
        <f t="shared" si="1"/>
        <v>-65.702503499999921</v>
      </c>
      <c r="G47" s="2">
        <f t="shared" si="2"/>
        <v>4316.8189661675015</v>
      </c>
    </row>
    <row r="48" spans="1:7" x14ac:dyDescent="0.2">
      <c r="A48" s="2">
        <v>19904</v>
      </c>
      <c r="B48" s="2">
        <v>1675.505997</v>
      </c>
      <c r="C48" s="2">
        <v>45</v>
      </c>
      <c r="D48" s="2">
        <f t="shared" si="3"/>
        <v>1359.4249970000001</v>
      </c>
      <c r="E48" s="2">
        <f t="shared" si="4"/>
        <v>1355.4809989999999</v>
      </c>
      <c r="F48" s="2">
        <f t="shared" si="1"/>
        <v>320.0249980000001</v>
      </c>
      <c r="G48" s="2">
        <f t="shared" si="2"/>
        <v>102415.99934490006</v>
      </c>
    </row>
    <row r="49" spans="1:7" x14ac:dyDescent="0.2">
      <c r="A49" s="2">
        <v>19911</v>
      </c>
      <c r="B49" s="2">
        <v>1597.6779979999999</v>
      </c>
      <c r="C49" s="2">
        <v>46</v>
      </c>
      <c r="D49" s="2">
        <f t="shared" si="3"/>
        <v>1514.7979965</v>
      </c>
      <c r="E49" s="2">
        <f t="shared" si="4"/>
        <v>1359.4249970000001</v>
      </c>
      <c r="F49" s="2">
        <f t="shared" si="1"/>
        <v>238.25300099999981</v>
      </c>
      <c r="G49" s="2">
        <f t="shared" si="2"/>
        <v>56764.492485505914</v>
      </c>
    </row>
    <row r="50" spans="1:7" x14ac:dyDescent="0.2">
      <c r="A50" s="2">
        <v>19912</v>
      </c>
      <c r="B50" s="2">
        <v>1528.6039960000001</v>
      </c>
      <c r="C50" s="2">
        <v>47</v>
      </c>
      <c r="D50" s="2">
        <f t="shared" si="3"/>
        <v>1636.5919974999999</v>
      </c>
      <c r="E50" s="2">
        <f t="shared" si="4"/>
        <v>1514.7979965</v>
      </c>
      <c r="F50" s="2">
        <f t="shared" si="1"/>
        <v>13.805999500000098</v>
      </c>
      <c r="G50" s="2">
        <f t="shared" si="2"/>
        <v>190.60562219400296</v>
      </c>
    </row>
    <row r="51" spans="1:7" x14ac:dyDescent="0.2">
      <c r="A51" s="2">
        <v>19913</v>
      </c>
      <c r="B51" s="2">
        <v>1507.060997</v>
      </c>
      <c r="C51" s="2">
        <v>48</v>
      </c>
      <c r="D51" s="2">
        <f t="shared" si="3"/>
        <v>1563.140997</v>
      </c>
      <c r="E51" s="2">
        <f t="shared" si="4"/>
        <v>1636.5919974999999</v>
      </c>
      <c r="F51" s="2">
        <f t="shared" si="1"/>
        <v>-129.53100049999989</v>
      </c>
      <c r="G51" s="2">
        <f t="shared" si="2"/>
        <v>16778.28009053097</v>
      </c>
    </row>
    <row r="52" spans="1:7" x14ac:dyDescent="0.2">
      <c r="A52" s="2">
        <v>19914</v>
      </c>
      <c r="B52" s="2">
        <v>1862.6120000000001</v>
      </c>
      <c r="C52" s="2">
        <v>49</v>
      </c>
      <c r="D52" s="2">
        <f t="shared" si="3"/>
        <v>1517.8324965000002</v>
      </c>
      <c r="E52" s="2">
        <f t="shared" si="4"/>
        <v>1563.140997</v>
      </c>
      <c r="F52" s="2">
        <f t="shared" si="1"/>
        <v>299.47100300000011</v>
      </c>
      <c r="G52" s="2">
        <f t="shared" si="2"/>
        <v>89682.881637826082</v>
      </c>
    </row>
    <row r="53" spans="1:7" x14ac:dyDescent="0.2">
      <c r="A53" s="2">
        <v>19921</v>
      </c>
      <c r="B53" s="2">
        <v>1716.0249980000001</v>
      </c>
      <c r="C53" s="2">
        <v>50</v>
      </c>
      <c r="D53" s="2">
        <f t="shared" si="3"/>
        <v>1684.8364985000001</v>
      </c>
      <c r="E53" s="2">
        <f t="shared" si="4"/>
        <v>1517.8324965000002</v>
      </c>
      <c r="F53" s="2">
        <f t="shared" si="1"/>
        <v>198.19250149999993</v>
      </c>
      <c r="G53" s="2">
        <f t="shared" si="2"/>
        <v>39280.267650827474</v>
      </c>
    </row>
    <row r="54" spans="1:7" x14ac:dyDescent="0.2">
      <c r="A54" s="2">
        <v>19922</v>
      </c>
      <c r="B54" s="2">
        <v>1740.1709980000001</v>
      </c>
      <c r="C54" s="2">
        <v>51</v>
      </c>
      <c r="D54" s="2">
        <f t="shared" si="3"/>
        <v>1789.318499</v>
      </c>
      <c r="E54" s="2">
        <f t="shared" si="4"/>
        <v>1684.8364985000001</v>
      </c>
      <c r="F54" s="2">
        <f t="shared" si="1"/>
        <v>55.334499499999993</v>
      </c>
      <c r="G54" s="2">
        <f t="shared" si="2"/>
        <v>3061.9068349154995</v>
      </c>
    </row>
    <row r="55" spans="1:7" x14ac:dyDescent="0.2">
      <c r="A55" s="2">
        <v>19923</v>
      </c>
      <c r="B55" s="2">
        <v>1767.733997</v>
      </c>
      <c r="C55" s="2">
        <v>52</v>
      </c>
      <c r="D55" s="2">
        <f t="shared" si="3"/>
        <v>1728.0979980000002</v>
      </c>
      <c r="E55" s="2">
        <f t="shared" si="4"/>
        <v>1789.318499</v>
      </c>
      <c r="F55" s="2">
        <f t="shared" si="1"/>
        <v>-21.584501999999929</v>
      </c>
      <c r="G55" s="2">
        <f t="shared" si="2"/>
        <v>465.89072658800097</v>
      </c>
    </row>
    <row r="56" spans="1:7" x14ac:dyDescent="0.2">
      <c r="A56" s="2">
        <v>19924</v>
      </c>
      <c r="B56" s="2">
        <v>2000.2919999999999</v>
      </c>
      <c r="C56" s="2">
        <v>53</v>
      </c>
      <c r="D56" s="2">
        <f t="shared" si="3"/>
        <v>1753.9524974999999</v>
      </c>
      <c r="E56" s="2">
        <f t="shared" si="4"/>
        <v>1728.0979980000002</v>
      </c>
      <c r="F56" s="2">
        <f t="shared" si="1"/>
        <v>272.19400199999973</v>
      </c>
      <c r="G56" s="2">
        <f t="shared" si="2"/>
        <v>74089.574724775855</v>
      </c>
    </row>
    <row r="57" spans="1:7" x14ac:dyDescent="0.2">
      <c r="A57" s="2">
        <v>19931</v>
      </c>
      <c r="B57" s="2">
        <v>1973.8939969999999</v>
      </c>
      <c r="C57" s="2">
        <v>54</v>
      </c>
      <c r="D57" s="2">
        <f t="shared" si="3"/>
        <v>1884.0129984999999</v>
      </c>
      <c r="E57" s="2">
        <f t="shared" si="4"/>
        <v>1753.9524974999999</v>
      </c>
      <c r="F57" s="2">
        <f t="shared" si="1"/>
        <v>219.94149949999996</v>
      </c>
      <c r="G57" s="2">
        <f t="shared" si="2"/>
        <v>48374.263202308481</v>
      </c>
    </row>
    <row r="58" spans="1:7" x14ac:dyDescent="0.2">
      <c r="A58" s="2">
        <v>19932</v>
      </c>
      <c r="B58" s="2">
        <v>1861.9789960000001</v>
      </c>
      <c r="C58" s="2">
        <v>55</v>
      </c>
      <c r="D58" s="2">
        <f t="shared" si="3"/>
        <v>1987.0929984999998</v>
      </c>
      <c r="E58" s="2">
        <f t="shared" si="4"/>
        <v>1884.0129984999999</v>
      </c>
      <c r="F58" s="2">
        <f t="shared" si="1"/>
        <v>-22.034002499999815</v>
      </c>
      <c r="G58" s="2">
        <f t="shared" si="2"/>
        <v>485.49726616999811</v>
      </c>
    </row>
    <row r="59" spans="1:7" x14ac:dyDescent="0.2">
      <c r="A59" s="2">
        <v>19933</v>
      </c>
      <c r="B59" s="2">
        <v>2140.788994</v>
      </c>
      <c r="C59" s="2">
        <v>56</v>
      </c>
      <c r="D59" s="2">
        <f t="shared" si="3"/>
        <v>1917.9364965</v>
      </c>
      <c r="E59" s="2">
        <f t="shared" si="4"/>
        <v>1987.0929984999998</v>
      </c>
      <c r="F59" s="2">
        <f t="shared" si="1"/>
        <v>153.69599550000021</v>
      </c>
      <c r="G59" s="2">
        <f t="shared" si="2"/>
        <v>23622.459032736086</v>
      </c>
    </row>
    <row r="60" spans="1:7" x14ac:dyDescent="0.2">
      <c r="A60" s="2">
        <v>19934</v>
      </c>
      <c r="B60" s="2">
        <v>2468.8539959999998</v>
      </c>
      <c r="C60" s="2">
        <v>57</v>
      </c>
      <c r="D60" s="2">
        <f t="shared" si="3"/>
        <v>2001.3839950000001</v>
      </c>
      <c r="E60" s="2">
        <f t="shared" si="4"/>
        <v>1917.9364965</v>
      </c>
      <c r="F60" s="2">
        <f t="shared" si="1"/>
        <v>550.91749949999985</v>
      </c>
      <c r="G60" s="2">
        <f t="shared" si="2"/>
        <v>303510.09125533234</v>
      </c>
    </row>
    <row r="61" spans="1:7" x14ac:dyDescent="0.2">
      <c r="A61" s="2">
        <v>19941</v>
      </c>
      <c r="B61" s="2">
        <v>2076.6999970000002</v>
      </c>
      <c r="C61" s="2">
        <v>58</v>
      </c>
      <c r="D61" s="2">
        <f t="shared" si="3"/>
        <v>2304.8214950000001</v>
      </c>
      <c r="E61" s="2">
        <f t="shared" si="4"/>
        <v>2001.3839950000001</v>
      </c>
      <c r="F61" s="2">
        <f t="shared" si="1"/>
        <v>75.316002000000026</v>
      </c>
      <c r="G61" s="2">
        <f t="shared" si="2"/>
        <v>5672.5001572640076</v>
      </c>
    </row>
    <row r="62" spans="1:7" x14ac:dyDescent="0.2">
      <c r="A62" s="2">
        <v>19942</v>
      </c>
      <c r="B62" s="2">
        <v>2149.9079969999998</v>
      </c>
      <c r="C62" s="2">
        <v>59</v>
      </c>
      <c r="D62" s="2">
        <f t="shared" si="3"/>
        <v>2272.7769964999998</v>
      </c>
      <c r="E62" s="2">
        <f t="shared" si="4"/>
        <v>2304.8214950000001</v>
      </c>
      <c r="F62" s="2">
        <f t="shared" si="1"/>
        <v>-154.91349800000035</v>
      </c>
      <c r="G62" s="2">
        <f t="shared" si="2"/>
        <v>23998.191862596112</v>
      </c>
    </row>
    <row r="63" spans="1:7" x14ac:dyDescent="0.2">
      <c r="A63" s="2">
        <v>19943</v>
      </c>
      <c r="B63" s="2">
        <v>2493.2859960000001</v>
      </c>
      <c r="C63" s="2">
        <v>60</v>
      </c>
      <c r="D63" s="2">
        <f t="shared" si="3"/>
        <v>2113.303997</v>
      </c>
      <c r="E63" s="2">
        <f t="shared" si="4"/>
        <v>2272.7769964999998</v>
      </c>
      <c r="F63" s="2">
        <f t="shared" si="1"/>
        <v>220.5089995000003</v>
      </c>
      <c r="G63" s="2">
        <f t="shared" si="2"/>
        <v>48624.218860491135</v>
      </c>
    </row>
    <row r="64" spans="1:7" x14ac:dyDescent="0.2">
      <c r="A64" s="2">
        <v>19944</v>
      </c>
      <c r="B64" s="2">
        <v>2832</v>
      </c>
      <c r="C64" s="2">
        <v>61</v>
      </c>
      <c r="D64" s="2">
        <f t="shared" si="3"/>
        <v>2321.5969964999999</v>
      </c>
      <c r="E64" s="2">
        <f t="shared" si="4"/>
        <v>2113.303997</v>
      </c>
      <c r="F64" s="2">
        <f t="shared" si="1"/>
        <v>718.69600300000002</v>
      </c>
      <c r="G64" s="2">
        <f t="shared" si="2"/>
        <v>516523.94472817605</v>
      </c>
    </row>
    <row r="65" spans="1:7" x14ac:dyDescent="0.2">
      <c r="A65" s="2">
        <v>19951</v>
      </c>
      <c r="B65" s="2">
        <v>2652</v>
      </c>
      <c r="C65" s="2">
        <v>62</v>
      </c>
      <c r="D65" s="2">
        <f t="shared" si="3"/>
        <v>2662.6429980000003</v>
      </c>
      <c r="E65" s="2">
        <f t="shared" si="4"/>
        <v>2321.5969964999999</v>
      </c>
      <c r="F65" s="2">
        <f t="shared" si="1"/>
        <v>330.40300350000007</v>
      </c>
      <c r="G65" s="2">
        <f t="shared" si="2"/>
        <v>109166.14472182105</v>
      </c>
    </row>
    <row r="66" spans="1:7" x14ac:dyDescent="0.2">
      <c r="A66" s="2">
        <v>19952</v>
      </c>
      <c r="B66" s="2">
        <v>2575</v>
      </c>
      <c r="C66" s="2">
        <v>63</v>
      </c>
      <c r="D66" s="2">
        <f t="shared" si="3"/>
        <v>2742</v>
      </c>
      <c r="E66" s="2">
        <f t="shared" si="4"/>
        <v>2662.6429980000003</v>
      </c>
      <c r="F66" s="2">
        <f t="shared" si="1"/>
        <v>-87.642998000000262</v>
      </c>
      <c r="G66" s="2">
        <f t="shared" si="2"/>
        <v>7681.2950984280496</v>
      </c>
    </row>
    <row r="67" spans="1:7" x14ac:dyDescent="0.2">
      <c r="A67" s="2">
        <v>19953</v>
      </c>
      <c r="B67" s="2">
        <v>3003</v>
      </c>
      <c r="C67" s="2">
        <v>64</v>
      </c>
      <c r="D67" s="2">
        <f t="shared" si="3"/>
        <v>2613.5</v>
      </c>
      <c r="E67" s="2">
        <f t="shared" si="4"/>
        <v>2742</v>
      </c>
      <c r="F67" s="2">
        <f t="shared" si="1"/>
        <v>261</v>
      </c>
      <c r="G67" s="2">
        <f t="shared" si="2"/>
        <v>68121</v>
      </c>
    </row>
    <row r="68" spans="1:7" x14ac:dyDescent="0.2">
      <c r="A68" s="2">
        <v>19954</v>
      </c>
      <c r="B68" s="2">
        <v>3148</v>
      </c>
      <c r="C68" s="2">
        <v>65</v>
      </c>
      <c r="D68" s="2">
        <f t="shared" si="3"/>
        <v>2789</v>
      </c>
      <c r="E68" s="2">
        <f t="shared" si="4"/>
        <v>2613.5</v>
      </c>
      <c r="F68" s="2">
        <f t="shared" si="1"/>
        <v>534.5</v>
      </c>
      <c r="G68" s="2">
        <f t="shared" si="2"/>
        <v>285690.25</v>
      </c>
    </row>
    <row r="69" spans="1:7" x14ac:dyDescent="0.2">
      <c r="A69" s="2">
        <v>19961</v>
      </c>
      <c r="B69" s="2">
        <v>2185</v>
      </c>
      <c r="C69" s="2">
        <v>66</v>
      </c>
      <c r="D69" s="2">
        <f t="shared" si="3"/>
        <v>3075.5</v>
      </c>
      <c r="E69" s="2">
        <f t="shared" si="4"/>
        <v>2789</v>
      </c>
      <c r="F69" s="2">
        <f t="shared" si="1"/>
        <v>-604</v>
      </c>
      <c r="G69" s="2">
        <f t="shared" si="2"/>
        <v>364816</v>
      </c>
    </row>
    <row r="70" spans="1:7" x14ac:dyDescent="0.2">
      <c r="A70" s="2">
        <v>19962</v>
      </c>
      <c r="B70" s="2">
        <v>2179</v>
      </c>
      <c r="C70" s="2">
        <v>67</v>
      </c>
      <c r="D70" s="2">
        <f t="shared" si="3"/>
        <v>2666.5</v>
      </c>
      <c r="E70" s="2">
        <f t="shared" si="4"/>
        <v>3075.5</v>
      </c>
      <c r="F70" s="2">
        <f t="shared" si="1"/>
        <v>-896.5</v>
      </c>
      <c r="G70" s="2">
        <f t="shared" si="2"/>
        <v>803712.25</v>
      </c>
    </row>
    <row r="71" spans="1:7" x14ac:dyDescent="0.2">
      <c r="A71" s="2">
        <v>19963</v>
      </c>
      <c r="B71" s="2">
        <v>2321</v>
      </c>
      <c r="C71" s="2">
        <v>68</v>
      </c>
      <c r="D71" s="2">
        <f t="shared" ref="D71:D107" si="5">AVERAGE(B69:B70)</f>
        <v>2182</v>
      </c>
      <c r="E71" s="2">
        <f t="shared" ref="E71:E107" si="6">$B$1*D70+(1-$B$1)*E70</f>
        <v>2666.5</v>
      </c>
      <c r="F71" s="2">
        <f t="shared" ref="F71:F107" si="7">B71-E71</f>
        <v>-345.5</v>
      </c>
      <c r="G71" s="2">
        <f t="shared" ref="G71:G107" si="8">F71^2</f>
        <v>119370.25</v>
      </c>
    </row>
    <row r="72" spans="1:7" x14ac:dyDescent="0.2">
      <c r="A72" s="2">
        <v>19964</v>
      </c>
      <c r="B72" s="2">
        <v>2129</v>
      </c>
      <c r="C72" s="2">
        <v>69</v>
      </c>
      <c r="D72" s="2">
        <f t="shared" si="5"/>
        <v>2250</v>
      </c>
      <c r="E72" s="2">
        <f t="shared" si="6"/>
        <v>2182</v>
      </c>
      <c r="F72" s="2">
        <f t="shared" si="7"/>
        <v>-53</v>
      </c>
      <c r="G72" s="2">
        <f t="shared" si="8"/>
        <v>2809</v>
      </c>
    </row>
    <row r="73" spans="1:7" x14ac:dyDescent="0.2">
      <c r="A73" s="2">
        <v>19971</v>
      </c>
      <c r="B73" s="2">
        <v>1601</v>
      </c>
      <c r="C73" s="2">
        <v>70</v>
      </c>
      <c r="D73" s="2">
        <f t="shared" si="5"/>
        <v>2225</v>
      </c>
      <c r="E73" s="2">
        <f t="shared" si="6"/>
        <v>2250</v>
      </c>
      <c r="F73" s="2">
        <f t="shared" si="7"/>
        <v>-649</v>
      </c>
      <c r="G73" s="2">
        <f t="shared" si="8"/>
        <v>421201</v>
      </c>
    </row>
    <row r="74" spans="1:7" x14ac:dyDescent="0.2">
      <c r="A74" s="2">
        <v>19972</v>
      </c>
      <c r="B74" s="2">
        <v>1737</v>
      </c>
      <c r="C74" s="2">
        <v>71</v>
      </c>
      <c r="D74" s="2">
        <f t="shared" si="5"/>
        <v>1865</v>
      </c>
      <c r="E74" s="2">
        <f t="shared" si="6"/>
        <v>2225</v>
      </c>
      <c r="F74" s="2">
        <f t="shared" si="7"/>
        <v>-488</v>
      </c>
      <c r="G74" s="2">
        <f t="shared" si="8"/>
        <v>238144</v>
      </c>
    </row>
    <row r="75" spans="1:7" x14ac:dyDescent="0.2">
      <c r="A75" s="2">
        <v>19973</v>
      </c>
      <c r="B75" s="2">
        <v>1614</v>
      </c>
      <c r="C75" s="2">
        <v>72</v>
      </c>
      <c r="D75" s="2">
        <f t="shared" si="5"/>
        <v>1669</v>
      </c>
      <c r="E75" s="2">
        <f t="shared" si="6"/>
        <v>1865</v>
      </c>
      <c r="F75" s="2">
        <f t="shared" si="7"/>
        <v>-251</v>
      </c>
      <c r="G75" s="2">
        <f t="shared" si="8"/>
        <v>63001</v>
      </c>
    </row>
    <row r="76" spans="1:7" x14ac:dyDescent="0.2">
      <c r="A76" s="2">
        <v>19974</v>
      </c>
      <c r="B76" s="2">
        <v>1578</v>
      </c>
      <c r="C76" s="2">
        <v>73</v>
      </c>
      <c r="D76" s="2">
        <f t="shared" si="5"/>
        <v>1675.5</v>
      </c>
      <c r="E76" s="2">
        <f t="shared" si="6"/>
        <v>1669</v>
      </c>
      <c r="F76" s="2">
        <f t="shared" si="7"/>
        <v>-91</v>
      </c>
      <c r="G76" s="2">
        <f t="shared" si="8"/>
        <v>8281</v>
      </c>
    </row>
    <row r="77" spans="1:7" x14ac:dyDescent="0.2">
      <c r="A77" s="2">
        <v>19981</v>
      </c>
      <c r="B77" s="2">
        <v>1405</v>
      </c>
      <c r="C77" s="2">
        <v>74</v>
      </c>
      <c r="D77" s="2">
        <f t="shared" si="5"/>
        <v>1596</v>
      </c>
      <c r="E77" s="2">
        <f t="shared" si="6"/>
        <v>1675.5</v>
      </c>
      <c r="F77" s="2">
        <f t="shared" si="7"/>
        <v>-270.5</v>
      </c>
      <c r="G77" s="2">
        <f t="shared" si="8"/>
        <v>73170.25</v>
      </c>
    </row>
    <row r="78" spans="1:7" x14ac:dyDescent="0.2">
      <c r="A78" s="2">
        <v>19982</v>
      </c>
      <c r="B78" s="2">
        <v>1402</v>
      </c>
      <c r="C78" s="2">
        <v>75</v>
      </c>
      <c r="D78" s="2">
        <f t="shared" si="5"/>
        <v>1491.5</v>
      </c>
      <c r="E78" s="2">
        <f t="shared" si="6"/>
        <v>1596</v>
      </c>
      <c r="F78" s="2">
        <f t="shared" si="7"/>
        <v>-194</v>
      </c>
      <c r="G78" s="2">
        <f t="shared" si="8"/>
        <v>37636</v>
      </c>
    </row>
    <row r="79" spans="1:7" x14ac:dyDescent="0.2">
      <c r="A79" s="2">
        <v>19983</v>
      </c>
      <c r="B79" s="2">
        <v>1556</v>
      </c>
      <c r="C79" s="2">
        <v>76</v>
      </c>
      <c r="D79" s="2">
        <f t="shared" si="5"/>
        <v>1403.5</v>
      </c>
      <c r="E79" s="2">
        <f t="shared" si="6"/>
        <v>1491.5</v>
      </c>
      <c r="F79" s="2">
        <f t="shared" si="7"/>
        <v>64.5</v>
      </c>
      <c r="G79" s="2">
        <f t="shared" si="8"/>
        <v>4160.25</v>
      </c>
    </row>
    <row r="80" spans="1:7" x14ac:dyDescent="0.2">
      <c r="A80" s="2">
        <v>19984</v>
      </c>
      <c r="B80" s="2">
        <v>1710</v>
      </c>
      <c r="C80" s="2">
        <v>77</v>
      </c>
      <c r="D80" s="2">
        <f t="shared" si="5"/>
        <v>1479</v>
      </c>
      <c r="E80" s="2">
        <f t="shared" si="6"/>
        <v>1403.5</v>
      </c>
      <c r="F80" s="2">
        <f t="shared" si="7"/>
        <v>306.5</v>
      </c>
      <c r="G80" s="2">
        <f t="shared" si="8"/>
        <v>93942.25</v>
      </c>
    </row>
    <row r="81" spans="1:7" x14ac:dyDescent="0.2">
      <c r="A81" s="2">
        <v>19991</v>
      </c>
      <c r="B81" s="2">
        <v>1530</v>
      </c>
      <c r="C81" s="2">
        <v>78</v>
      </c>
      <c r="D81" s="2">
        <f t="shared" si="5"/>
        <v>1633</v>
      </c>
      <c r="E81" s="2">
        <f t="shared" si="6"/>
        <v>1479</v>
      </c>
      <c r="F81" s="2">
        <f t="shared" si="7"/>
        <v>51</v>
      </c>
      <c r="G81" s="2">
        <f t="shared" si="8"/>
        <v>2601</v>
      </c>
    </row>
    <row r="82" spans="1:7" x14ac:dyDescent="0.2">
      <c r="A82" s="2">
        <v>19992</v>
      </c>
      <c r="B82" s="2">
        <v>1558</v>
      </c>
      <c r="C82" s="2">
        <v>79</v>
      </c>
      <c r="D82" s="2">
        <f t="shared" si="5"/>
        <v>1620</v>
      </c>
      <c r="E82" s="2">
        <f t="shared" si="6"/>
        <v>1633</v>
      </c>
      <c r="F82" s="2">
        <f t="shared" si="7"/>
        <v>-75</v>
      </c>
      <c r="G82" s="2">
        <f t="shared" si="8"/>
        <v>5625</v>
      </c>
    </row>
    <row r="83" spans="1:7" x14ac:dyDescent="0.2">
      <c r="A83" s="2">
        <v>19993</v>
      </c>
      <c r="B83" s="2">
        <v>1336</v>
      </c>
      <c r="C83" s="2">
        <v>80</v>
      </c>
      <c r="D83" s="2">
        <f t="shared" si="5"/>
        <v>1544</v>
      </c>
      <c r="E83" s="2">
        <f t="shared" si="6"/>
        <v>1620</v>
      </c>
      <c r="F83" s="2">
        <f t="shared" si="7"/>
        <v>-284</v>
      </c>
      <c r="G83" s="2">
        <f t="shared" si="8"/>
        <v>80656</v>
      </c>
    </row>
    <row r="84" spans="1:7" x14ac:dyDescent="0.2">
      <c r="A84" s="2">
        <v>19994</v>
      </c>
      <c r="B84" s="2">
        <v>2343</v>
      </c>
      <c r="C84" s="2">
        <v>81</v>
      </c>
      <c r="D84" s="2">
        <f t="shared" si="5"/>
        <v>1447</v>
      </c>
      <c r="E84" s="2">
        <f t="shared" si="6"/>
        <v>1544</v>
      </c>
      <c r="F84" s="2">
        <f t="shared" si="7"/>
        <v>799</v>
      </c>
      <c r="G84" s="2">
        <f t="shared" si="8"/>
        <v>638401</v>
      </c>
    </row>
    <row r="85" spans="1:7" x14ac:dyDescent="0.2">
      <c r="A85" s="2">
        <v>20001</v>
      </c>
      <c r="B85" s="2">
        <v>1945</v>
      </c>
      <c r="C85" s="2">
        <v>82</v>
      </c>
      <c r="D85" s="2">
        <f t="shared" si="5"/>
        <v>1839.5</v>
      </c>
      <c r="E85" s="2">
        <f t="shared" si="6"/>
        <v>1447</v>
      </c>
      <c r="F85" s="2">
        <f t="shared" si="7"/>
        <v>498</v>
      </c>
      <c r="G85" s="2">
        <f t="shared" si="8"/>
        <v>248004</v>
      </c>
    </row>
    <row r="86" spans="1:7" x14ac:dyDescent="0.2">
      <c r="A86" s="2">
        <v>20002</v>
      </c>
      <c r="B86" s="2">
        <v>1825</v>
      </c>
      <c r="C86" s="2">
        <v>83</v>
      </c>
      <c r="D86" s="2">
        <f t="shared" si="5"/>
        <v>2144</v>
      </c>
      <c r="E86" s="2">
        <f t="shared" si="6"/>
        <v>1839.5</v>
      </c>
      <c r="F86" s="2">
        <f t="shared" si="7"/>
        <v>-14.5</v>
      </c>
      <c r="G86" s="2">
        <f t="shared" si="8"/>
        <v>210.25</v>
      </c>
    </row>
    <row r="87" spans="1:7" x14ac:dyDescent="0.2">
      <c r="A87" s="2">
        <v>20003</v>
      </c>
      <c r="B87" s="2">
        <v>1870</v>
      </c>
      <c r="C87" s="2">
        <v>84</v>
      </c>
      <c r="D87" s="2">
        <f t="shared" si="5"/>
        <v>1885</v>
      </c>
      <c r="E87" s="2">
        <f t="shared" si="6"/>
        <v>2144</v>
      </c>
      <c r="F87" s="2">
        <f t="shared" si="7"/>
        <v>-274</v>
      </c>
      <c r="G87" s="2">
        <f t="shared" si="8"/>
        <v>75076</v>
      </c>
    </row>
    <row r="88" spans="1:7" x14ac:dyDescent="0.2">
      <c r="A88" s="2">
        <v>20004</v>
      </c>
      <c r="B88" s="2">
        <v>1007</v>
      </c>
      <c r="C88" s="2">
        <v>85</v>
      </c>
      <c r="D88" s="2">
        <f t="shared" si="5"/>
        <v>1847.5</v>
      </c>
      <c r="E88" s="2">
        <f t="shared" si="6"/>
        <v>1885</v>
      </c>
      <c r="F88" s="2">
        <f t="shared" si="7"/>
        <v>-878</v>
      </c>
      <c r="G88" s="2">
        <f t="shared" si="8"/>
        <v>770884</v>
      </c>
    </row>
    <row r="89" spans="1:7" x14ac:dyDescent="0.2">
      <c r="A89" s="2">
        <v>20011</v>
      </c>
      <c r="B89" s="2">
        <v>1431</v>
      </c>
      <c r="C89" s="2">
        <v>86</v>
      </c>
      <c r="D89" s="2">
        <f t="shared" si="5"/>
        <v>1438.5</v>
      </c>
      <c r="E89" s="2">
        <f t="shared" si="6"/>
        <v>1847.5</v>
      </c>
      <c r="F89" s="2">
        <f t="shared" si="7"/>
        <v>-416.5</v>
      </c>
      <c r="G89" s="2">
        <f t="shared" si="8"/>
        <v>173472.25</v>
      </c>
    </row>
    <row r="90" spans="1:7" x14ac:dyDescent="0.2">
      <c r="A90" s="2">
        <v>20012</v>
      </c>
      <c r="B90" s="2">
        <v>1475</v>
      </c>
      <c r="C90" s="2">
        <v>87</v>
      </c>
      <c r="D90" s="2">
        <f t="shared" si="5"/>
        <v>1219</v>
      </c>
      <c r="E90" s="2">
        <f t="shared" si="6"/>
        <v>1438.5</v>
      </c>
      <c r="F90" s="2">
        <f t="shared" si="7"/>
        <v>36.5</v>
      </c>
      <c r="G90" s="2">
        <f t="shared" si="8"/>
        <v>1332.25</v>
      </c>
    </row>
    <row r="91" spans="1:7" x14ac:dyDescent="0.2">
      <c r="A91" s="2">
        <v>20013</v>
      </c>
      <c r="B91" s="2">
        <v>1450</v>
      </c>
      <c r="C91" s="2">
        <v>88</v>
      </c>
      <c r="D91" s="2">
        <f t="shared" si="5"/>
        <v>1453</v>
      </c>
      <c r="E91" s="2">
        <f t="shared" si="6"/>
        <v>1219</v>
      </c>
      <c r="F91" s="2">
        <f t="shared" si="7"/>
        <v>231</v>
      </c>
      <c r="G91" s="2">
        <f t="shared" si="8"/>
        <v>53361</v>
      </c>
    </row>
    <row r="92" spans="1:7" x14ac:dyDescent="0.2">
      <c r="A92" s="2">
        <v>20014</v>
      </c>
      <c r="B92" s="2">
        <v>1375</v>
      </c>
      <c r="C92" s="2">
        <v>89</v>
      </c>
      <c r="D92" s="2">
        <f t="shared" si="5"/>
        <v>1462.5</v>
      </c>
      <c r="E92" s="2">
        <f t="shared" si="6"/>
        <v>1453</v>
      </c>
      <c r="F92" s="2">
        <f t="shared" si="7"/>
        <v>-78</v>
      </c>
      <c r="G92" s="2">
        <f t="shared" si="8"/>
        <v>6084</v>
      </c>
    </row>
    <row r="93" spans="1:7" x14ac:dyDescent="0.2">
      <c r="A93" s="2">
        <v>20021</v>
      </c>
      <c r="B93" s="2">
        <v>1495</v>
      </c>
      <c r="C93" s="2">
        <v>90</v>
      </c>
      <c r="D93" s="2">
        <f t="shared" si="5"/>
        <v>1412.5</v>
      </c>
      <c r="E93" s="2">
        <f t="shared" si="6"/>
        <v>1462.5</v>
      </c>
      <c r="F93" s="2">
        <f t="shared" si="7"/>
        <v>32.5</v>
      </c>
      <c r="G93" s="2">
        <f t="shared" si="8"/>
        <v>1056.25</v>
      </c>
    </row>
    <row r="94" spans="1:7" x14ac:dyDescent="0.2">
      <c r="A94" s="2">
        <v>20022</v>
      </c>
      <c r="B94" s="2">
        <v>1429</v>
      </c>
      <c r="C94" s="2">
        <v>91</v>
      </c>
      <c r="D94" s="2">
        <f t="shared" si="5"/>
        <v>1435</v>
      </c>
      <c r="E94" s="2">
        <f t="shared" si="6"/>
        <v>1412.5</v>
      </c>
      <c r="F94" s="2">
        <f t="shared" si="7"/>
        <v>16.5</v>
      </c>
      <c r="G94" s="2">
        <f t="shared" si="8"/>
        <v>272.25</v>
      </c>
    </row>
    <row r="95" spans="1:7" x14ac:dyDescent="0.2">
      <c r="A95" s="2">
        <v>20023</v>
      </c>
      <c r="B95" s="2">
        <v>1443</v>
      </c>
      <c r="C95" s="2">
        <v>92</v>
      </c>
      <c r="D95" s="2">
        <f t="shared" si="5"/>
        <v>1462</v>
      </c>
      <c r="E95" s="2">
        <f t="shared" si="6"/>
        <v>1435</v>
      </c>
      <c r="F95" s="2">
        <f t="shared" si="7"/>
        <v>8</v>
      </c>
      <c r="G95" s="2">
        <f t="shared" si="8"/>
        <v>64</v>
      </c>
    </row>
    <row r="96" spans="1:7" x14ac:dyDescent="0.2">
      <c r="A96" s="2">
        <v>20024</v>
      </c>
      <c r="B96" s="2">
        <v>1472</v>
      </c>
      <c r="C96" s="2">
        <v>93</v>
      </c>
      <c r="D96" s="2">
        <f t="shared" si="5"/>
        <v>1436</v>
      </c>
      <c r="E96" s="2">
        <f t="shared" si="6"/>
        <v>1462</v>
      </c>
      <c r="F96" s="2">
        <f t="shared" si="7"/>
        <v>10</v>
      </c>
      <c r="G96" s="2">
        <f t="shared" si="8"/>
        <v>100</v>
      </c>
    </row>
    <row r="97" spans="1:7" x14ac:dyDescent="0.2">
      <c r="A97" s="2">
        <v>20031</v>
      </c>
      <c r="B97" s="2">
        <v>1475</v>
      </c>
      <c r="C97" s="2">
        <v>94</v>
      </c>
      <c r="D97" s="2">
        <f t="shared" si="5"/>
        <v>1457.5</v>
      </c>
      <c r="E97" s="2">
        <f t="shared" si="6"/>
        <v>1436</v>
      </c>
      <c r="F97" s="2">
        <f t="shared" si="7"/>
        <v>39</v>
      </c>
      <c r="G97" s="2">
        <f t="shared" si="8"/>
        <v>1521</v>
      </c>
    </row>
    <row r="98" spans="1:7" x14ac:dyDescent="0.2">
      <c r="A98" s="2">
        <v>20032</v>
      </c>
      <c r="B98" s="2">
        <v>1545</v>
      </c>
      <c r="C98" s="2">
        <v>95</v>
      </c>
      <c r="D98" s="2">
        <f t="shared" si="5"/>
        <v>1473.5</v>
      </c>
      <c r="E98" s="2">
        <f t="shared" si="6"/>
        <v>1457.5</v>
      </c>
      <c r="F98" s="2">
        <f t="shared" si="7"/>
        <v>87.5</v>
      </c>
      <c r="G98" s="2">
        <f t="shared" si="8"/>
        <v>7656.25</v>
      </c>
    </row>
    <row r="99" spans="1:7" x14ac:dyDescent="0.2">
      <c r="A99" s="2">
        <v>20033</v>
      </c>
      <c r="B99" s="2">
        <v>1715</v>
      </c>
      <c r="C99" s="2">
        <v>96</v>
      </c>
      <c r="D99" s="2">
        <f t="shared" si="5"/>
        <v>1510</v>
      </c>
      <c r="E99" s="2">
        <f t="shared" si="6"/>
        <v>1473.5</v>
      </c>
      <c r="F99" s="2">
        <f t="shared" si="7"/>
        <v>241.5</v>
      </c>
      <c r="G99" s="2">
        <f t="shared" si="8"/>
        <v>58322.25</v>
      </c>
    </row>
    <row r="100" spans="1:7" x14ac:dyDescent="0.2">
      <c r="A100" s="2">
        <v>20034</v>
      </c>
      <c r="B100" s="2">
        <v>2006</v>
      </c>
      <c r="C100" s="2">
        <v>97</v>
      </c>
      <c r="D100" s="2">
        <f t="shared" si="5"/>
        <v>1630</v>
      </c>
      <c r="E100" s="2">
        <f t="shared" si="6"/>
        <v>1510</v>
      </c>
      <c r="F100" s="2">
        <f t="shared" si="7"/>
        <v>496</v>
      </c>
      <c r="G100" s="2">
        <f t="shared" si="8"/>
        <v>246016</v>
      </c>
    </row>
    <row r="101" spans="1:7" x14ac:dyDescent="0.2">
      <c r="A101" s="2">
        <v>20041</v>
      </c>
      <c r="B101" s="2">
        <v>1909</v>
      </c>
      <c r="C101" s="2">
        <v>98</v>
      </c>
      <c r="D101" s="2">
        <f t="shared" si="5"/>
        <v>1860.5</v>
      </c>
      <c r="E101" s="2">
        <f t="shared" si="6"/>
        <v>1630</v>
      </c>
      <c r="F101" s="2">
        <f t="shared" si="7"/>
        <v>279</v>
      </c>
      <c r="G101" s="2">
        <f t="shared" si="8"/>
        <v>77841</v>
      </c>
    </row>
    <row r="102" spans="1:7" x14ac:dyDescent="0.2">
      <c r="A102" s="2">
        <v>20042</v>
      </c>
      <c r="B102" s="2">
        <v>2014</v>
      </c>
      <c r="C102" s="2">
        <v>99</v>
      </c>
      <c r="D102" s="2">
        <f t="shared" si="5"/>
        <v>1957.5</v>
      </c>
      <c r="E102" s="2">
        <f t="shared" si="6"/>
        <v>1860.5</v>
      </c>
      <c r="F102" s="2">
        <f t="shared" si="7"/>
        <v>153.5</v>
      </c>
      <c r="G102" s="2">
        <f t="shared" si="8"/>
        <v>23562.25</v>
      </c>
    </row>
    <row r="103" spans="1:7" x14ac:dyDescent="0.2">
      <c r="A103" s="2">
        <v>20043</v>
      </c>
      <c r="B103" s="2">
        <v>2350</v>
      </c>
      <c r="C103" s="2">
        <v>100</v>
      </c>
      <c r="D103" s="2">
        <f t="shared" si="5"/>
        <v>1961.5</v>
      </c>
      <c r="E103" s="2">
        <f t="shared" si="6"/>
        <v>1957.5</v>
      </c>
      <c r="F103" s="2">
        <f t="shared" si="7"/>
        <v>392.5</v>
      </c>
      <c r="G103" s="2">
        <f t="shared" si="8"/>
        <v>154056.25</v>
      </c>
    </row>
    <row r="104" spans="1:7" x14ac:dyDescent="0.2">
      <c r="A104" s="2">
        <v>20044</v>
      </c>
      <c r="B104" s="2">
        <v>3490</v>
      </c>
      <c r="C104" s="2">
        <v>101</v>
      </c>
      <c r="D104" s="2">
        <f t="shared" si="5"/>
        <v>2182</v>
      </c>
      <c r="E104" s="2">
        <f t="shared" si="6"/>
        <v>1961.5</v>
      </c>
      <c r="F104" s="2">
        <f t="shared" si="7"/>
        <v>1528.5</v>
      </c>
      <c r="G104" s="2">
        <f t="shared" si="8"/>
        <v>2336312.25</v>
      </c>
    </row>
    <row r="105" spans="1:7" x14ac:dyDescent="0.2">
      <c r="A105" s="2">
        <v>20051</v>
      </c>
      <c r="B105" s="2">
        <v>3243</v>
      </c>
      <c r="C105" s="2">
        <v>102</v>
      </c>
      <c r="D105" s="2">
        <f t="shared" si="5"/>
        <v>2920</v>
      </c>
      <c r="E105" s="2">
        <f t="shared" si="6"/>
        <v>2182</v>
      </c>
      <c r="F105" s="2">
        <f t="shared" si="7"/>
        <v>1061</v>
      </c>
      <c r="G105" s="2">
        <f t="shared" si="8"/>
        <v>1125721</v>
      </c>
    </row>
    <row r="106" spans="1:7" x14ac:dyDescent="0.2">
      <c r="A106" s="2">
        <v>20052</v>
      </c>
      <c r="B106" s="2">
        <v>3520</v>
      </c>
      <c r="C106" s="2">
        <v>103</v>
      </c>
      <c r="D106" s="2">
        <f t="shared" si="5"/>
        <v>3366.5</v>
      </c>
      <c r="E106" s="2">
        <f t="shared" si="6"/>
        <v>2920</v>
      </c>
      <c r="F106" s="2">
        <f t="shared" si="7"/>
        <v>600</v>
      </c>
      <c r="G106" s="2">
        <f t="shared" si="8"/>
        <v>360000</v>
      </c>
    </row>
    <row r="107" spans="1:7" x14ac:dyDescent="0.2">
      <c r="A107" s="2">
        <v>20053</v>
      </c>
      <c r="B107" s="2">
        <v>3678</v>
      </c>
      <c r="C107" s="2">
        <v>104</v>
      </c>
      <c r="D107" s="2">
        <f t="shared" si="5"/>
        <v>3381.5</v>
      </c>
      <c r="E107" s="2">
        <f t="shared" si="6"/>
        <v>3366.5</v>
      </c>
      <c r="F107" s="2">
        <f t="shared" si="7"/>
        <v>311.5</v>
      </c>
      <c r="G107" s="2">
        <f t="shared" si="8"/>
        <v>97032.25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E7E2F-AE31-8940-9C48-C885593E3B8A}">
  <dimension ref="A1:L24"/>
  <sheetViews>
    <sheetView workbookViewId="0">
      <selection activeCell="G25" sqref="G25"/>
    </sheetView>
  </sheetViews>
  <sheetFormatPr baseColWidth="10" defaultRowHeight="15" x14ac:dyDescent="0.2"/>
  <sheetData>
    <row r="1" spans="1:12" x14ac:dyDescent="0.2">
      <c r="A1" s="14" t="s">
        <v>23</v>
      </c>
      <c r="B1" s="14" t="s">
        <v>0</v>
      </c>
      <c r="C1" s="14" t="s">
        <v>24</v>
      </c>
      <c r="D1" s="14" t="s">
        <v>25</v>
      </c>
      <c r="E1" s="14" t="s">
        <v>26</v>
      </c>
      <c r="F1" s="14" t="s">
        <v>27</v>
      </c>
      <c r="G1" s="14" t="s">
        <v>30</v>
      </c>
    </row>
    <row r="2" spans="1:12" x14ac:dyDescent="0.2">
      <c r="A2" s="13">
        <v>-4.7272881559462316</v>
      </c>
      <c r="B2" s="13">
        <v>13.603535011660725</v>
      </c>
      <c r="C2" s="13">
        <v>1.4706452591061694</v>
      </c>
      <c r="D2" s="13">
        <v>-1.6464012224587388</v>
      </c>
      <c r="E2" s="13">
        <v>-7.3214503804953832</v>
      </c>
      <c r="F2" s="13">
        <v>7.4972063438479504</v>
      </c>
      <c r="G2" s="13">
        <f>SUM(C2:F2)</f>
        <v>0</v>
      </c>
    </row>
    <row r="5" spans="1:12" x14ac:dyDescent="0.2">
      <c r="A5" s="7" t="s">
        <v>1</v>
      </c>
      <c r="B5" s="7" t="s">
        <v>2</v>
      </c>
      <c r="C5" s="8" t="s">
        <v>0</v>
      </c>
      <c r="D5" s="7" t="s">
        <v>24</v>
      </c>
      <c r="E5" s="7" t="s">
        <v>25</v>
      </c>
      <c r="F5" s="7" t="s">
        <v>26</v>
      </c>
      <c r="G5" s="7" t="s">
        <v>27</v>
      </c>
      <c r="I5" s="9" t="s">
        <v>28</v>
      </c>
      <c r="J5" s="9" t="s">
        <v>18</v>
      </c>
      <c r="K5" s="9" t="s">
        <v>29</v>
      </c>
      <c r="L5" s="9" t="s">
        <v>20</v>
      </c>
    </row>
    <row r="6" spans="1:12" x14ac:dyDescent="0.2">
      <c r="A6" s="2">
        <v>19794</v>
      </c>
      <c r="B6" s="2">
        <v>19.539999959999999</v>
      </c>
      <c r="C6" s="2">
        <v>1</v>
      </c>
      <c r="D6" s="3">
        <v>0</v>
      </c>
      <c r="E6" s="3">
        <v>0</v>
      </c>
      <c r="F6" s="3">
        <v>0</v>
      </c>
      <c r="G6" s="3">
        <v>1</v>
      </c>
      <c r="I6" s="2">
        <f>$A$2+$B$2*C6+SUMPRODUCT($C$2:$F$2,D6:G6)</f>
        <v>16.373453199562444</v>
      </c>
      <c r="J6" s="2">
        <f>B6-I6</f>
        <v>3.166546760437555</v>
      </c>
      <c r="K6" s="2">
        <f>J6^2</f>
        <v>10.027018386037575</v>
      </c>
      <c r="L6" s="2">
        <f>SUM(K6:K13)</f>
        <v>28.967698319874913</v>
      </c>
    </row>
    <row r="7" spans="1:12" x14ac:dyDescent="0.2">
      <c r="A7" s="2">
        <v>19801</v>
      </c>
      <c r="B7" s="2">
        <v>23.54999995</v>
      </c>
      <c r="C7" s="2">
        <v>2</v>
      </c>
      <c r="D7" s="3">
        <v>1</v>
      </c>
      <c r="E7" s="3">
        <v>0</v>
      </c>
      <c r="F7" s="3">
        <v>0</v>
      </c>
      <c r="G7" s="3">
        <v>0</v>
      </c>
      <c r="I7" s="2">
        <f t="shared" ref="I7:I13" si="0">$A$2+$B$2*C7+SUMPRODUCT($C$2:$F$2,D7:G7)</f>
        <v>23.950427126481387</v>
      </c>
      <c r="J7" s="2">
        <f t="shared" ref="J7:J13" si="1">B7-I7</f>
        <v>-0.40042717648138648</v>
      </c>
      <c r="K7" s="2">
        <f t="shared" ref="K7:K13" si="2">J7^2</f>
        <v>0.16034192366485545</v>
      </c>
    </row>
    <row r="8" spans="1:12" x14ac:dyDescent="0.2">
      <c r="A8" s="2">
        <v>19802</v>
      </c>
      <c r="B8" s="2">
        <v>32.568999890000001</v>
      </c>
      <c r="C8" s="2">
        <v>3</v>
      </c>
      <c r="D8" s="3">
        <v>0</v>
      </c>
      <c r="E8" s="3">
        <v>1</v>
      </c>
      <c r="F8" s="3">
        <v>0</v>
      </c>
      <c r="G8" s="3">
        <v>0</v>
      </c>
      <c r="I8" s="2">
        <f t="shared" si="0"/>
        <v>34.436915656577199</v>
      </c>
      <c r="J8" s="2">
        <f t="shared" si="1"/>
        <v>-1.8679157665771982</v>
      </c>
      <c r="K8" s="2">
        <f t="shared" si="2"/>
        <v>3.4891093110276818</v>
      </c>
    </row>
    <row r="9" spans="1:12" x14ac:dyDescent="0.2">
      <c r="A9" s="2">
        <v>19803</v>
      </c>
      <c r="B9" s="2">
        <v>41.466999889999997</v>
      </c>
      <c r="C9" s="2">
        <v>4</v>
      </c>
      <c r="D9" s="3">
        <v>0</v>
      </c>
      <c r="E9" s="3">
        <v>0</v>
      </c>
      <c r="F9" s="3">
        <v>1</v>
      </c>
      <c r="G9" s="3">
        <v>0</v>
      </c>
      <c r="I9" s="2">
        <f t="shared" si="0"/>
        <v>42.365401510201281</v>
      </c>
      <c r="J9" s="2">
        <f t="shared" si="1"/>
        <v>-0.89840162020128389</v>
      </c>
      <c r="K9" s="2">
        <f t="shared" si="2"/>
        <v>0.80712547118029199</v>
      </c>
    </row>
    <row r="10" spans="1:12" x14ac:dyDescent="0.2">
      <c r="A10" s="2">
        <v>19804</v>
      </c>
      <c r="B10" s="2">
        <v>67.620999810000001</v>
      </c>
      <c r="C10" s="2">
        <v>5</v>
      </c>
      <c r="D10" s="3">
        <v>0</v>
      </c>
      <c r="E10" s="3">
        <v>0</v>
      </c>
      <c r="F10" s="3">
        <v>0</v>
      </c>
      <c r="G10" s="3">
        <v>1</v>
      </c>
      <c r="I10" s="2">
        <f t="shared" si="0"/>
        <v>70.787593246205347</v>
      </c>
      <c r="J10" s="2">
        <f t="shared" si="1"/>
        <v>-3.1665934362053463</v>
      </c>
      <c r="K10" s="2">
        <f t="shared" si="2"/>
        <v>10.027313990218783</v>
      </c>
    </row>
    <row r="11" spans="1:12" x14ac:dyDescent="0.2">
      <c r="A11" s="2">
        <v>19811</v>
      </c>
      <c r="B11" s="2">
        <v>78.764999869999997</v>
      </c>
      <c r="C11" s="2">
        <v>6</v>
      </c>
      <c r="D11" s="3">
        <v>1</v>
      </c>
      <c r="E11" s="3">
        <v>0</v>
      </c>
      <c r="F11" s="3">
        <v>0</v>
      </c>
      <c r="G11" s="3">
        <v>0</v>
      </c>
      <c r="I11" s="2">
        <f t="shared" si="0"/>
        <v>78.364567173124286</v>
      </c>
      <c r="J11" s="2">
        <f t="shared" si="1"/>
        <v>0.40043269687571126</v>
      </c>
      <c r="K11" s="2">
        <f t="shared" si="2"/>
        <v>0.16034634472715525</v>
      </c>
    </row>
    <row r="12" spans="1:12" x14ac:dyDescent="0.2">
      <c r="A12" s="2">
        <v>19812</v>
      </c>
      <c r="B12" s="2">
        <v>90.718999859999997</v>
      </c>
      <c r="C12" s="2">
        <v>7</v>
      </c>
      <c r="D12" s="3">
        <v>0</v>
      </c>
      <c r="E12" s="3">
        <v>1</v>
      </c>
      <c r="F12" s="3">
        <v>0</v>
      </c>
      <c r="G12" s="3">
        <v>0</v>
      </c>
      <c r="I12" s="2">
        <f t="shared" si="0"/>
        <v>88.851055703220112</v>
      </c>
      <c r="J12" s="2">
        <f t="shared" si="1"/>
        <v>1.8679441567798847</v>
      </c>
      <c r="K12" s="2">
        <f t="shared" si="2"/>
        <v>3.4892153728481143</v>
      </c>
    </row>
    <row r="13" spans="1:12" x14ac:dyDescent="0.2">
      <c r="A13" s="2">
        <v>19813</v>
      </c>
      <c r="B13" s="2">
        <v>97.677999970000002</v>
      </c>
      <c r="C13" s="2">
        <v>8</v>
      </c>
      <c r="D13" s="3">
        <v>0</v>
      </c>
      <c r="E13" s="3">
        <v>0</v>
      </c>
      <c r="F13" s="3">
        <v>1</v>
      </c>
      <c r="G13" s="3">
        <v>0</v>
      </c>
      <c r="I13" s="2">
        <f t="shared" si="0"/>
        <v>96.779541556844194</v>
      </c>
      <c r="J13" s="2">
        <f t="shared" si="1"/>
        <v>0.89845841315580799</v>
      </c>
      <c r="K13" s="2">
        <f t="shared" si="2"/>
        <v>0.80722752017045252</v>
      </c>
    </row>
    <row r="24" spans="9:9" x14ac:dyDescent="0.2">
      <c r="I24" t="s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D53DC-C6DC-0447-B1C2-416512C3118A}">
  <dimension ref="A1:R113"/>
  <sheetViews>
    <sheetView workbookViewId="0">
      <selection activeCell="O19" sqref="O19"/>
    </sheetView>
  </sheetViews>
  <sheetFormatPr baseColWidth="10" defaultRowHeight="15" x14ac:dyDescent="0.2"/>
  <cols>
    <col min="16" max="17" width="10.83203125" style="1"/>
    <col min="18" max="18" width="11.5" style="1" customWidth="1"/>
  </cols>
  <sheetData>
    <row r="1" spans="1:18" x14ac:dyDescent="0.2">
      <c r="A1" s="14" t="s">
        <v>23</v>
      </c>
      <c r="B1" s="14" t="s">
        <v>0</v>
      </c>
      <c r="C1" s="14" t="s">
        <v>24</v>
      </c>
      <c r="D1" s="14" t="s">
        <v>25</v>
      </c>
      <c r="E1" s="14" t="s">
        <v>26</v>
      </c>
      <c r="F1" s="14" t="s">
        <v>27</v>
      </c>
      <c r="G1" s="14" t="s">
        <v>30</v>
      </c>
      <c r="H1" s="16"/>
      <c r="I1" s="17" t="s">
        <v>16</v>
      </c>
      <c r="J1" s="17" t="s">
        <v>21</v>
      </c>
      <c r="K1" s="17" t="s">
        <v>22</v>
      </c>
      <c r="P1" s="6" t="s">
        <v>7</v>
      </c>
      <c r="Q1" s="6" t="s">
        <v>34</v>
      </c>
      <c r="R1" s="6" t="s">
        <v>35</v>
      </c>
    </row>
    <row r="2" spans="1:18" x14ac:dyDescent="0.2">
      <c r="A2" s="13">
        <v>-4.7272881559462316</v>
      </c>
      <c r="B2" s="13">
        <v>13.603535011660725</v>
      </c>
      <c r="C2" s="13">
        <v>1.4706452591061694</v>
      </c>
      <c r="D2" s="13">
        <v>-1.6464012224587388</v>
      </c>
      <c r="E2" s="13">
        <v>-7.3214503804953832</v>
      </c>
      <c r="F2" s="13">
        <v>7.4972063438479504</v>
      </c>
      <c r="G2" s="13">
        <f>SUM(C2:F2)</f>
        <v>0</v>
      </c>
      <c r="I2" s="15">
        <v>0.68343669955256603</v>
      </c>
      <c r="J2" s="15">
        <v>0.15808903603721852</v>
      </c>
      <c r="K2" s="15">
        <v>0.27743649264047299</v>
      </c>
      <c r="P2" s="2">
        <v>19814</v>
      </c>
      <c r="Q2" s="2">
        <v>133.553</v>
      </c>
      <c r="R2" s="2">
        <v>126.10019170600405</v>
      </c>
    </row>
    <row r="3" spans="1:18" x14ac:dyDescent="0.2">
      <c r="P3" s="2">
        <v>19821</v>
      </c>
      <c r="Q3" s="2">
        <v>131.0189996</v>
      </c>
      <c r="R3" s="2">
        <v>139.57591842989629</v>
      </c>
    </row>
    <row r="4" spans="1:18" x14ac:dyDescent="0.2">
      <c r="A4" s="7" t="s">
        <v>1</v>
      </c>
      <c r="B4" s="7" t="s">
        <v>2</v>
      </c>
      <c r="C4" s="8" t="s">
        <v>0</v>
      </c>
      <c r="D4" s="7" t="s">
        <v>24</v>
      </c>
      <c r="E4" s="7" t="s">
        <v>25</v>
      </c>
      <c r="F4" s="7" t="s">
        <v>26</v>
      </c>
      <c r="G4" s="7" t="s">
        <v>27</v>
      </c>
      <c r="H4" s="9" t="s">
        <v>32</v>
      </c>
      <c r="I4" s="9" t="s">
        <v>0</v>
      </c>
      <c r="J4" s="9" t="s">
        <v>33</v>
      </c>
      <c r="K4" s="9" t="s">
        <v>28</v>
      </c>
      <c r="L4" s="9" t="s">
        <v>18</v>
      </c>
      <c r="M4" s="9" t="s">
        <v>29</v>
      </c>
      <c r="N4" s="9" t="s">
        <v>20</v>
      </c>
      <c r="P4" s="2">
        <v>19822</v>
      </c>
      <c r="Q4" s="2">
        <v>142.6809998</v>
      </c>
      <c r="R4" s="2">
        <v>144.09500224450116</v>
      </c>
    </row>
    <row r="5" spans="1:18" x14ac:dyDescent="0.2">
      <c r="A5" s="10">
        <v>19794</v>
      </c>
      <c r="B5" s="10">
        <v>19.539999959999999</v>
      </c>
      <c r="C5" s="10">
        <v>1</v>
      </c>
      <c r="D5" s="10">
        <v>0</v>
      </c>
      <c r="E5" s="10">
        <v>0</v>
      </c>
      <c r="F5" s="10">
        <v>0</v>
      </c>
      <c r="G5" s="10">
        <v>1</v>
      </c>
      <c r="P5" s="2">
        <v>19823</v>
      </c>
      <c r="Q5" s="2">
        <v>175.80799959999999</v>
      </c>
      <c r="R5" s="2">
        <v>150.7850403156144</v>
      </c>
    </row>
    <row r="6" spans="1:18" x14ac:dyDescent="0.2">
      <c r="A6" s="10">
        <v>19801</v>
      </c>
      <c r="B6" s="10">
        <v>23.54999995</v>
      </c>
      <c r="C6" s="10">
        <v>2</v>
      </c>
      <c r="D6" s="10">
        <v>1</v>
      </c>
      <c r="E6" s="10">
        <v>0</v>
      </c>
      <c r="F6" s="10">
        <v>0</v>
      </c>
      <c r="G6" s="10">
        <v>0</v>
      </c>
      <c r="P6" s="2">
        <v>19824</v>
      </c>
      <c r="Q6" s="2">
        <v>214.2929997</v>
      </c>
      <c r="R6" s="2">
        <v>199.39490289391514</v>
      </c>
    </row>
    <row r="7" spans="1:18" x14ac:dyDescent="0.2">
      <c r="A7" s="10">
        <v>19802</v>
      </c>
      <c r="B7" s="10">
        <v>32.568999890000001</v>
      </c>
      <c r="C7" s="10">
        <v>3</v>
      </c>
      <c r="D7" s="10">
        <v>0</v>
      </c>
      <c r="E7" s="10">
        <v>1</v>
      </c>
      <c r="F7" s="10">
        <v>0</v>
      </c>
      <c r="G7" s="10">
        <v>0</v>
      </c>
      <c r="P7" s="2">
        <v>19831</v>
      </c>
      <c r="Q7" s="2">
        <v>227.98199990000001</v>
      </c>
      <c r="R7" s="2">
        <v>219.78886718522378</v>
      </c>
    </row>
    <row r="8" spans="1:18" x14ac:dyDescent="0.2">
      <c r="A8" s="10">
        <v>19803</v>
      </c>
      <c r="B8" s="10">
        <v>41.466999889999997</v>
      </c>
      <c r="C8" s="10">
        <v>4</v>
      </c>
      <c r="D8" s="10">
        <v>0</v>
      </c>
      <c r="E8" s="10">
        <v>0</v>
      </c>
      <c r="F8" s="10">
        <v>1</v>
      </c>
      <c r="G8" s="10">
        <v>0</v>
      </c>
      <c r="P8" s="2">
        <v>19832</v>
      </c>
      <c r="Q8" s="2">
        <v>267.28399940000003</v>
      </c>
      <c r="R8" s="2">
        <v>241.42855411659542</v>
      </c>
    </row>
    <row r="9" spans="1:18" x14ac:dyDescent="0.2">
      <c r="A9" s="10">
        <v>19804</v>
      </c>
      <c r="B9" s="10">
        <v>67.620999810000001</v>
      </c>
      <c r="C9" s="10">
        <v>5</v>
      </c>
      <c r="D9" s="10">
        <v>0</v>
      </c>
      <c r="E9" s="10">
        <v>0</v>
      </c>
      <c r="F9" s="10">
        <v>0</v>
      </c>
      <c r="G9" s="10">
        <v>1</v>
      </c>
      <c r="J9" s="10">
        <v>7.4972063438479504</v>
      </c>
      <c r="P9" s="2">
        <v>19833</v>
      </c>
      <c r="Q9" s="2">
        <v>273.2099991</v>
      </c>
      <c r="R9" s="2">
        <v>277.06935571886231</v>
      </c>
    </row>
    <row r="10" spans="1:18" x14ac:dyDescent="0.2">
      <c r="A10" s="10">
        <v>19811</v>
      </c>
      <c r="B10" s="10">
        <v>78.764999869999997</v>
      </c>
      <c r="C10" s="10">
        <v>6</v>
      </c>
      <c r="D10" s="10">
        <v>1</v>
      </c>
      <c r="E10" s="10">
        <v>0</v>
      </c>
      <c r="F10" s="10">
        <v>0</v>
      </c>
      <c r="G10" s="10">
        <v>0</v>
      </c>
      <c r="J10" s="10">
        <v>1.4706452591061694</v>
      </c>
      <c r="P10" s="2">
        <v>19834</v>
      </c>
      <c r="Q10" s="2">
        <v>316.2279997</v>
      </c>
      <c r="R10" s="2">
        <v>309.92216272355586</v>
      </c>
    </row>
    <row r="11" spans="1:18" x14ac:dyDescent="0.2">
      <c r="A11" s="10">
        <v>19812</v>
      </c>
      <c r="B11" s="10">
        <v>90.718999859999997</v>
      </c>
      <c r="C11" s="10">
        <v>7</v>
      </c>
      <c r="D11" s="10">
        <v>0</v>
      </c>
      <c r="E11" s="10">
        <v>1</v>
      </c>
      <c r="F11" s="10">
        <v>0</v>
      </c>
      <c r="G11" s="10">
        <v>0</v>
      </c>
      <c r="J11" s="11">
        <v>-1.6464012224587388</v>
      </c>
      <c r="P11" s="2">
        <v>19841</v>
      </c>
      <c r="Q11" s="2">
        <v>300.10199929999999</v>
      </c>
      <c r="R11" s="2">
        <v>327.79805629410936</v>
      </c>
    </row>
    <row r="12" spans="1:18" x14ac:dyDescent="0.2">
      <c r="A12" s="10">
        <v>19813</v>
      </c>
      <c r="B12" s="10">
        <v>97.677999970000002</v>
      </c>
      <c r="C12" s="10">
        <v>8</v>
      </c>
      <c r="D12" s="10">
        <v>0</v>
      </c>
      <c r="E12" s="10">
        <v>0</v>
      </c>
      <c r="F12" s="10">
        <v>1</v>
      </c>
      <c r="G12" s="10">
        <v>0</v>
      </c>
      <c r="H12" s="10">
        <f>B12-E2</f>
        <v>104.99945035049538</v>
      </c>
      <c r="I12" s="10">
        <f>B2</f>
        <v>13.603535011660725</v>
      </c>
      <c r="J12" s="10">
        <f>E2</f>
        <v>-7.3214503804953832</v>
      </c>
      <c r="P12" s="2">
        <v>19842</v>
      </c>
      <c r="Q12" s="2">
        <v>422.14299970000002</v>
      </c>
      <c r="R12" s="2">
        <v>326.52642824592186</v>
      </c>
    </row>
    <row r="13" spans="1:18" x14ac:dyDescent="0.2">
      <c r="A13" s="2">
        <v>19814</v>
      </c>
      <c r="B13" s="2">
        <v>133.553</v>
      </c>
      <c r="C13" s="2">
        <v>9</v>
      </c>
      <c r="D13" s="3">
        <v>0</v>
      </c>
      <c r="E13" s="3">
        <v>0</v>
      </c>
      <c r="F13" s="3">
        <v>0</v>
      </c>
      <c r="G13" s="3">
        <v>1</v>
      </c>
      <c r="H13" s="2">
        <f>$I$2*(B13-J9)+(1-$I$2)*(H12+I12)</f>
        <v>123.69650806500269</v>
      </c>
      <c r="I13" s="2">
        <f>$J$2*(H13-H12)+(1-$J$2)*I12</f>
        <v>14.408765105787431</v>
      </c>
      <c r="J13" s="2">
        <f>$K$2*(B13-H13)+(1-$K$2)*J9</f>
        <v>8.1517582633936332</v>
      </c>
      <c r="K13" s="4">
        <f>H12+I12+J9</f>
        <v>126.10019170600405</v>
      </c>
      <c r="L13" s="4">
        <f>B13-K13</f>
        <v>7.4528082939959432</v>
      </c>
      <c r="M13" s="4">
        <f>L13^2</f>
        <v>55.544351467054724</v>
      </c>
      <c r="N13" s="12">
        <f>SUM(M13:M108)</f>
        <v>5740486.3688118849</v>
      </c>
      <c r="P13" s="2">
        <v>19843</v>
      </c>
      <c r="Q13" s="2">
        <v>477.39899919999999</v>
      </c>
      <c r="R13" s="2">
        <v>414.83752615501936</v>
      </c>
    </row>
    <row r="14" spans="1:18" x14ac:dyDescent="0.2">
      <c r="A14" s="2">
        <v>19821</v>
      </c>
      <c r="B14" s="2">
        <v>131.0189996</v>
      </c>
      <c r="C14" s="2">
        <v>10</v>
      </c>
      <c r="D14" s="3">
        <v>1</v>
      </c>
      <c r="E14" s="3">
        <v>0</v>
      </c>
      <c r="F14" s="3">
        <v>0</v>
      </c>
      <c r="G14" s="3">
        <v>0</v>
      </c>
      <c r="H14" s="2">
        <f>$I$2*(B14-J10)+(1-$I$2)*(H13+I13)</f>
        <v>132.25716080734659</v>
      </c>
      <c r="I14" s="2">
        <f>$J$2*(H14-H13)+(1-$J$2)*I13</f>
        <v>13.484242659613306</v>
      </c>
      <c r="J14" s="2">
        <f>$K$2*(B14-H14)+(1-$K$2)*J10</f>
        <v>0.71912349381168195</v>
      </c>
      <c r="K14" s="4">
        <f t="shared" ref="K14:K77" si="0">H13+I13+J10</f>
        <v>139.57591842989629</v>
      </c>
      <c r="L14" s="4">
        <f t="shared" ref="L14:L77" si="1">B14-K14</f>
        <v>-8.5569188298962899</v>
      </c>
      <c r="M14" s="4">
        <f t="shared" ref="M14:M77" si="2">L14^2</f>
        <v>73.220859861433695</v>
      </c>
      <c r="P14" s="2">
        <v>19844</v>
      </c>
      <c r="Q14" s="2">
        <v>698.29599949999999</v>
      </c>
      <c r="R14" s="2">
        <v>508.75661926883436</v>
      </c>
    </row>
    <row r="15" spans="1:18" x14ac:dyDescent="0.2">
      <c r="A15" s="2">
        <v>19822</v>
      </c>
      <c r="B15" s="2">
        <v>142.6809998</v>
      </c>
      <c r="C15" s="2">
        <v>11</v>
      </c>
      <c r="D15" s="3">
        <v>0</v>
      </c>
      <c r="E15" s="3">
        <v>1</v>
      </c>
      <c r="F15" s="3">
        <v>0</v>
      </c>
      <c r="G15" s="3">
        <v>0</v>
      </c>
      <c r="H15" s="2">
        <f t="shared" ref="H15:H77" si="3">$I$2*(B15-J11)+(1-$I$2)*(H14+I14)</f>
        <v>144.77502230313075</v>
      </c>
      <c r="I15" s="2">
        <f t="shared" ref="I15:I77" si="4">$J$2*(H15-H14)+(1-$J$2)*I14</f>
        <v>13.331468392979032</v>
      </c>
      <c r="J15" s="2">
        <f t="shared" ref="J15:J77" si="5">$K$2*(B15-H15)+(1-$K$2)*J11</f>
        <v>-1.7705877005996209</v>
      </c>
      <c r="K15" s="4">
        <f t="shared" si="0"/>
        <v>144.09500224450116</v>
      </c>
      <c r="L15" s="4">
        <f t="shared" si="1"/>
        <v>-1.4140024445011647</v>
      </c>
      <c r="M15" s="4">
        <f t="shared" si="2"/>
        <v>1.9994029130552695</v>
      </c>
      <c r="P15" s="2">
        <v>19851</v>
      </c>
      <c r="Q15" s="2">
        <v>435.34399989999997</v>
      </c>
      <c r="R15" s="2">
        <v>683.45112368848027</v>
      </c>
    </row>
    <row r="16" spans="1:18" x14ac:dyDescent="0.2">
      <c r="A16" s="2">
        <v>19823</v>
      </c>
      <c r="B16" s="2">
        <v>175.80799959999999</v>
      </c>
      <c r="C16" s="2">
        <v>12</v>
      </c>
      <c r="D16" s="3">
        <v>0</v>
      </c>
      <c r="E16" s="3">
        <v>0</v>
      </c>
      <c r="F16" s="3">
        <v>1</v>
      </c>
      <c r="G16" s="3">
        <v>0</v>
      </c>
      <c r="H16" s="2">
        <f t="shared" si="3"/>
        <v>175.20809940246852</v>
      </c>
      <c r="I16" s="2">
        <f t="shared" si="4"/>
        <v>16.035045228052986</v>
      </c>
      <c r="J16" s="2">
        <f t="shared" si="5"/>
        <v>-5.1237786591520305</v>
      </c>
      <c r="K16" s="4">
        <f t="shared" si="0"/>
        <v>150.7850403156144</v>
      </c>
      <c r="L16" s="4">
        <f t="shared" si="1"/>
        <v>25.022959284385593</v>
      </c>
      <c r="M16" s="4">
        <f t="shared" si="2"/>
        <v>626.14849134801909</v>
      </c>
      <c r="P16" s="2">
        <v>19852</v>
      </c>
      <c r="Q16" s="2">
        <v>374.92899990000001</v>
      </c>
      <c r="R16" s="2">
        <v>553.13484494234615</v>
      </c>
    </row>
    <row r="17" spans="1:18" x14ac:dyDescent="0.2">
      <c r="A17" s="2">
        <v>19824</v>
      </c>
      <c r="B17" s="2">
        <v>214.2929997</v>
      </c>
      <c r="C17" s="2">
        <v>13</v>
      </c>
      <c r="D17" s="3">
        <v>0</v>
      </c>
      <c r="E17" s="3">
        <v>0</v>
      </c>
      <c r="F17" s="3">
        <v>0</v>
      </c>
      <c r="G17" s="3">
        <v>1</v>
      </c>
      <c r="H17" s="2">
        <f t="shared" si="3"/>
        <v>201.42505074128675</v>
      </c>
      <c r="I17" s="2">
        <f t="shared" si="4"/>
        <v>17.644692950125332</v>
      </c>
      <c r="J17" s="2">
        <f t="shared" si="5"/>
        <v>9.4602016685267394</v>
      </c>
      <c r="K17" s="4">
        <f t="shared" si="0"/>
        <v>199.39490289391514</v>
      </c>
      <c r="L17" s="4">
        <f t="shared" si="1"/>
        <v>14.898096806084851</v>
      </c>
      <c r="M17" s="4">
        <f t="shared" si="2"/>
        <v>221.95328844347563</v>
      </c>
      <c r="P17" s="2">
        <v>19853</v>
      </c>
      <c r="Q17" s="2">
        <v>409.70899960000003</v>
      </c>
      <c r="R17" s="2">
        <v>432.58000267323661</v>
      </c>
    </row>
    <row r="18" spans="1:18" x14ac:dyDescent="0.2">
      <c r="A18" s="2">
        <v>19831</v>
      </c>
      <c r="B18" s="2">
        <v>227.98199990000001</v>
      </c>
      <c r="C18" s="2">
        <v>14</v>
      </c>
      <c r="D18" s="3">
        <v>1</v>
      </c>
      <c r="E18" s="3">
        <v>0</v>
      </c>
      <c r="F18" s="3">
        <v>0</v>
      </c>
      <c r="G18" s="3">
        <v>0</v>
      </c>
      <c r="H18" s="2">
        <f t="shared" si="3"/>
        <v>224.66923127299492</v>
      </c>
      <c r="I18" s="2">
        <f t="shared" si="4"/>
        <v>18.529910544200142</v>
      </c>
      <c r="J18" s="2">
        <f t="shared" si="5"/>
        <v>1.4386953027188918</v>
      </c>
      <c r="K18" s="4">
        <f t="shared" si="0"/>
        <v>219.78886718522378</v>
      </c>
      <c r="L18" s="4">
        <f t="shared" si="1"/>
        <v>8.1931327147762261</v>
      </c>
      <c r="M18" s="4">
        <f t="shared" si="2"/>
        <v>67.127423681936449</v>
      </c>
      <c r="P18" s="2">
        <v>19854</v>
      </c>
      <c r="Q18" s="2">
        <v>533.88999939999997</v>
      </c>
      <c r="R18" s="2">
        <v>451.21039377867987</v>
      </c>
    </row>
    <row r="19" spans="1:18" x14ac:dyDescent="0.2">
      <c r="A19" s="2">
        <v>19832</v>
      </c>
      <c r="B19" s="2">
        <v>267.28399940000003</v>
      </c>
      <c r="C19" s="2">
        <v>15</v>
      </c>
      <c r="D19" s="3">
        <v>0</v>
      </c>
      <c r="E19" s="3">
        <v>1</v>
      </c>
      <c r="F19" s="3">
        <v>0</v>
      </c>
      <c r="G19" s="3">
        <v>0</v>
      </c>
      <c r="H19" s="2">
        <f t="shared" si="3"/>
        <v>260.86970200714705</v>
      </c>
      <c r="I19" s="2">
        <f t="shared" si="4"/>
        <v>21.323432370867302</v>
      </c>
      <c r="J19" s="2">
        <f t="shared" si="5"/>
        <v>0.5001981123931567</v>
      </c>
      <c r="K19" s="4">
        <f t="shared" si="0"/>
        <v>241.42855411659542</v>
      </c>
      <c r="L19" s="4">
        <f t="shared" si="1"/>
        <v>25.855445283404606</v>
      </c>
      <c r="M19" s="4">
        <f t="shared" si="2"/>
        <v>668.50405080312953</v>
      </c>
      <c r="P19" s="2">
        <v>19861</v>
      </c>
      <c r="Q19" s="2">
        <v>408.9429998</v>
      </c>
      <c r="R19" s="2">
        <v>474.8376295619446</v>
      </c>
    </row>
    <row r="20" spans="1:18" x14ac:dyDescent="0.2">
      <c r="A20" s="2">
        <v>19833</v>
      </c>
      <c r="B20" s="2">
        <v>273.2099991</v>
      </c>
      <c r="C20" s="2">
        <v>16</v>
      </c>
      <c r="D20" s="3">
        <v>0</v>
      </c>
      <c r="E20" s="3">
        <v>0</v>
      </c>
      <c r="F20" s="3">
        <v>1</v>
      </c>
      <c r="G20" s="3">
        <v>0</v>
      </c>
      <c r="H20" s="2">
        <f t="shared" si="3"/>
        <v>279.55550842802273</v>
      </c>
      <c r="I20" s="2">
        <f t="shared" si="4"/>
        <v>20.906452627006374</v>
      </c>
      <c r="J20" s="2">
        <f t="shared" si="5"/>
        <v>-5.4627313308748162</v>
      </c>
      <c r="K20" s="4">
        <f t="shared" si="0"/>
        <v>277.06935571886231</v>
      </c>
      <c r="L20" s="4">
        <f t="shared" si="1"/>
        <v>-3.8593566188623072</v>
      </c>
      <c r="M20" s="4">
        <f t="shared" si="2"/>
        <v>14.8946335115563</v>
      </c>
      <c r="P20" s="2">
        <v>19862</v>
      </c>
      <c r="Q20" s="2">
        <v>448.27899930000001</v>
      </c>
      <c r="R20" s="2">
        <v>455.27961763850362</v>
      </c>
    </row>
    <row r="21" spans="1:18" x14ac:dyDescent="0.2">
      <c r="A21" s="2">
        <v>19834</v>
      </c>
      <c r="B21" s="2">
        <v>316.2279997</v>
      </c>
      <c r="C21" s="2">
        <v>17</v>
      </c>
      <c r="D21" s="3">
        <v>0</v>
      </c>
      <c r="E21" s="3">
        <v>0</v>
      </c>
      <c r="F21" s="3">
        <v>0</v>
      </c>
      <c r="G21" s="3">
        <v>1</v>
      </c>
      <c r="H21" s="2">
        <f t="shared" si="3"/>
        <v>304.77160146612664</v>
      </c>
      <c r="I21" s="2">
        <f t="shared" si="4"/>
        <v>21.587759525263827</v>
      </c>
      <c r="J21" s="2">
        <f t="shared" si="5"/>
        <v>10.014019442237464</v>
      </c>
      <c r="K21" s="4">
        <f t="shared" si="0"/>
        <v>309.92216272355586</v>
      </c>
      <c r="L21" s="4">
        <f t="shared" si="1"/>
        <v>6.3058369764441409</v>
      </c>
      <c r="M21" s="4">
        <f t="shared" si="2"/>
        <v>39.763579973490181</v>
      </c>
      <c r="P21" s="2">
        <v>19863</v>
      </c>
      <c r="Q21" s="2">
        <v>510.78599930000001</v>
      </c>
      <c r="R21" s="2">
        <v>463.96124962450591</v>
      </c>
    </row>
    <row r="22" spans="1:18" x14ac:dyDescent="0.2">
      <c r="A22" s="2">
        <v>19841</v>
      </c>
      <c r="B22" s="2">
        <v>300.10199929999999</v>
      </c>
      <c r="C22" s="2">
        <v>18</v>
      </c>
      <c r="D22" s="3">
        <v>1</v>
      </c>
      <c r="E22" s="3">
        <v>0</v>
      </c>
      <c r="F22" s="3">
        <v>0</v>
      </c>
      <c r="G22" s="3">
        <v>0</v>
      </c>
      <c r="H22" s="2">
        <f t="shared" si="3"/>
        <v>307.43085920871658</v>
      </c>
      <c r="I22" s="2">
        <f t="shared" si="4"/>
        <v>18.595370924812141</v>
      </c>
      <c r="J22" s="2">
        <f t="shared" si="5"/>
        <v>-0.99374446417347007</v>
      </c>
      <c r="K22" s="4">
        <f t="shared" si="0"/>
        <v>327.79805629410936</v>
      </c>
      <c r="L22" s="4">
        <f t="shared" si="1"/>
        <v>-27.696056994109369</v>
      </c>
      <c r="M22" s="4">
        <f t="shared" si="2"/>
        <v>767.07157302095447</v>
      </c>
      <c r="P22" s="2">
        <v>19864</v>
      </c>
      <c r="Q22" s="2">
        <v>662.25299840000002</v>
      </c>
      <c r="R22" s="2">
        <v>545.61065190489205</v>
      </c>
    </row>
    <row r="23" spans="1:18" x14ac:dyDescent="0.2">
      <c r="A23" s="2">
        <v>19842</v>
      </c>
      <c r="B23" s="2">
        <v>422.14299970000002</v>
      </c>
      <c r="C23" s="2">
        <v>19</v>
      </c>
      <c r="D23" s="3">
        <v>0</v>
      </c>
      <c r="E23" s="3">
        <v>1</v>
      </c>
      <c r="F23" s="3">
        <v>0</v>
      </c>
      <c r="G23" s="3">
        <v>0</v>
      </c>
      <c r="H23" s="2">
        <f t="shared" si="3"/>
        <v>391.37410415063596</v>
      </c>
      <c r="I23" s="2">
        <f t="shared" si="4"/>
        <v>28.926153335258221</v>
      </c>
      <c r="J23" s="2">
        <f t="shared" si="5"/>
        <v>8.8978393661020387</v>
      </c>
      <c r="K23" s="4">
        <f t="shared" si="0"/>
        <v>326.52642824592186</v>
      </c>
      <c r="L23" s="4">
        <f t="shared" si="1"/>
        <v>95.616571454078155</v>
      </c>
      <c r="M23" s="4">
        <f t="shared" si="2"/>
        <v>9142.5287366328339</v>
      </c>
      <c r="P23" s="2">
        <v>19871</v>
      </c>
      <c r="Q23" s="2">
        <v>575.32699969999999</v>
      </c>
      <c r="R23" s="2">
        <v>589.1862900364257</v>
      </c>
    </row>
    <row r="24" spans="1:18" x14ac:dyDescent="0.2">
      <c r="A24" s="2">
        <v>19843</v>
      </c>
      <c r="B24" s="2">
        <v>477.39899919999999</v>
      </c>
      <c r="C24" s="2">
        <v>20</v>
      </c>
      <c r="D24" s="3">
        <v>0</v>
      </c>
      <c r="E24" s="3">
        <v>0</v>
      </c>
      <c r="F24" s="3">
        <v>1</v>
      </c>
      <c r="G24" s="3">
        <v>0</v>
      </c>
      <c r="H24" s="2">
        <f t="shared" si="3"/>
        <v>463.0570641429025</v>
      </c>
      <c r="I24" s="2">
        <f t="shared" si="4"/>
        <v>35.685535683694397</v>
      </c>
      <c r="J24" s="2">
        <f t="shared" si="5"/>
        <v>3.1805849718884449E-2</v>
      </c>
      <c r="K24" s="4">
        <f t="shared" si="0"/>
        <v>414.83752615501936</v>
      </c>
      <c r="L24" s="4">
        <f t="shared" si="1"/>
        <v>62.56147304498063</v>
      </c>
      <c r="M24" s="4">
        <f t="shared" si="2"/>
        <v>3913.9379095578379</v>
      </c>
      <c r="P24" s="2">
        <v>19872</v>
      </c>
      <c r="Q24" s="2">
        <v>637.06399920000001</v>
      </c>
      <c r="R24" s="2">
        <v>625.77140610522611</v>
      </c>
    </row>
    <row r="25" spans="1:18" x14ac:dyDescent="0.2">
      <c r="A25" s="2">
        <v>19844</v>
      </c>
      <c r="B25" s="2">
        <v>698.29599949999999</v>
      </c>
      <c r="C25" s="2">
        <v>21</v>
      </c>
      <c r="D25" s="3">
        <v>0</v>
      </c>
      <c r="E25" s="3">
        <v>0</v>
      </c>
      <c r="F25" s="3">
        <v>0</v>
      </c>
      <c r="G25" s="3">
        <v>1</v>
      </c>
      <c r="H25" s="2">
        <f t="shared" si="3"/>
        <v>628.28076828702365</v>
      </c>
      <c r="I25" s="2">
        <f t="shared" si="4"/>
        <v>56.164099865630085</v>
      </c>
      <c r="J25" s="2">
        <f t="shared" si="5"/>
        <v>26.660545190089522</v>
      </c>
      <c r="K25" s="4">
        <f t="shared" si="0"/>
        <v>508.75661926883436</v>
      </c>
      <c r="L25" s="4">
        <f t="shared" si="1"/>
        <v>189.53938023116564</v>
      </c>
      <c r="M25" s="4">
        <f t="shared" si="2"/>
        <v>35925.176658414384</v>
      </c>
      <c r="P25" s="2">
        <v>19873</v>
      </c>
      <c r="Q25" s="2">
        <v>786.42399980000005</v>
      </c>
      <c r="R25" s="2">
        <v>669.06686671735758</v>
      </c>
    </row>
    <row r="26" spans="1:18" x14ac:dyDescent="0.2">
      <c r="A26" s="2">
        <v>19851</v>
      </c>
      <c r="B26" s="2">
        <v>435.34399989999997</v>
      </c>
      <c r="C26" s="2">
        <v>22</v>
      </c>
      <c r="D26" s="3">
        <v>1</v>
      </c>
      <c r="E26" s="3">
        <v>0</v>
      </c>
      <c r="F26" s="3">
        <v>0</v>
      </c>
      <c r="G26" s="3">
        <v>0</v>
      </c>
      <c r="H26" s="2">
        <f t="shared" si="3"/>
        <v>514.87935433517487</v>
      </c>
      <c r="I26" s="2">
        <f t="shared" si="4"/>
        <v>29.357651241069199</v>
      </c>
      <c r="J26" s="2">
        <f t="shared" si="5"/>
        <v>-22.784053260864106</v>
      </c>
      <c r="K26" s="4">
        <f t="shared" si="0"/>
        <v>683.45112368848027</v>
      </c>
      <c r="L26" s="4">
        <f t="shared" si="1"/>
        <v>-248.10712378848029</v>
      </c>
      <c r="M26" s="4">
        <f t="shared" si="2"/>
        <v>61557.144874592283</v>
      </c>
      <c r="P26" s="2">
        <v>19874</v>
      </c>
      <c r="Q26" s="2">
        <v>1042.441998</v>
      </c>
      <c r="R26" s="2">
        <v>830.05739196308343</v>
      </c>
    </row>
    <row r="27" spans="1:18" x14ac:dyDescent="0.2">
      <c r="A27" s="2">
        <v>19852</v>
      </c>
      <c r="B27" s="2">
        <v>374.92899990000001</v>
      </c>
      <c r="C27" s="2">
        <v>23</v>
      </c>
      <c r="D27" s="3">
        <v>0</v>
      </c>
      <c r="E27" s="3">
        <v>1</v>
      </c>
      <c r="F27" s="3">
        <v>0</v>
      </c>
      <c r="G27" s="3">
        <v>0</v>
      </c>
      <c r="H27" s="2">
        <f t="shared" si="3"/>
        <v>422.44459099952701</v>
      </c>
      <c r="I27" s="2">
        <f t="shared" si="4"/>
        <v>10.103605823990719</v>
      </c>
      <c r="J27" s="2">
        <f t="shared" si="5"/>
        <v>-6.7533049200992856</v>
      </c>
      <c r="K27" s="4">
        <f t="shared" si="0"/>
        <v>553.13484494234615</v>
      </c>
      <c r="L27" s="4">
        <f t="shared" si="1"/>
        <v>-178.20584504234614</v>
      </c>
      <c r="M27" s="4">
        <f t="shared" si="2"/>
        <v>31757.323207256686</v>
      </c>
      <c r="P27" s="2">
        <v>19881</v>
      </c>
      <c r="Q27" s="2">
        <v>867.16099929999996</v>
      </c>
      <c r="R27" s="2">
        <v>962.95459039956199</v>
      </c>
    </row>
    <row r="28" spans="1:18" x14ac:dyDescent="0.2">
      <c r="A28" s="2">
        <v>19853</v>
      </c>
      <c r="B28" s="2">
        <v>409.70899960000003</v>
      </c>
      <c r="C28" s="2">
        <v>24</v>
      </c>
      <c r="D28" s="3">
        <v>0</v>
      </c>
      <c r="E28" s="3">
        <v>0</v>
      </c>
      <c r="F28" s="3">
        <v>1</v>
      </c>
      <c r="G28" s="3">
        <v>0</v>
      </c>
      <c r="H28" s="2">
        <f t="shared" si="3"/>
        <v>416.91731396768836</v>
      </c>
      <c r="I28" s="2">
        <f t="shared" si="4"/>
        <v>7.6325346209019687</v>
      </c>
      <c r="J28" s="2">
        <f t="shared" si="5"/>
        <v>-1.9768677096939522</v>
      </c>
      <c r="K28" s="4">
        <f t="shared" si="0"/>
        <v>432.58000267323661</v>
      </c>
      <c r="L28" s="4">
        <f t="shared" si="1"/>
        <v>-22.871003073236579</v>
      </c>
      <c r="M28" s="4">
        <f t="shared" si="2"/>
        <v>523.08278157599705</v>
      </c>
      <c r="P28" s="2">
        <v>19882</v>
      </c>
      <c r="Q28" s="2">
        <v>993.05099870000004</v>
      </c>
      <c r="R28" s="2">
        <v>972.24854662313703</v>
      </c>
    </row>
    <row r="29" spans="1:18" x14ac:dyDescent="0.2">
      <c r="A29" s="2">
        <v>19854</v>
      </c>
      <c r="B29" s="2">
        <v>533.88999939999997</v>
      </c>
      <c r="C29" s="2">
        <v>25</v>
      </c>
      <c r="D29" s="3">
        <v>0</v>
      </c>
      <c r="E29" s="3">
        <v>0</v>
      </c>
      <c r="F29" s="3">
        <v>0</v>
      </c>
      <c r="G29" s="3">
        <v>1</v>
      </c>
      <c r="H29" s="2">
        <f t="shared" si="3"/>
        <v>481.05612537473314</v>
      </c>
      <c r="I29" s="2">
        <f t="shared" si="4"/>
        <v>16.565557448075545</v>
      </c>
      <c r="J29" s="2">
        <f t="shared" si="5"/>
        <v>33.921981742846867</v>
      </c>
      <c r="K29" s="4">
        <f t="shared" si="0"/>
        <v>451.21039377867987</v>
      </c>
      <c r="L29" s="4">
        <f t="shared" si="1"/>
        <v>82.679605621320093</v>
      </c>
      <c r="M29" s="4">
        <f t="shared" si="2"/>
        <v>6835.9171856970252</v>
      </c>
      <c r="P29" s="2">
        <v>19883</v>
      </c>
      <c r="Q29" s="2">
        <v>1168.7189980000001</v>
      </c>
      <c r="R29" s="2">
        <v>1058.8828759977948</v>
      </c>
    </row>
    <row r="30" spans="1:18" x14ac:dyDescent="0.2">
      <c r="A30" s="2">
        <v>19861</v>
      </c>
      <c r="B30" s="2">
        <v>408.9429998</v>
      </c>
      <c r="C30" s="2">
        <v>26</v>
      </c>
      <c r="D30" s="3">
        <v>1</v>
      </c>
      <c r="E30" s="3">
        <v>0</v>
      </c>
      <c r="F30" s="3">
        <v>0</v>
      </c>
      <c r="G30" s="3">
        <v>0</v>
      </c>
      <c r="H30" s="2">
        <f t="shared" si="3"/>
        <v>452.58687454006696</v>
      </c>
      <c r="I30" s="2">
        <f t="shared" si="4"/>
        <v>9.4460480185359614</v>
      </c>
      <c r="J30" s="2">
        <f t="shared" si="5"/>
        <v>-28.57132896916055</v>
      </c>
      <c r="K30" s="4">
        <f>H29+I29+J26</f>
        <v>474.8376295619446</v>
      </c>
      <c r="L30" s="4">
        <f t="shared" si="1"/>
        <v>-65.8946297619446</v>
      </c>
      <c r="M30" s="4">
        <f t="shared" si="2"/>
        <v>4342.1022314637548</v>
      </c>
      <c r="P30" s="2">
        <v>19884</v>
      </c>
      <c r="Q30" s="2">
        <v>1405.1369970000001</v>
      </c>
      <c r="R30" s="2">
        <v>1249.7908056076521</v>
      </c>
    </row>
    <row r="31" spans="1:18" x14ac:dyDescent="0.2">
      <c r="A31" s="2">
        <v>19862</v>
      </c>
      <c r="B31" s="2">
        <v>448.27899930000001</v>
      </c>
      <c r="C31" s="2">
        <v>27</v>
      </c>
      <c r="D31" s="3">
        <v>0</v>
      </c>
      <c r="E31" s="3">
        <v>1</v>
      </c>
      <c r="F31" s="3">
        <v>0</v>
      </c>
      <c r="G31" s="3">
        <v>0</v>
      </c>
      <c r="H31" s="2">
        <f>$I$2*(B31-J27)+(1-$I$2)*(H30+I30)</f>
        <v>457.24844306650891</v>
      </c>
      <c r="I31" s="2">
        <f t="shared" si="4"/>
        <v>8.6896742676909788</v>
      </c>
      <c r="J31" s="2">
        <f t="shared" si="5"/>
        <v>-7.3681427088514742</v>
      </c>
      <c r="K31" s="4">
        <f t="shared" si="0"/>
        <v>455.27961763850362</v>
      </c>
      <c r="L31" s="4">
        <f t="shared" si="1"/>
        <v>-7.0006183385036138</v>
      </c>
      <c r="M31" s="4">
        <f t="shared" si="2"/>
        <v>49.008657121393099</v>
      </c>
      <c r="P31" s="2">
        <v>19891</v>
      </c>
      <c r="Q31" s="2">
        <v>1246.9169999999999</v>
      </c>
      <c r="R31" s="2">
        <v>1337.1887211153105</v>
      </c>
    </row>
    <row r="32" spans="1:18" x14ac:dyDescent="0.2">
      <c r="A32" s="2">
        <v>19863</v>
      </c>
      <c r="B32" s="2">
        <v>510.78599930000001</v>
      </c>
      <c r="C32" s="2">
        <v>28</v>
      </c>
      <c r="D32" s="3">
        <v>0</v>
      </c>
      <c r="E32" s="3">
        <v>0</v>
      </c>
      <c r="F32" s="3">
        <v>1</v>
      </c>
      <c r="G32" s="3">
        <v>0</v>
      </c>
      <c r="H32" s="2">
        <f>$I$2*(B32-J28)+(1-$I$2)*(H31+I31)</f>
        <v>497.93986970979466</v>
      </c>
      <c r="I32" s="2">
        <f t="shared" si="4"/>
        <v>13.748800452250524</v>
      </c>
      <c r="J32" s="2">
        <f t="shared" si="5"/>
        <v>2.135572671609312</v>
      </c>
      <c r="K32" s="4">
        <f t="shared" si="0"/>
        <v>463.96124962450591</v>
      </c>
      <c r="L32" s="4">
        <f t="shared" si="1"/>
        <v>46.824749675494104</v>
      </c>
      <c r="M32" s="4">
        <f t="shared" si="2"/>
        <v>2192.5571821726853</v>
      </c>
      <c r="P32" s="2">
        <v>19892</v>
      </c>
      <c r="Q32" s="2">
        <v>1248.211998</v>
      </c>
      <c r="R32" s="2">
        <v>1381.6423053329804</v>
      </c>
    </row>
    <row r="33" spans="1:18" x14ac:dyDescent="0.2">
      <c r="A33" s="2">
        <v>19864</v>
      </c>
      <c r="B33" s="2">
        <v>662.25299840000002</v>
      </c>
      <c r="C33" s="2">
        <v>29</v>
      </c>
      <c r="D33" s="3">
        <v>0</v>
      </c>
      <c r="E33" s="3">
        <v>0</v>
      </c>
      <c r="F33" s="3">
        <v>0</v>
      </c>
      <c r="G33" s="3">
        <v>1</v>
      </c>
      <c r="H33" s="2">
        <f t="shared" si="3"/>
        <v>591.40633047872871</v>
      </c>
      <c r="I33" s="2">
        <f t="shared" si="4"/>
        <v>26.351288526857452</v>
      </c>
      <c r="J33" s="2">
        <f t="shared" si="5"/>
        <v>44.166237168039103</v>
      </c>
      <c r="K33" s="4">
        <f t="shared" si="0"/>
        <v>545.61065190489205</v>
      </c>
      <c r="L33" s="4">
        <f t="shared" si="1"/>
        <v>116.64234649510797</v>
      </c>
      <c r="M33" s="4">
        <f t="shared" si="2"/>
        <v>13605.436995884827</v>
      </c>
      <c r="P33" s="2">
        <v>19893</v>
      </c>
      <c r="Q33" s="2">
        <v>1383.7469980000001</v>
      </c>
      <c r="R33" s="2">
        <v>1375.1694862478794</v>
      </c>
    </row>
    <row r="34" spans="1:18" x14ac:dyDescent="0.2">
      <c r="A34" s="2">
        <v>19871</v>
      </c>
      <c r="B34" s="2">
        <v>575.32699969999999</v>
      </c>
      <c r="C34" s="2">
        <v>30</v>
      </c>
      <c r="D34" s="3">
        <v>1</v>
      </c>
      <c r="E34" s="3">
        <v>0</v>
      </c>
      <c r="F34" s="3">
        <v>0</v>
      </c>
      <c r="G34" s="3">
        <v>0</v>
      </c>
      <c r="H34" s="2">
        <f t="shared" si="3"/>
        <v>608.28567135991864</v>
      </c>
      <c r="I34" s="2">
        <f t="shared" si="4"/>
        <v>24.853877454158873</v>
      </c>
      <c r="J34" s="2">
        <f t="shared" si="5"/>
        <v>-29.788537937296294</v>
      </c>
      <c r="K34" s="4">
        <f t="shared" si="0"/>
        <v>589.1862900364257</v>
      </c>
      <c r="L34" s="4">
        <f t="shared" si="1"/>
        <v>-13.859290336425715</v>
      </c>
      <c r="M34" s="4">
        <f t="shared" si="2"/>
        <v>192.07992862934321</v>
      </c>
      <c r="P34" s="2">
        <v>19894</v>
      </c>
      <c r="Q34" s="2">
        <v>1493.3829989999999</v>
      </c>
      <c r="R34" s="2">
        <v>1494.411862105208</v>
      </c>
    </row>
    <row r="35" spans="1:18" x14ac:dyDescent="0.2">
      <c r="A35" s="2">
        <v>19872</v>
      </c>
      <c r="B35" s="2">
        <v>637.06399920000001</v>
      </c>
      <c r="C35" s="2">
        <v>31</v>
      </c>
      <c r="D35" s="3">
        <v>0</v>
      </c>
      <c r="E35" s="3">
        <v>1</v>
      </c>
      <c r="F35" s="3">
        <v>0</v>
      </c>
      <c r="G35" s="3">
        <v>0</v>
      </c>
      <c r="H35" s="2">
        <f t="shared" si="3"/>
        <v>640.85732136816</v>
      </c>
      <c r="I35" s="2">
        <f t="shared" si="4"/>
        <v>26.073972677588277</v>
      </c>
      <c r="J35" s="2">
        <f t="shared" si="5"/>
        <v>-6.3763570362229096</v>
      </c>
      <c r="K35" s="4">
        <f t="shared" si="0"/>
        <v>625.77140610522611</v>
      </c>
      <c r="L35" s="4">
        <f t="shared" si="1"/>
        <v>11.292593094773906</v>
      </c>
      <c r="M35" s="4">
        <f t="shared" si="2"/>
        <v>127.5226588041353</v>
      </c>
      <c r="P35" s="2">
        <v>19901</v>
      </c>
      <c r="Q35" s="2">
        <v>1346.202</v>
      </c>
      <c r="R35" s="2">
        <v>1430.0115925416715</v>
      </c>
    </row>
    <row r="36" spans="1:18" x14ac:dyDescent="0.2">
      <c r="A36" s="2">
        <v>19873</v>
      </c>
      <c r="B36" s="2">
        <v>786.42399980000005</v>
      </c>
      <c r="C36" s="2">
        <v>32</v>
      </c>
      <c r="D36" s="3">
        <v>0</v>
      </c>
      <c r="E36" s="3">
        <v>0</v>
      </c>
      <c r="F36" s="3">
        <v>1</v>
      </c>
      <c r="G36" s="3">
        <v>0</v>
      </c>
      <c r="H36" s="2">
        <f t="shared" si="3"/>
        <v>747.13746574870072</v>
      </c>
      <c r="I36" s="2">
        <f t="shared" si="4"/>
        <v>38.753689046343666</v>
      </c>
      <c r="J36" s="2">
        <f t="shared" si="5"/>
        <v>12.442605095012176</v>
      </c>
      <c r="K36" s="4">
        <f t="shared" si="0"/>
        <v>669.06686671735758</v>
      </c>
      <c r="L36" s="4">
        <f t="shared" si="1"/>
        <v>117.35713308264246</v>
      </c>
      <c r="M36" s="4">
        <f t="shared" si="2"/>
        <v>13772.696685377054</v>
      </c>
      <c r="P36" s="2">
        <v>19902</v>
      </c>
      <c r="Q36" s="2">
        <v>1364.759998</v>
      </c>
      <c r="R36" s="2">
        <v>1452.4353275612832</v>
      </c>
    </row>
    <row r="37" spans="1:18" x14ac:dyDescent="0.2">
      <c r="A37" s="2">
        <v>19874</v>
      </c>
      <c r="B37" s="2">
        <v>1042.441998</v>
      </c>
      <c r="C37" s="2">
        <v>33</v>
      </c>
      <c r="D37" s="3">
        <v>0</v>
      </c>
      <c r="E37" s="3">
        <v>0</v>
      </c>
      <c r="F37" s="3">
        <v>0</v>
      </c>
      <c r="G37" s="3">
        <v>1</v>
      </c>
      <c r="H37" s="2">
        <f t="shared" si="3"/>
        <v>931.04258898068667</v>
      </c>
      <c r="I37" s="2">
        <f t="shared" si="4"/>
        <v>61.700539356171632</v>
      </c>
      <c r="J37" s="2">
        <f t="shared" si="5"/>
        <v>62.819172555550807</v>
      </c>
      <c r="K37" s="4">
        <f t="shared" si="0"/>
        <v>830.05739196308343</v>
      </c>
      <c r="L37" s="4">
        <f t="shared" si="1"/>
        <v>212.38460603691658</v>
      </c>
      <c r="M37" s="4">
        <f t="shared" si="2"/>
        <v>45107.220881456262</v>
      </c>
      <c r="P37" s="2">
        <v>19903</v>
      </c>
      <c r="Q37" s="2">
        <v>1354.0899959999999</v>
      </c>
      <c r="R37" s="2">
        <v>1471.9928422862613</v>
      </c>
    </row>
    <row r="38" spans="1:18" x14ac:dyDescent="0.2">
      <c r="A38" s="2">
        <v>19881</v>
      </c>
      <c r="B38" s="2">
        <v>867.16099929999996</v>
      </c>
      <c r="C38" s="2">
        <v>34</v>
      </c>
      <c r="D38" s="3">
        <v>1</v>
      </c>
      <c r="E38" s="3">
        <v>0</v>
      </c>
      <c r="F38" s="3">
        <v>0</v>
      </c>
      <c r="G38" s="3">
        <v>0</v>
      </c>
      <c r="H38" s="2">
        <f t="shared" si="3"/>
        <v>927.27427259748549</v>
      </c>
      <c r="I38" s="2">
        <f t="shared" si="4"/>
        <v>51.350631061874466</v>
      </c>
      <c r="J38" s="2">
        <f t="shared" si="5"/>
        <v>-38.201726155877722</v>
      </c>
      <c r="K38" s="4">
        <f t="shared" si="0"/>
        <v>962.95459039956199</v>
      </c>
      <c r="L38" s="4">
        <f t="shared" si="1"/>
        <v>-95.793591099562036</v>
      </c>
      <c r="M38" s="4">
        <f t="shared" si="2"/>
        <v>9176.4120957500909</v>
      </c>
      <c r="P38" s="2">
        <v>19904</v>
      </c>
      <c r="Q38" s="2">
        <v>1675.505997</v>
      </c>
      <c r="R38" s="2">
        <v>1472.5724774875509</v>
      </c>
    </row>
    <row r="39" spans="1:18" x14ac:dyDescent="0.2">
      <c r="A39" s="2">
        <v>19882</v>
      </c>
      <c r="B39" s="2">
        <v>993.05099870000004</v>
      </c>
      <c r="C39" s="2">
        <v>35</v>
      </c>
      <c r="D39" s="3">
        <v>0</v>
      </c>
      <c r="E39" s="3">
        <v>1</v>
      </c>
      <c r="F39" s="3">
        <v>0</v>
      </c>
      <c r="G39" s="3">
        <v>0</v>
      </c>
      <c r="H39" s="2">
        <f t="shared" si="3"/>
        <v>992.84206284937159</v>
      </c>
      <c r="I39" s="2">
        <f t="shared" si="4"/>
        <v>53.598208053411092</v>
      </c>
      <c r="J39" s="2">
        <f t="shared" si="5"/>
        <v>-4.5493564746846138</v>
      </c>
      <c r="K39" s="4">
        <f t="shared" si="0"/>
        <v>972.24854662313703</v>
      </c>
      <c r="L39" s="4">
        <f t="shared" si="1"/>
        <v>20.802452076863005</v>
      </c>
      <c r="M39" s="4">
        <f t="shared" si="2"/>
        <v>432.74201241018199</v>
      </c>
      <c r="P39" s="2">
        <v>19911</v>
      </c>
      <c r="Q39" s="2">
        <v>1597.6779979999999</v>
      </c>
      <c r="R39" s="2">
        <v>1530.9564178455546</v>
      </c>
    </row>
    <row r="40" spans="1:18" x14ac:dyDescent="0.2">
      <c r="A40" s="2">
        <v>19883</v>
      </c>
      <c r="B40" s="2">
        <v>1168.7189980000001</v>
      </c>
      <c r="C40" s="2">
        <v>36</v>
      </c>
      <c r="D40" s="3">
        <v>0</v>
      </c>
      <c r="E40" s="3">
        <v>0</v>
      </c>
      <c r="F40" s="3">
        <v>1</v>
      </c>
      <c r="G40" s="3">
        <v>0</v>
      </c>
      <c r="H40" s="2">
        <f t="shared" si="3"/>
        <v>1121.506307615623</v>
      </c>
      <c r="I40" s="2">
        <f t="shared" si="4"/>
        <v>65.46532543647848</v>
      </c>
      <c r="J40" s="2">
        <f t="shared" si="5"/>
        <v>22.089095606503683</v>
      </c>
      <c r="K40" s="4">
        <f t="shared" si="0"/>
        <v>1058.8828759977948</v>
      </c>
      <c r="L40" s="4">
        <f t="shared" si="1"/>
        <v>109.83612200220523</v>
      </c>
      <c r="M40" s="4">
        <f t="shared" si="2"/>
        <v>12063.973696483312</v>
      </c>
      <c r="P40" s="2">
        <v>19912</v>
      </c>
      <c r="Q40" s="2">
        <v>1528.6039960000001</v>
      </c>
      <c r="R40" s="2">
        <v>1662.8422851573343</v>
      </c>
    </row>
    <row r="41" spans="1:18" x14ac:dyDescent="0.2">
      <c r="A41" s="2">
        <v>19884</v>
      </c>
      <c r="B41" s="2">
        <v>1405.1369970000001</v>
      </c>
      <c r="C41" s="2">
        <v>37</v>
      </c>
      <c r="D41" s="3">
        <v>0</v>
      </c>
      <c r="E41" s="3">
        <v>0</v>
      </c>
      <c r="F41" s="3">
        <v>0</v>
      </c>
      <c r="G41" s="3">
        <v>1</v>
      </c>
      <c r="H41" s="2">
        <f t="shared" si="3"/>
        <v>1293.140921385349</v>
      </c>
      <c r="I41" s="2">
        <f t="shared" si="4"/>
        <v>82.249525885839091</v>
      </c>
      <c r="J41" s="2">
        <f t="shared" si="5"/>
        <v>76.462640059188132</v>
      </c>
      <c r="K41" s="4">
        <f t="shared" si="0"/>
        <v>1249.7908056076521</v>
      </c>
      <c r="L41" s="4">
        <f t="shared" si="1"/>
        <v>155.34619139234792</v>
      </c>
      <c r="M41" s="4">
        <f t="shared" si="2"/>
        <v>24132.439180107991</v>
      </c>
      <c r="P41" s="2">
        <v>19913</v>
      </c>
      <c r="Q41" s="2">
        <v>1507.060997</v>
      </c>
      <c r="R41" s="2">
        <v>1649.8144722756392</v>
      </c>
    </row>
    <row r="42" spans="1:18" x14ac:dyDescent="0.2">
      <c r="A42" s="2">
        <v>19891</v>
      </c>
      <c r="B42" s="2">
        <v>1246.9169999999999</v>
      </c>
      <c r="C42" s="2">
        <v>38</v>
      </c>
      <c r="D42" s="3">
        <v>1</v>
      </c>
      <c r="E42" s="3">
        <v>0</v>
      </c>
      <c r="F42" s="3">
        <v>0</v>
      </c>
      <c r="G42" s="3">
        <v>0</v>
      </c>
      <c r="H42" s="2">
        <f t="shared" si="3"/>
        <v>1313.6954401292105</v>
      </c>
      <c r="I42" s="2">
        <f t="shared" si="4"/>
        <v>72.496221678454546</v>
      </c>
      <c r="J42" s="2">
        <f t="shared" si="5"/>
        <v>-46.129949451829191</v>
      </c>
      <c r="K42" s="4">
        <f t="shared" si="0"/>
        <v>1337.1887211153105</v>
      </c>
      <c r="L42" s="4">
        <f t="shared" si="1"/>
        <v>-90.271721115310584</v>
      </c>
      <c r="M42" s="4">
        <f t="shared" si="2"/>
        <v>8148.9836331204106</v>
      </c>
      <c r="P42" s="2">
        <v>19914</v>
      </c>
      <c r="Q42" s="2">
        <v>1862.6120000000001</v>
      </c>
      <c r="R42" s="2">
        <v>1660.7954367259958</v>
      </c>
    </row>
    <row r="43" spans="1:18" x14ac:dyDescent="0.2">
      <c r="A43" s="2">
        <v>19892</v>
      </c>
      <c r="B43" s="2">
        <v>1248.211998</v>
      </c>
      <c r="C43" s="2">
        <v>39</v>
      </c>
      <c r="D43" s="3">
        <v>0</v>
      </c>
      <c r="E43" s="3">
        <v>1</v>
      </c>
      <c r="F43" s="3">
        <v>0</v>
      </c>
      <c r="G43" s="3">
        <v>0</v>
      </c>
      <c r="H43" s="2">
        <f t="shared" si="3"/>
        <v>1295.0004929437282</v>
      </c>
      <c r="I43" s="2">
        <f t="shared" si="4"/>
        <v>58.07989769764756</v>
      </c>
      <c r="J43" s="2">
        <f t="shared" si="5"/>
        <v>-16.268034903691348</v>
      </c>
      <c r="K43" s="4">
        <f t="shared" si="0"/>
        <v>1381.6423053329804</v>
      </c>
      <c r="L43" s="4">
        <f t="shared" si="1"/>
        <v>-133.43030733298042</v>
      </c>
      <c r="M43" s="4">
        <f t="shared" si="2"/>
        <v>17803.646914973608</v>
      </c>
      <c r="P43" s="2">
        <v>19921</v>
      </c>
      <c r="Q43" s="2">
        <v>1716.0249980000001</v>
      </c>
      <c r="R43" s="2">
        <v>1705.5396678150112</v>
      </c>
    </row>
    <row r="44" spans="1:18" x14ac:dyDescent="0.2">
      <c r="A44" s="2">
        <v>19893</v>
      </c>
      <c r="B44" s="2">
        <v>1383.7469980000001</v>
      </c>
      <c r="C44" s="2">
        <v>40</v>
      </c>
      <c r="D44" s="3">
        <v>0</v>
      </c>
      <c r="E44" s="3">
        <v>0</v>
      </c>
      <c r="F44" s="3">
        <v>1</v>
      </c>
      <c r="G44" s="3">
        <v>0</v>
      </c>
      <c r="H44" s="2">
        <f t="shared" si="3"/>
        <v>1358.9425769636184</v>
      </c>
      <c r="I44" s="2">
        <f t="shared" si="4"/>
        <v>59.006645082401469</v>
      </c>
      <c r="J44" s="2">
        <f t="shared" si="5"/>
        <v>22.842425970146511</v>
      </c>
      <c r="K44" s="4">
        <f t="shared" si="0"/>
        <v>1375.1694862478794</v>
      </c>
      <c r="L44" s="4">
        <f t="shared" si="1"/>
        <v>8.5775117521206994</v>
      </c>
      <c r="M44" s="4">
        <f t="shared" si="2"/>
        <v>73.57370785776871</v>
      </c>
      <c r="P44" s="2">
        <v>19922</v>
      </c>
      <c r="Q44" s="2">
        <v>1740.1709980000001</v>
      </c>
      <c r="R44" s="2">
        <v>1774.3527313590926</v>
      </c>
    </row>
    <row r="45" spans="1:18" x14ac:dyDescent="0.2">
      <c r="A45" s="2">
        <v>19894</v>
      </c>
      <c r="B45" s="2">
        <v>1493.3829989999999</v>
      </c>
      <c r="C45" s="2">
        <v>41</v>
      </c>
      <c r="D45" s="3">
        <v>0</v>
      </c>
      <c r="E45" s="3">
        <v>0</v>
      </c>
      <c r="F45" s="3">
        <v>0</v>
      </c>
      <c r="G45" s="3">
        <v>1</v>
      </c>
      <c r="H45" s="2">
        <f t="shared" si="3"/>
        <v>1417.2460592411053</v>
      </c>
      <c r="I45" s="2">
        <f t="shared" si="4"/>
        <v>58.895482752395296</v>
      </c>
      <c r="J45" s="2">
        <f t="shared" si="5"/>
        <v>76.372278910222761</v>
      </c>
      <c r="K45" s="4">
        <f t="shared" si="0"/>
        <v>1494.411862105208</v>
      </c>
      <c r="L45" s="4">
        <f t="shared" si="1"/>
        <v>-1.0288631052080746</v>
      </c>
      <c r="M45" s="4">
        <f t="shared" si="2"/>
        <v>1.0585592892584015</v>
      </c>
      <c r="P45" s="2">
        <v>19923</v>
      </c>
      <c r="Q45" s="2">
        <v>1767.733997</v>
      </c>
      <c r="R45" s="2">
        <v>1832.7805369570744</v>
      </c>
    </row>
    <row r="46" spans="1:18" x14ac:dyDescent="0.2">
      <c r="A46" s="2">
        <v>19901</v>
      </c>
      <c r="B46" s="2">
        <v>1346.202</v>
      </c>
      <c r="C46" s="2">
        <v>42</v>
      </c>
      <c r="D46" s="3">
        <v>1</v>
      </c>
      <c r="E46" s="3">
        <v>0</v>
      </c>
      <c r="F46" s="3">
        <v>0</v>
      </c>
      <c r="G46" s="3">
        <v>0</v>
      </c>
      <c r="H46" s="2">
        <f t="shared" si="3"/>
        <v>1418.8629906759752</v>
      </c>
      <c r="I46" s="2">
        <f t="shared" si="4"/>
        <v>49.840371788999363</v>
      </c>
      <c r="J46" s="2">
        <f t="shared" si="5"/>
        <v>-53.490628475156058</v>
      </c>
      <c r="K46" s="4">
        <f t="shared" si="0"/>
        <v>1430.0115925416715</v>
      </c>
      <c r="L46" s="4">
        <f t="shared" si="1"/>
        <v>-83.809592541671464</v>
      </c>
      <c r="M46" s="4">
        <f t="shared" si="2"/>
        <v>7024.0478020009932</v>
      </c>
      <c r="P46" s="2">
        <v>19924</v>
      </c>
      <c r="Q46" s="2">
        <v>2000.2919999999999</v>
      </c>
      <c r="R46" s="2">
        <v>1939.3484631342078</v>
      </c>
    </row>
    <row r="47" spans="1:18" x14ac:dyDescent="0.2">
      <c r="A47" s="2">
        <v>19902</v>
      </c>
      <c r="B47" s="2">
        <v>1364.759998</v>
      </c>
      <c r="C47" s="2">
        <v>43</v>
      </c>
      <c r="D47" s="3">
        <v>0</v>
      </c>
      <c r="E47" s="3">
        <v>1</v>
      </c>
      <c r="F47" s="3">
        <v>0</v>
      </c>
      <c r="G47" s="3">
        <v>0</v>
      </c>
      <c r="H47" s="2">
        <f t="shared" si="3"/>
        <v>1408.7828245974276</v>
      </c>
      <c r="I47" s="2">
        <f t="shared" si="4"/>
        <v>40.367591718687223</v>
      </c>
      <c r="J47" s="2">
        <f t="shared" si="5"/>
        <v>-23.968226965168476</v>
      </c>
      <c r="K47" s="4">
        <f t="shared" si="0"/>
        <v>1452.4353275612832</v>
      </c>
      <c r="L47" s="4">
        <f t="shared" si="1"/>
        <v>-87.675329561283206</v>
      </c>
      <c r="M47" s="4">
        <f t="shared" si="2"/>
        <v>7686.9634136796212</v>
      </c>
      <c r="P47" s="2">
        <v>19931</v>
      </c>
      <c r="Q47" s="2">
        <v>1973.8939969999999</v>
      </c>
      <c r="R47" s="2">
        <v>1868.0074457488838</v>
      </c>
    </row>
    <row r="48" spans="1:18" x14ac:dyDescent="0.2">
      <c r="A48" s="2">
        <v>19903</v>
      </c>
      <c r="B48" s="2">
        <v>1354.0899959999999</v>
      </c>
      <c r="C48" s="2">
        <v>44</v>
      </c>
      <c r="D48" s="3">
        <v>0</v>
      </c>
      <c r="E48" s="3">
        <v>0</v>
      </c>
      <c r="F48" s="3">
        <v>1</v>
      </c>
      <c r="G48" s="3">
        <v>0</v>
      </c>
      <c r="H48" s="2">
        <f t="shared" si="3"/>
        <v>1368.5712841823788</v>
      </c>
      <c r="I48" s="2">
        <f t="shared" si="4"/>
        <v>27.628914394949231</v>
      </c>
      <c r="J48" s="2">
        <f t="shared" si="5"/>
        <v>12.487465623354286</v>
      </c>
      <c r="K48" s="4">
        <f t="shared" si="0"/>
        <v>1471.9928422862613</v>
      </c>
      <c r="L48" s="4">
        <f t="shared" si="1"/>
        <v>-117.90284628626137</v>
      </c>
      <c r="M48" s="4">
        <f t="shared" si="2"/>
        <v>13901.081162401775</v>
      </c>
      <c r="P48" s="2">
        <v>19932</v>
      </c>
      <c r="Q48" s="2">
        <v>1861.9789960000001</v>
      </c>
      <c r="R48" s="2">
        <v>2005.4022262416306</v>
      </c>
    </row>
    <row r="49" spans="1:18" x14ac:dyDescent="0.2">
      <c r="A49" s="2">
        <v>19904</v>
      </c>
      <c r="B49" s="2">
        <v>1675.505997</v>
      </c>
      <c r="C49" s="2">
        <v>45</v>
      </c>
      <c r="D49" s="3">
        <v>0</v>
      </c>
      <c r="E49" s="3">
        <v>0</v>
      </c>
      <c r="F49" s="3">
        <v>0</v>
      </c>
      <c r="G49" s="3">
        <v>1</v>
      </c>
      <c r="H49" s="2">
        <f t="shared" si="3"/>
        <v>1534.8924133815026</v>
      </c>
      <c r="I49" s="2">
        <f t="shared" si="4"/>
        <v>49.554632939208034</v>
      </c>
      <c r="J49" s="2">
        <f t="shared" si="5"/>
        <v>94.195161171134373</v>
      </c>
      <c r="K49" s="4">
        <f t="shared" si="0"/>
        <v>1472.5724774875509</v>
      </c>
      <c r="L49" s="4">
        <f t="shared" si="1"/>
        <v>202.93351951244904</v>
      </c>
      <c r="M49" s="4">
        <f t="shared" si="2"/>
        <v>41182.013341709535</v>
      </c>
      <c r="P49" s="2">
        <v>19933</v>
      </c>
      <c r="Q49" s="2">
        <v>2140.788994</v>
      </c>
      <c r="R49" s="2">
        <v>1981.960733191082</v>
      </c>
    </row>
    <row r="50" spans="1:18" x14ac:dyDescent="0.2">
      <c r="A50" s="2">
        <v>19911</v>
      </c>
      <c r="B50" s="2">
        <v>1597.6779979999999</v>
      </c>
      <c r="C50" s="2">
        <v>46</v>
      </c>
      <c r="D50" s="3">
        <v>1</v>
      </c>
      <c r="E50" s="3">
        <v>0</v>
      </c>
      <c r="F50" s="3">
        <v>0</v>
      </c>
      <c r="G50" s="3">
        <v>0</v>
      </c>
      <c r="H50" s="2">
        <f t="shared" si="3"/>
        <v>1630.0470228503968</v>
      </c>
      <c r="I50" s="2">
        <f t="shared" si="4"/>
        <v>56.763489272105915</v>
      </c>
      <c r="J50" s="2">
        <f t="shared" si="5"/>
        <v>-47.630724846560589</v>
      </c>
      <c r="K50" s="4">
        <f t="shared" si="0"/>
        <v>1530.9564178455546</v>
      </c>
      <c r="L50" s="4">
        <f t="shared" si="1"/>
        <v>66.721580154445292</v>
      </c>
      <c r="M50" s="4">
        <f t="shared" si="2"/>
        <v>4451.769258306068</v>
      </c>
      <c r="P50" s="2">
        <v>19934</v>
      </c>
      <c r="Q50" s="2">
        <v>2468.8539959999998</v>
      </c>
      <c r="R50" s="2">
        <v>2272.2875291354035</v>
      </c>
    </row>
    <row r="51" spans="1:18" x14ac:dyDescent="0.2">
      <c r="A51" s="2">
        <v>19912</v>
      </c>
      <c r="B51" s="2">
        <v>1528.6039960000001</v>
      </c>
      <c r="C51" s="2">
        <v>47</v>
      </c>
      <c r="D51" s="3">
        <v>0</v>
      </c>
      <c r="E51" s="3">
        <v>1</v>
      </c>
      <c r="F51" s="3">
        <v>0</v>
      </c>
      <c r="G51" s="3">
        <v>0</v>
      </c>
      <c r="H51" s="2">
        <f t="shared" si="3"/>
        <v>1595.0671388272312</v>
      </c>
      <c r="I51" s="2">
        <f t="shared" si="4"/>
        <v>42.259867825053746</v>
      </c>
      <c r="J51" s="2">
        <f t="shared" si="5"/>
        <v>-35.757867376991157</v>
      </c>
      <c r="K51" s="4">
        <f t="shared" si="0"/>
        <v>1662.8422851573343</v>
      </c>
      <c r="L51" s="4">
        <f t="shared" si="1"/>
        <v>-134.23828915733429</v>
      </c>
      <c r="M51" s="4">
        <f t="shared" si="2"/>
        <v>18019.918275888092</v>
      </c>
      <c r="P51" s="2">
        <v>19941</v>
      </c>
      <c r="Q51" s="2">
        <v>2076.6999970000002</v>
      </c>
      <c r="R51" s="2">
        <v>2331.925981134515</v>
      </c>
    </row>
    <row r="52" spans="1:18" x14ac:dyDescent="0.2">
      <c r="A52" s="2">
        <v>19913</v>
      </c>
      <c r="B52" s="2">
        <v>1507.060997</v>
      </c>
      <c r="C52" s="2">
        <v>48</v>
      </c>
      <c r="D52" s="3">
        <v>0</v>
      </c>
      <c r="E52" s="3">
        <v>0</v>
      </c>
      <c r="F52" s="3">
        <v>1</v>
      </c>
      <c r="G52" s="3">
        <v>0</v>
      </c>
      <c r="H52" s="2">
        <f t="shared" si="3"/>
        <v>1539.7640426602434</v>
      </c>
      <c r="I52" s="2">
        <f t="shared" si="4"/>
        <v>26.836232894618025</v>
      </c>
      <c r="J52" s="2">
        <f t="shared" si="5"/>
        <v>-5.0031327796755676E-2</v>
      </c>
      <c r="K52" s="4">
        <f t="shared" si="0"/>
        <v>1649.8144722756392</v>
      </c>
      <c r="L52" s="4">
        <f t="shared" si="1"/>
        <v>-142.75347527563918</v>
      </c>
      <c r="M52" s="4">
        <f t="shared" si="2"/>
        <v>20378.554703272526</v>
      </c>
      <c r="P52" s="2">
        <v>19942</v>
      </c>
      <c r="Q52" s="2">
        <v>2149.9079969999998</v>
      </c>
      <c r="R52" s="2">
        <v>2195.9538873783877</v>
      </c>
    </row>
    <row r="53" spans="1:18" x14ac:dyDescent="0.2">
      <c r="A53" s="2">
        <v>19914</v>
      </c>
      <c r="B53" s="2">
        <v>1862.6120000000001</v>
      </c>
      <c r="C53" s="2">
        <v>49</v>
      </c>
      <c r="D53" s="3">
        <v>0</v>
      </c>
      <c r="E53" s="3">
        <v>0</v>
      </c>
      <c r="F53" s="3">
        <v>0</v>
      </c>
      <c r="G53" s="3">
        <v>1</v>
      </c>
      <c r="H53" s="2">
        <f t="shared" si="3"/>
        <v>1704.5291214738886</v>
      </c>
      <c r="I53" s="2">
        <f t="shared" si="4"/>
        <v>48.641271187683074</v>
      </c>
      <c r="J53" s="2">
        <f t="shared" si="5"/>
        <v>111.91994539690509</v>
      </c>
      <c r="K53" s="4">
        <f t="shared" si="0"/>
        <v>1660.7954367259958</v>
      </c>
      <c r="L53" s="4">
        <f t="shared" si="1"/>
        <v>201.81656327400424</v>
      </c>
      <c r="M53" s="4">
        <f t="shared" si="2"/>
        <v>40729.925211730158</v>
      </c>
      <c r="P53" s="2">
        <v>19943</v>
      </c>
      <c r="Q53" s="2">
        <v>2493.2859960000001</v>
      </c>
      <c r="R53" s="2">
        <v>2271.4568869331174</v>
      </c>
    </row>
    <row r="54" spans="1:18" x14ac:dyDescent="0.2">
      <c r="A54" s="2">
        <v>19921</v>
      </c>
      <c r="B54" s="2">
        <v>1716.0249980000001</v>
      </c>
      <c r="C54" s="2">
        <v>50</v>
      </c>
      <c r="D54" s="3">
        <v>1</v>
      </c>
      <c r="E54" s="3">
        <v>0</v>
      </c>
      <c r="F54" s="3">
        <v>0</v>
      </c>
      <c r="G54" s="3">
        <v>0</v>
      </c>
      <c r="H54" s="2">
        <f t="shared" si="3"/>
        <v>1760.3364521169194</v>
      </c>
      <c r="I54" s="2">
        <f t="shared" si="4"/>
        <v>49.774146619164398</v>
      </c>
      <c r="J54" s="2">
        <f t="shared" si="5"/>
        <v>-46.709838017204738</v>
      </c>
      <c r="K54" s="4">
        <f t="shared" si="0"/>
        <v>1705.5396678150112</v>
      </c>
      <c r="L54" s="4">
        <f t="shared" si="1"/>
        <v>10.485330184988925</v>
      </c>
      <c r="M54" s="4">
        <f t="shared" si="2"/>
        <v>109.94214908823989</v>
      </c>
      <c r="P54" s="2">
        <v>19944</v>
      </c>
      <c r="Q54" s="2">
        <v>2832</v>
      </c>
      <c r="R54" s="2">
        <v>2620.8096738702079</v>
      </c>
    </row>
    <row r="55" spans="1:18" x14ac:dyDescent="0.2">
      <c r="A55" s="2">
        <v>19922</v>
      </c>
      <c r="B55" s="2">
        <v>1740.1709980000001</v>
      </c>
      <c r="C55" s="2">
        <v>51</v>
      </c>
      <c r="D55" s="3">
        <v>0</v>
      </c>
      <c r="E55" s="3">
        <v>1</v>
      </c>
      <c r="F55" s="3">
        <v>0</v>
      </c>
      <c r="G55" s="3">
        <v>0</v>
      </c>
      <c r="H55" s="2">
        <f t="shared" si="3"/>
        <v>1786.7495477041598</v>
      </c>
      <c r="I55" s="2">
        <f t="shared" si="4"/>
        <v>46.081020580711268</v>
      </c>
      <c r="J55" s="2">
        <f t="shared" si="5"/>
        <v>-38.759919529817559</v>
      </c>
      <c r="K55" s="4">
        <f t="shared" si="0"/>
        <v>1774.3527313590926</v>
      </c>
      <c r="L55" s="4">
        <f t="shared" si="1"/>
        <v>-34.181733359092505</v>
      </c>
      <c r="M55" s="4">
        <f t="shared" si="2"/>
        <v>1168.3908954320973</v>
      </c>
      <c r="P55" s="2">
        <v>19951</v>
      </c>
      <c r="Q55" s="2">
        <v>2652</v>
      </c>
      <c r="R55" s="2">
        <v>2664.9979020564224</v>
      </c>
    </row>
    <row r="56" spans="1:18" x14ac:dyDescent="0.2">
      <c r="A56" s="2">
        <v>19923</v>
      </c>
      <c r="B56" s="2">
        <v>1767.733997</v>
      </c>
      <c r="C56" s="2">
        <v>52</v>
      </c>
      <c r="D56" s="3">
        <v>0</v>
      </c>
      <c r="E56" s="3">
        <v>0</v>
      </c>
      <c r="F56" s="3">
        <v>1</v>
      </c>
      <c r="G56" s="3">
        <v>0</v>
      </c>
      <c r="H56" s="2">
        <f t="shared" si="3"/>
        <v>1788.3753756992942</v>
      </c>
      <c r="I56" s="2">
        <f t="shared" si="4"/>
        <v>39.053142038008517</v>
      </c>
      <c r="J56" s="2">
        <f t="shared" si="5"/>
        <v>-5.762822521286612</v>
      </c>
      <c r="K56" s="4">
        <f t="shared" si="0"/>
        <v>1832.7805369570744</v>
      </c>
      <c r="L56" s="4">
        <f t="shared" si="1"/>
        <v>-65.046539957074401</v>
      </c>
      <c r="M56" s="4">
        <f t="shared" si="2"/>
        <v>4231.0523603872771</v>
      </c>
      <c r="P56" s="2">
        <v>19952</v>
      </c>
      <c r="Q56" s="2">
        <v>2575</v>
      </c>
      <c r="R56" s="2">
        <v>2753.3506323534862</v>
      </c>
    </row>
    <row r="57" spans="1:18" x14ac:dyDescent="0.2">
      <c r="A57" s="2">
        <v>19924</v>
      </c>
      <c r="B57" s="2">
        <v>2000.2919999999999</v>
      </c>
      <c r="C57" s="2">
        <v>53</v>
      </c>
      <c r="D57" s="3">
        <v>0</v>
      </c>
      <c r="E57" s="3">
        <v>0</v>
      </c>
      <c r="F57" s="3">
        <v>0</v>
      </c>
      <c r="G57" s="3">
        <v>1</v>
      </c>
      <c r="H57" s="2">
        <f t="shared" si="3"/>
        <v>1869.0795674319197</v>
      </c>
      <c r="I57" s="2">
        <f t="shared" si="4"/>
        <v>45.637716334168807</v>
      </c>
      <c r="J57" s="2">
        <f t="shared" si="5"/>
        <v>117.27238537198724</v>
      </c>
      <c r="K57" s="4">
        <f t="shared" si="0"/>
        <v>1939.3484631342078</v>
      </c>
      <c r="L57" s="4">
        <f t="shared" si="1"/>
        <v>60.943536865792112</v>
      </c>
      <c r="M57" s="4">
        <f t="shared" si="2"/>
        <v>3714.1146857121621</v>
      </c>
      <c r="P57" s="2">
        <v>19953</v>
      </c>
      <c r="Q57" s="2">
        <v>3003</v>
      </c>
      <c r="R57" s="2">
        <v>2788.0692164663378</v>
      </c>
    </row>
    <row r="58" spans="1:18" x14ac:dyDescent="0.2">
      <c r="A58" s="2">
        <v>19931</v>
      </c>
      <c r="B58" s="2">
        <v>1973.8939969999999</v>
      </c>
      <c r="C58" s="2">
        <v>54</v>
      </c>
      <c r="D58" s="3">
        <v>1</v>
      </c>
      <c r="E58" s="3">
        <v>0</v>
      </c>
      <c r="F58" s="3">
        <v>0</v>
      </c>
      <c r="G58" s="3">
        <v>0</v>
      </c>
      <c r="H58" s="2">
        <f t="shared" si="3"/>
        <v>1987.084038880155</v>
      </c>
      <c r="I58" s="2">
        <f t="shared" si="4"/>
        <v>57.078106891293039</v>
      </c>
      <c r="J58" s="2">
        <f t="shared" si="5"/>
        <v>-37.410223342918023</v>
      </c>
      <c r="K58" s="4">
        <f t="shared" si="0"/>
        <v>1868.0074457488838</v>
      </c>
      <c r="L58" s="4">
        <f t="shared" si="1"/>
        <v>105.88655125111609</v>
      </c>
      <c r="M58" s="4">
        <f t="shared" si="2"/>
        <v>11211.961735855235</v>
      </c>
      <c r="P58" s="2">
        <v>19954</v>
      </c>
      <c r="Q58" s="2">
        <v>3148</v>
      </c>
      <c r="R58" s="2">
        <v>3157.1388032411455</v>
      </c>
    </row>
    <row r="59" spans="1:18" x14ac:dyDescent="0.2">
      <c r="A59" s="2">
        <v>19932</v>
      </c>
      <c r="B59" s="2">
        <v>1861.9789960000001</v>
      </c>
      <c r="C59" s="2">
        <v>55</v>
      </c>
      <c r="D59" s="3">
        <v>0</v>
      </c>
      <c r="E59" s="3">
        <v>1</v>
      </c>
      <c r="F59" s="3">
        <v>0</v>
      </c>
      <c r="G59" s="3">
        <v>0</v>
      </c>
      <c r="H59" s="2">
        <f t="shared" si="3"/>
        <v>1946.1414466559404</v>
      </c>
      <c r="I59" s="2">
        <f t="shared" si="4"/>
        <v>41.582109056428195</v>
      </c>
      <c r="J59" s="2">
        <f t="shared" si="5"/>
        <v>-51.356238522448969</v>
      </c>
      <c r="K59" s="4">
        <f t="shared" si="0"/>
        <v>2005.4022262416306</v>
      </c>
      <c r="L59" s="4">
        <f t="shared" si="1"/>
        <v>-143.42323024163056</v>
      </c>
      <c r="M59" s="4">
        <f t="shared" si="2"/>
        <v>20570.222972943771</v>
      </c>
      <c r="P59" s="2">
        <v>19961</v>
      </c>
      <c r="Q59" s="2">
        <v>2185</v>
      </c>
      <c r="R59" s="2">
        <v>3032.6169411150277</v>
      </c>
    </row>
    <row r="60" spans="1:18" x14ac:dyDescent="0.2">
      <c r="A60" s="2">
        <v>19933</v>
      </c>
      <c r="B60" s="2">
        <v>2140.788994</v>
      </c>
      <c r="C60" s="2">
        <v>56</v>
      </c>
      <c r="D60" s="3">
        <v>0</v>
      </c>
      <c r="E60" s="3">
        <v>0</v>
      </c>
      <c r="F60" s="3">
        <v>1</v>
      </c>
      <c r="G60" s="3">
        <v>0</v>
      </c>
      <c r="H60" s="2">
        <f t="shared" si="3"/>
        <v>2096.2726180752898</v>
      </c>
      <c r="I60" s="2">
        <f t="shared" si="4"/>
        <v>58.742525688126321</v>
      </c>
      <c r="J60" s="2">
        <f t="shared" si="5"/>
        <v>8.1864619483450767</v>
      </c>
      <c r="K60" s="4">
        <f t="shared" si="0"/>
        <v>1981.960733191082</v>
      </c>
      <c r="L60" s="4">
        <f t="shared" si="1"/>
        <v>158.828260808918</v>
      </c>
      <c r="M60" s="4">
        <f t="shared" si="2"/>
        <v>25226.41643158568</v>
      </c>
      <c r="P60" s="2">
        <v>19962</v>
      </c>
      <c r="Q60" s="2">
        <v>2179</v>
      </c>
      <c r="R60" s="2">
        <v>2447.4231581026575</v>
      </c>
    </row>
    <row r="61" spans="1:18" x14ac:dyDescent="0.2">
      <c r="A61" s="2">
        <v>19934</v>
      </c>
      <c r="B61" s="2">
        <v>2468.8539959999998</v>
      </c>
      <c r="C61" s="2">
        <v>57</v>
      </c>
      <c r="D61" s="3">
        <v>0</v>
      </c>
      <c r="E61" s="3">
        <v>0</v>
      </c>
      <c r="F61" s="3">
        <v>0</v>
      </c>
      <c r="G61" s="3">
        <v>1</v>
      </c>
      <c r="H61" s="2">
        <f t="shared" si="3"/>
        <v>2289.3558811200651</v>
      </c>
      <c r="I61" s="2">
        <f t="shared" si="4"/>
        <v>79.980323357368121</v>
      </c>
      <c r="J61" s="2">
        <f t="shared" si="5"/>
        <v>134.53607351866697</v>
      </c>
      <c r="K61" s="4">
        <f t="shared" si="0"/>
        <v>2272.2875291354035</v>
      </c>
      <c r="L61" s="4">
        <f t="shared" si="1"/>
        <v>196.56646686459635</v>
      </c>
      <c r="M61" s="4">
        <f t="shared" si="2"/>
        <v>38638.375895630452</v>
      </c>
      <c r="P61" s="2">
        <v>19963</v>
      </c>
      <c r="Q61" s="2">
        <v>2321</v>
      </c>
      <c r="R61" s="2">
        <v>2356.7765790797512</v>
      </c>
    </row>
    <row r="62" spans="1:18" x14ac:dyDescent="0.2">
      <c r="A62" s="2">
        <v>19941</v>
      </c>
      <c r="B62" s="2">
        <v>2076.6999970000002</v>
      </c>
      <c r="C62" s="2">
        <v>58</v>
      </c>
      <c r="D62" s="3">
        <v>1</v>
      </c>
      <c r="E62" s="3">
        <v>0</v>
      </c>
      <c r="F62" s="3">
        <v>0</v>
      </c>
      <c r="G62" s="3">
        <v>0</v>
      </c>
      <c r="H62" s="2">
        <f t="shared" si="3"/>
        <v>2194.9054002404846</v>
      </c>
      <c r="I62" s="2">
        <f t="shared" si="4"/>
        <v>52.404725660352142</v>
      </c>
      <c r="J62" s="2">
        <f t="shared" si="5"/>
        <v>-59.825754675954897</v>
      </c>
      <c r="K62" s="4">
        <f t="shared" si="0"/>
        <v>2331.925981134515</v>
      </c>
      <c r="L62" s="4">
        <f t="shared" si="1"/>
        <v>-255.22598413451487</v>
      </c>
      <c r="M62" s="4">
        <f t="shared" si="2"/>
        <v>65140.302977431638</v>
      </c>
      <c r="P62" s="2">
        <v>19964</v>
      </c>
      <c r="Q62" s="2">
        <v>2129</v>
      </c>
      <c r="R62" s="2">
        <v>2409.3902716443567</v>
      </c>
    </row>
    <row r="63" spans="1:18" x14ac:dyDescent="0.2">
      <c r="A63" s="2">
        <v>19942</v>
      </c>
      <c r="B63" s="2">
        <v>2149.9079969999998</v>
      </c>
      <c r="C63" s="2">
        <v>59</v>
      </c>
      <c r="D63" s="3">
        <v>0</v>
      </c>
      <c r="E63" s="3">
        <v>1</v>
      </c>
      <c r="F63" s="3">
        <v>0</v>
      </c>
      <c r="G63" s="3">
        <v>0</v>
      </c>
      <c r="H63" s="2">
        <f t="shared" si="3"/>
        <v>2215.8406745526718</v>
      </c>
      <c r="I63" s="2">
        <f t="shared" si="4"/>
        <v>47.429750432100597</v>
      </c>
      <c r="J63" s="2">
        <f t="shared" si="5"/>
        <v>-55.400274642181742</v>
      </c>
      <c r="K63" s="4">
        <f t="shared" si="0"/>
        <v>2195.9538873783877</v>
      </c>
      <c r="L63" s="4">
        <f t="shared" si="1"/>
        <v>-46.045890378387867</v>
      </c>
      <c r="M63" s="4">
        <f t="shared" si="2"/>
        <v>2120.2240207385125</v>
      </c>
      <c r="P63" s="2">
        <v>19971</v>
      </c>
      <c r="Q63" s="2">
        <v>1601</v>
      </c>
      <c r="R63" s="2">
        <v>1871.1036912268153</v>
      </c>
    </row>
    <row r="64" spans="1:18" x14ac:dyDescent="0.2">
      <c r="A64" s="2">
        <v>19943</v>
      </c>
      <c r="B64" s="2">
        <v>2493.2859960000001</v>
      </c>
      <c r="C64" s="2">
        <v>60</v>
      </c>
      <c r="D64" s="3">
        <v>0</v>
      </c>
      <c r="E64" s="3">
        <v>0</v>
      </c>
      <c r="F64" s="3">
        <v>1</v>
      </c>
      <c r="G64" s="3">
        <v>0</v>
      </c>
      <c r="H64" s="2">
        <f t="shared" si="3"/>
        <v>2414.8765791501291</v>
      </c>
      <c r="I64" s="2">
        <f t="shared" si="4"/>
        <v>71.397021201411803</v>
      </c>
      <c r="J64" s="2">
        <f t="shared" si="5"/>
        <v>27.668872259074519</v>
      </c>
      <c r="K64" s="4">
        <f t="shared" si="0"/>
        <v>2271.4568869331174</v>
      </c>
      <c r="L64" s="4">
        <f t="shared" si="1"/>
        <v>221.82910906688267</v>
      </c>
      <c r="M64" s="4">
        <f t="shared" si="2"/>
        <v>49208.153629406923</v>
      </c>
      <c r="P64" s="2">
        <v>19972</v>
      </c>
      <c r="Q64" s="2">
        <v>1737</v>
      </c>
      <c r="R64" s="2">
        <v>1639.1276564204582</v>
      </c>
    </row>
    <row r="65" spans="1:18" x14ac:dyDescent="0.2">
      <c r="A65" s="2">
        <v>19944</v>
      </c>
      <c r="B65" s="2">
        <v>2832</v>
      </c>
      <c r="C65" s="2">
        <v>61</v>
      </c>
      <c r="D65" s="3">
        <v>0</v>
      </c>
      <c r="E65" s="3">
        <v>0</v>
      </c>
      <c r="F65" s="3">
        <v>0</v>
      </c>
      <c r="G65" s="3">
        <v>1</v>
      </c>
      <c r="H65" s="2">
        <f t="shared" si="3"/>
        <v>2630.6088198191164</v>
      </c>
      <c r="I65" s="2">
        <f t="shared" si="4"/>
        <v>94.214836913261195</v>
      </c>
      <c r="J65" s="2">
        <f t="shared" si="5"/>
        <v>153.08411982613706</v>
      </c>
      <c r="K65" s="4">
        <f t="shared" si="0"/>
        <v>2620.8096738702079</v>
      </c>
      <c r="L65" s="4">
        <f t="shared" si="1"/>
        <v>211.19032612979208</v>
      </c>
      <c r="M65" s="4">
        <f t="shared" si="2"/>
        <v>44601.353850807944</v>
      </c>
      <c r="P65" s="2">
        <v>19973</v>
      </c>
      <c r="Q65" s="2">
        <v>1614</v>
      </c>
      <c r="R65" s="2">
        <v>1766.4849126373567</v>
      </c>
    </row>
    <row r="66" spans="1:18" x14ac:dyDescent="0.2">
      <c r="A66" s="2">
        <v>19951</v>
      </c>
      <c r="B66" s="2">
        <v>2652</v>
      </c>
      <c r="C66" s="2">
        <v>62</v>
      </c>
      <c r="D66" s="3">
        <v>1</v>
      </c>
      <c r="E66" s="3">
        <v>0</v>
      </c>
      <c r="F66" s="3">
        <v>0</v>
      </c>
      <c r="G66" s="3">
        <v>0</v>
      </c>
      <c r="H66" s="2">
        <f t="shared" si="3"/>
        <v>2715.9404134498286</v>
      </c>
      <c r="I66" s="2">
        <f t="shared" si="4"/>
        <v>92.810493545838924</v>
      </c>
      <c r="J66" s="2">
        <f t="shared" si="5"/>
        <v>-60.967311174590769</v>
      </c>
      <c r="K66" s="4">
        <f t="shared" si="0"/>
        <v>2664.9979020564224</v>
      </c>
      <c r="L66" s="4">
        <f t="shared" si="1"/>
        <v>-12.99790205642239</v>
      </c>
      <c r="M66" s="4">
        <f t="shared" si="2"/>
        <v>168.94545786834939</v>
      </c>
      <c r="P66" s="2">
        <v>19974</v>
      </c>
      <c r="Q66" s="2">
        <v>1578</v>
      </c>
      <c r="R66" s="2">
        <v>1652.4743141592612</v>
      </c>
    </row>
    <row r="67" spans="1:18" x14ac:dyDescent="0.2">
      <c r="A67" s="2">
        <v>19952</v>
      </c>
      <c r="B67" s="2">
        <v>2575</v>
      </c>
      <c r="C67" s="2">
        <v>63</v>
      </c>
      <c r="D67" s="3">
        <v>0</v>
      </c>
      <c r="E67" s="3">
        <v>1</v>
      </c>
      <c r="F67" s="3">
        <v>0</v>
      </c>
      <c r="G67" s="3">
        <v>0</v>
      </c>
      <c r="H67" s="2">
        <f t="shared" si="3"/>
        <v>2686.8595394568883</v>
      </c>
      <c r="I67" s="2">
        <f t="shared" si="4"/>
        <v>73.540804750375017</v>
      </c>
      <c r="J67" s="2">
        <f t="shared" si="5"/>
        <v>-71.064135049433602</v>
      </c>
      <c r="K67" s="4">
        <f t="shared" si="0"/>
        <v>2753.3506323534862</v>
      </c>
      <c r="L67" s="4">
        <f t="shared" si="1"/>
        <v>-178.35063235348616</v>
      </c>
      <c r="M67" s="4">
        <f t="shared" si="2"/>
        <v>31808.948060888386</v>
      </c>
      <c r="P67" s="2">
        <v>19981</v>
      </c>
      <c r="Q67" s="2">
        <v>1405</v>
      </c>
      <c r="R67" s="2">
        <v>1212.6916013434211</v>
      </c>
    </row>
    <row r="68" spans="1:18" x14ac:dyDescent="0.2">
      <c r="A68" s="2">
        <v>19953</v>
      </c>
      <c r="B68" s="2">
        <v>3003</v>
      </c>
      <c r="C68" s="2">
        <v>64</v>
      </c>
      <c r="D68" s="3">
        <v>0</v>
      </c>
      <c r="E68" s="3">
        <v>0</v>
      </c>
      <c r="F68" s="3">
        <v>1</v>
      </c>
      <c r="G68" s="3">
        <v>0</v>
      </c>
      <c r="H68" s="2">
        <f t="shared" si="3"/>
        <v>2907.2919295377569</v>
      </c>
      <c r="I68" s="2">
        <f t="shared" si="4"/>
        <v>96.762753877251583</v>
      </c>
      <c r="J68" s="2">
        <f t="shared" si="5"/>
        <v>46.545428770631574</v>
      </c>
      <c r="K68" s="4">
        <f t="shared" si="0"/>
        <v>2788.0692164663378</v>
      </c>
      <c r="L68" s="4">
        <f t="shared" si="1"/>
        <v>214.93078353366218</v>
      </c>
      <c r="M68" s="4">
        <f t="shared" si="2"/>
        <v>46195.241710393952</v>
      </c>
      <c r="P68" s="2">
        <v>19982</v>
      </c>
      <c r="Q68" s="2">
        <v>1402</v>
      </c>
      <c r="R68" s="2">
        <v>1335.8935961104</v>
      </c>
    </row>
    <row r="69" spans="1:18" x14ac:dyDescent="0.2">
      <c r="A69" s="2">
        <v>19954</v>
      </c>
      <c r="B69" s="2">
        <v>3148</v>
      </c>
      <c r="C69" s="2">
        <v>65</v>
      </c>
      <c r="D69" s="3">
        <v>0</v>
      </c>
      <c r="E69" s="3">
        <v>0</v>
      </c>
      <c r="F69" s="3">
        <v>0</v>
      </c>
      <c r="G69" s="3">
        <v>1</v>
      </c>
      <c r="H69" s="2">
        <f t="shared" si="3"/>
        <v>2997.8088898900196</v>
      </c>
      <c r="I69" s="2">
        <f t="shared" si="4"/>
        <v>95.775362399598592</v>
      </c>
      <c r="J69" s="2">
        <f t="shared" si="5"/>
        <v>152.28149335731175</v>
      </c>
      <c r="K69" s="4">
        <f t="shared" si="0"/>
        <v>3157.1388032411455</v>
      </c>
      <c r="L69" s="4">
        <f t="shared" si="1"/>
        <v>-9.1388032411455242</v>
      </c>
      <c r="M69" s="4">
        <f t="shared" si="2"/>
        <v>83.517724680371941</v>
      </c>
      <c r="P69" s="2">
        <v>19983</v>
      </c>
      <c r="Q69" s="2">
        <v>1556</v>
      </c>
      <c r="R69" s="2">
        <v>1422.9514954208196</v>
      </c>
    </row>
    <row r="70" spans="1:18" x14ac:dyDescent="0.2">
      <c r="A70" s="2">
        <v>19961</v>
      </c>
      <c r="B70" s="2">
        <v>2185</v>
      </c>
      <c r="C70" s="2">
        <v>66</v>
      </c>
      <c r="D70" s="3">
        <v>1</v>
      </c>
      <c r="E70" s="3">
        <v>0</v>
      </c>
      <c r="F70" s="3">
        <v>0</v>
      </c>
      <c r="G70" s="3">
        <v>0</v>
      </c>
      <c r="H70" s="2">
        <f t="shared" si="3"/>
        <v>2514.291727569122</v>
      </c>
      <c r="I70" s="2">
        <f t="shared" si="4"/>
        <v>4.1955655829687828</v>
      </c>
      <c r="J70" s="2">
        <f t="shared" si="5"/>
        <v>-135.41029614889135</v>
      </c>
      <c r="K70" s="4">
        <f t="shared" si="0"/>
        <v>3032.6169411150277</v>
      </c>
      <c r="L70" s="4">
        <f t="shared" si="1"/>
        <v>-847.61694111502766</v>
      </c>
      <c r="M70" s="4">
        <f t="shared" si="2"/>
        <v>718454.47886519623</v>
      </c>
      <c r="P70" s="2">
        <v>19984</v>
      </c>
      <c r="Q70" s="2">
        <v>1710</v>
      </c>
      <c r="R70" s="2">
        <v>1545.1849994583067</v>
      </c>
    </row>
    <row r="71" spans="1:18" x14ac:dyDescent="0.2">
      <c r="A71" s="2">
        <v>19962</v>
      </c>
      <c r="B71" s="2">
        <v>2179</v>
      </c>
      <c r="C71" s="2">
        <v>67</v>
      </c>
      <c r="D71" s="3">
        <v>0</v>
      </c>
      <c r="E71" s="3">
        <v>1</v>
      </c>
      <c r="F71" s="3">
        <v>0</v>
      </c>
      <c r="G71" s="3">
        <v>0</v>
      </c>
      <c r="H71" s="2">
        <f t="shared" si="3"/>
        <v>2335.0370558949339</v>
      </c>
      <c r="I71" s="2">
        <f t="shared" si="4"/>
        <v>-24.80590558581418</v>
      </c>
      <c r="J71" s="2">
        <f t="shared" si="5"/>
        <v>-94.638724178225743</v>
      </c>
      <c r="K71" s="4">
        <f t="shared" si="0"/>
        <v>2447.4231581026575</v>
      </c>
      <c r="L71" s="4">
        <f t="shared" si="1"/>
        <v>-268.42315810265745</v>
      </c>
      <c r="M71" s="4">
        <f t="shared" si="2"/>
        <v>72050.991805804239</v>
      </c>
      <c r="P71" s="2">
        <v>19991</v>
      </c>
      <c r="Q71" s="2">
        <v>1530</v>
      </c>
      <c r="R71" s="2">
        <v>1352.4743506428169</v>
      </c>
    </row>
    <row r="72" spans="1:18" x14ac:dyDescent="0.2">
      <c r="A72" s="2">
        <v>19963</v>
      </c>
      <c r="B72" s="2">
        <v>2321</v>
      </c>
      <c r="C72" s="2">
        <v>68</v>
      </c>
      <c r="D72" s="3">
        <v>0</v>
      </c>
      <c r="E72" s="3">
        <v>0</v>
      </c>
      <c r="F72" s="3">
        <v>1</v>
      </c>
      <c r="G72" s="3">
        <v>0</v>
      </c>
      <c r="H72" s="2">
        <f t="shared" si="3"/>
        <v>2285.7801231815729</v>
      </c>
      <c r="I72" s="2">
        <f t="shared" si="4"/>
        <v>-28.671344894527945</v>
      </c>
      <c r="J72" s="2">
        <f t="shared" si="5"/>
        <v>43.403307359794503</v>
      </c>
      <c r="K72" s="4">
        <f t="shared" si="0"/>
        <v>2356.7765790797512</v>
      </c>
      <c r="L72" s="4">
        <f t="shared" si="1"/>
        <v>-35.776579079751173</v>
      </c>
      <c r="M72" s="4">
        <f t="shared" si="2"/>
        <v>1279.9636106496894</v>
      </c>
      <c r="P72" s="2">
        <v>19992</v>
      </c>
      <c r="Q72" s="2">
        <v>1558</v>
      </c>
      <c r="R72" s="2">
        <v>1512.9946932553266</v>
      </c>
    </row>
    <row r="73" spans="1:18" x14ac:dyDescent="0.2">
      <c r="A73" s="2">
        <v>19964</v>
      </c>
      <c r="B73" s="2">
        <v>2129</v>
      </c>
      <c r="C73" s="2">
        <v>69</v>
      </c>
      <c r="D73" s="3">
        <v>0</v>
      </c>
      <c r="E73" s="3">
        <v>0</v>
      </c>
      <c r="F73" s="3">
        <v>0</v>
      </c>
      <c r="G73" s="3">
        <v>1</v>
      </c>
      <c r="H73" s="2">
        <f t="shared" si="3"/>
        <v>2065.4797764477785</v>
      </c>
      <c r="I73" s="2">
        <f t="shared" si="4"/>
        <v>-58.965789072071956</v>
      </c>
      <c r="J73" s="2">
        <f t="shared" si="5"/>
        <v>127.65587798027281</v>
      </c>
      <c r="K73" s="4">
        <f t="shared" si="0"/>
        <v>2409.3902716443567</v>
      </c>
      <c r="L73" s="4">
        <f t="shared" si="1"/>
        <v>-280.39027164435674</v>
      </c>
      <c r="M73" s="4">
        <f t="shared" si="2"/>
        <v>78618.704432796163</v>
      </c>
      <c r="P73" s="2">
        <v>19993</v>
      </c>
      <c r="Q73" s="2">
        <v>1336</v>
      </c>
      <c r="R73" s="2">
        <v>1647.7360200895453</v>
      </c>
    </row>
    <row r="74" spans="1:18" x14ac:dyDescent="0.2">
      <c r="A74" s="2">
        <v>19971</v>
      </c>
      <c r="B74" s="2">
        <v>1601</v>
      </c>
      <c r="C74" s="2">
        <v>70</v>
      </c>
      <c r="D74" s="3">
        <v>1</v>
      </c>
      <c r="E74" s="3">
        <v>0</v>
      </c>
      <c r="F74" s="3">
        <v>0</v>
      </c>
      <c r="G74" s="3">
        <v>0</v>
      </c>
      <c r="H74" s="2">
        <f t="shared" si="3"/>
        <v>1821.9152121066866</v>
      </c>
      <c r="I74" s="2">
        <f t="shared" si="4"/>
        <v>-88.148831508002459</v>
      </c>
      <c r="J74" s="2">
        <f t="shared" si="5"/>
        <v>-159.13248013574045</v>
      </c>
      <c r="K74" s="4">
        <f t="shared" si="0"/>
        <v>1871.1036912268153</v>
      </c>
      <c r="L74" s="4">
        <f t="shared" si="1"/>
        <v>-270.10369122681527</v>
      </c>
      <c r="M74" s="4">
        <f t="shared" si="2"/>
        <v>72956.004014350765</v>
      </c>
      <c r="P74" s="2">
        <v>19994</v>
      </c>
      <c r="Q74" s="2">
        <v>2343</v>
      </c>
      <c r="R74" s="2">
        <v>1476.9465761469389</v>
      </c>
    </row>
    <row r="75" spans="1:18" x14ac:dyDescent="0.2">
      <c r="A75" s="2">
        <v>19972</v>
      </c>
      <c r="B75" s="2">
        <v>1737</v>
      </c>
      <c r="C75" s="2">
        <v>71</v>
      </c>
      <c r="D75" s="3">
        <v>0</v>
      </c>
      <c r="E75" s="3">
        <v>1</v>
      </c>
      <c r="F75" s="3">
        <v>0</v>
      </c>
      <c r="G75" s="3">
        <v>0</v>
      </c>
      <c r="H75" s="2">
        <f t="shared" si="3"/>
        <v>1800.6559320721608</v>
      </c>
      <c r="I75" s="2">
        <f t="shared" si="4"/>
        <v>-77.574326794598633</v>
      </c>
      <c r="J75" s="2">
        <f t="shared" si="5"/>
        <v>-86.042967004110153</v>
      </c>
      <c r="K75" s="4">
        <f t="shared" si="0"/>
        <v>1639.1276564204582</v>
      </c>
      <c r="L75" s="4">
        <f t="shared" si="1"/>
        <v>97.872343579541848</v>
      </c>
      <c r="M75" s="4">
        <f t="shared" si="2"/>
        <v>9578.9956377518865</v>
      </c>
      <c r="P75" s="2">
        <v>20001</v>
      </c>
      <c r="Q75" s="2">
        <v>1945</v>
      </c>
      <c r="R75" s="2">
        <v>1848.5380160018785</v>
      </c>
    </row>
    <row r="76" spans="1:18" x14ac:dyDescent="0.2">
      <c r="A76" s="2">
        <v>19973</v>
      </c>
      <c r="B76" s="2">
        <v>1614</v>
      </c>
      <c r="C76" s="2">
        <v>72</v>
      </c>
      <c r="D76" s="3">
        <v>0</v>
      </c>
      <c r="E76" s="3">
        <v>0</v>
      </c>
      <c r="F76" s="3">
        <v>1</v>
      </c>
      <c r="G76" s="3">
        <v>0</v>
      </c>
      <c r="H76" s="2">
        <f t="shared" si="3"/>
        <v>1618.8678198531256</v>
      </c>
      <c r="I76" s="2">
        <f t="shared" si="4"/>
        <v>-94.049383674137346</v>
      </c>
      <c r="J76" s="2">
        <f t="shared" si="5"/>
        <v>30.011135130039847</v>
      </c>
      <c r="K76" s="4">
        <f t="shared" si="0"/>
        <v>1766.4849126373567</v>
      </c>
      <c r="L76" s="4">
        <f t="shared" si="1"/>
        <v>-152.48491263735673</v>
      </c>
      <c r="M76" s="4">
        <f t="shared" si="2"/>
        <v>23251.648582022313</v>
      </c>
      <c r="P76" s="2">
        <v>20002</v>
      </c>
      <c r="Q76" s="2">
        <v>1825</v>
      </c>
      <c r="R76" s="2">
        <v>2017.1929715199515</v>
      </c>
    </row>
    <row r="77" spans="1:18" x14ac:dyDescent="0.2">
      <c r="A77" s="2">
        <v>19974</v>
      </c>
      <c r="B77" s="2">
        <v>1578</v>
      </c>
      <c r="C77" s="2">
        <v>73</v>
      </c>
      <c r="D77" s="3">
        <v>0</v>
      </c>
      <c r="E77" s="3">
        <v>0</v>
      </c>
      <c r="F77" s="3">
        <v>0</v>
      </c>
      <c r="G77" s="3">
        <v>1</v>
      </c>
      <c r="H77" s="2">
        <f t="shared" si="3"/>
        <v>1473.919956708542</v>
      </c>
      <c r="I77" s="2">
        <f t="shared" si="4"/>
        <v>-102.09587522938037</v>
      </c>
      <c r="J77" s="2">
        <f t="shared" si="5"/>
        <v>121.11508109313642</v>
      </c>
      <c r="K77" s="4">
        <f t="shared" si="0"/>
        <v>1652.4743141592612</v>
      </c>
      <c r="L77" s="4">
        <f t="shared" si="1"/>
        <v>-74.474314159261212</v>
      </c>
      <c r="M77" s="4">
        <f t="shared" si="2"/>
        <v>5546.4234694923352</v>
      </c>
      <c r="P77" s="2">
        <v>20003</v>
      </c>
      <c r="Q77" s="2">
        <v>1870</v>
      </c>
      <c r="R77" s="2">
        <v>2008.0404921192744</v>
      </c>
    </row>
    <row r="78" spans="1:18" x14ac:dyDescent="0.2">
      <c r="A78" s="2">
        <v>19981</v>
      </c>
      <c r="B78" s="2">
        <v>1405</v>
      </c>
      <c r="C78" s="2">
        <v>74</v>
      </c>
      <c r="D78" s="3">
        <v>1</v>
      </c>
      <c r="E78" s="3">
        <v>0</v>
      </c>
      <c r="F78" s="3">
        <v>0</v>
      </c>
      <c r="G78" s="3">
        <v>0</v>
      </c>
      <c r="H78" s="2">
        <f t="shared" ref="H78:H108" si="6">$I$2*(B78-J74)+(1-$I$2)*(H77+I77)</f>
        <v>1503.2546987532528</v>
      </c>
      <c r="I78" s="2">
        <f t="shared" ref="I78:I108" si="7">$J$2*(H78-H77)+(1-$J$2)*I77</f>
        <v>-81.318135638742717</v>
      </c>
      <c r="J78" s="2">
        <f t="shared" ref="J78:J108" si="8">$K$2*(B78-H78)+(1-$K$2)*J74</f>
        <v>-142.2427619892496</v>
      </c>
      <c r="K78" s="4">
        <f t="shared" ref="K78:K108" si="9">H77+I77+J74</f>
        <v>1212.6916013434211</v>
      </c>
      <c r="L78" s="4">
        <f t="shared" ref="L78:L108" si="10">B78-K78</f>
        <v>192.3083986565789</v>
      </c>
      <c r="M78" s="4">
        <f t="shared" ref="M78:M108" si="11">L78^2</f>
        <v>36982.520193857679</v>
      </c>
      <c r="P78" s="2">
        <v>20004</v>
      </c>
      <c r="Q78" s="2">
        <v>1007</v>
      </c>
      <c r="R78" s="2">
        <v>2127.7159065910664</v>
      </c>
    </row>
    <row r="79" spans="1:18" x14ac:dyDescent="0.2">
      <c r="A79" s="2">
        <v>19982</v>
      </c>
      <c r="B79" s="2">
        <v>1402</v>
      </c>
      <c r="C79" s="2">
        <v>75</v>
      </c>
      <c r="D79" s="3">
        <v>0</v>
      </c>
      <c r="E79" s="3">
        <v>1</v>
      </c>
      <c r="F79" s="3">
        <v>0</v>
      </c>
      <c r="G79" s="3">
        <v>0</v>
      </c>
      <c r="H79" s="2">
        <f t="shared" si="6"/>
        <v>1467.1161056081073</v>
      </c>
      <c r="I79" s="2">
        <f t="shared" si="7"/>
        <v>-74.175745317327383</v>
      </c>
      <c r="J79" s="2">
        <f t="shared" si="8"/>
        <v>-80.237091976429809</v>
      </c>
      <c r="K79" s="4">
        <f t="shared" si="9"/>
        <v>1335.8935961104</v>
      </c>
      <c r="L79" s="4">
        <f t="shared" si="10"/>
        <v>66.10640388959996</v>
      </c>
      <c r="M79" s="4">
        <f t="shared" si="11"/>
        <v>4370.0566352149172</v>
      </c>
      <c r="P79" s="2">
        <v>20011</v>
      </c>
      <c r="Q79" s="2">
        <v>1431</v>
      </c>
      <c r="R79" s="2">
        <v>927.54194103425448</v>
      </c>
    </row>
    <row r="80" spans="1:18" x14ac:dyDescent="0.2">
      <c r="A80" s="2">
        <v>19983</v>
      </c>
      <c r="B80" s="2">
        <v>1556</v>
      </c>
      <c r="C80" s="2">
        <v>76</v>
      </c>
      <c r="D80" s="3">
        <v>0</v>
      </c>
      <c r="E80" s="3">
        <v>0</v>
      </c>
      <c r="F80" s="3">
        <v>1</v>
      </c>
      <c r="G80" s="3">
        <v>0</v>
      </c>
      <c r="H80" s="2">
        <f t="shared" si="6"/>
        <v>1483.8705911407794</v>
      </c>
      <c r="I80" s="2">
        <f t="shared" si="7"/>
        <v>-59.800672775609222</v>
      </c>
      <c r="J80" s="2">
        <f t="shared" si="8"/>
        <v>41.69628126953512</v>
      </c>
      <c r="K80" s="4">
        <f t="shared" si="9"/>
        <v>1422.9514954208196</v>
      </c>
      <c r="L80" s="4">
        <f t="shared" si="10"/>
        <v>133.04850457918042</v>
      </c>
      <c r="M80" s="4">
        <f t="shared" si="11"/>
        <v>17701.904570756193</v>
      </c>
      <c r="P80" s="2">
        <v>20012</v>
      </c>
      <c r="Q80" s="2">
        <v>1475</v>
      </c>
      <c r="R80" s="2">
        <v>1246.6308713193612</v>
      </c>
    </row>
    <row r="81" spans="1:18" x14ac:dyDescent="0.2">
      <c r="A81" s="2">
        <v>19984</v>
      </c>
      <c r="B81" s="2">
        <v>1710</v>
      </c>
      <c r="C81" s="2">
        <v>77</v>
      </c>
      <c r="D81" s="3">
        <v>0</v>
      </c>
      <c r="E81" s="3">
        <v>0</v>
      </c>
      <c r="F81" s="3">
        <v>0</v>
      </c>
      <c r="G81" s="3">
        <v>1</v>
      </c>
      <c r="H81" s="2">
        <f t="shared" si="6"/>
        <v>1536.7105383721394</v>
      </c>
      <c r="I81" s="2">
        <f t="shared" si="7"/>
        <v>-41.993425740072844</v>
      </c>
      <c r="J81" s="2">
        <f t="shared" si="8"/>
        <v>135.59015823437969</v>
      </c>
      <c r="K81" s="4">
        <f t="shared" si="9"/>
        <v>1545.1849994583067</v>
      </c>
      <c r="L81" s="4">
        <f t="shared" si="10"/>
        <v>164.81500054169328</v>
      </c>
      <c r="M81" s="4">
        <f t="shared" si="11"/>
        <v>27163.984403558356</v>
      </c>
      <c r="P81" s="2">
        <v>20013</v>
      </c>
      <c r="Q81" s="2">
        <v>1450</v>
      </c>
      <c r="R81" s="2">
        <v>1472.7305126337362</v>
      </c>
    </row>
    <row r="82" spans="1:18" x14ac:dyDescent="0.2">
      <c r="A82" s="2">
        <v>19991</v>
      </c>
      <c r="B82" s="2">
        <v>1530</v>
      </c>
      <c r="C82" s="2">
        <v>78</v>
      </c>
      <c r="D82" s="3">
        <v>1</v>
      </c>
      <c r="E82" s="3">
        <v>0</v>
      </c>
      <c r="F82" s="3">
        <v>0</v>
      </c>
      <c r="G82" s="3">
        <v>0</v>
      </c>
      <c r="H82" s="2">
        <f t="shared" si="6"/>
        <v>1616.0446565146658</v>
      </c>
      <c r="I82" s="2">
        <f t="shared" si="7"/>
        <v>-22.812871282909391</v>
      </c>
      <c r="J82" s="2">
        <f t="shared" si="8"/>
        <v>-126.65135671334171</v>
      </c>
      <c r="K82" s="4">
        <f t="shared" si="9"/>
        <v>1352.4743506428169</v>
      </c>
      <c r="L82" s="4">
        <f t="shared" si="10"/>
        <v>177.52564935718306</v>
      </c>
      <c r="M82" s="4">
        <f t="shared" si="11"/>
        <v>31515.356179689508</v>
      </c>
      <c r="P82" s="2">
        <v>20014</v>
      </c>
      <c r="Q82" s="2">
        <v>1375</v>
      </c>
      <c r="R82" s="2">
        <v>1540.4354137409505</v>
      </c>
    </row>
    <row r="83" spans="1:18" x14ac:dyDescent="0.2">
      <c r="A83" s="2">
        <v>19992</v>
      </c>
      <c r="B83" s="2">
        <v>1558</v>
      </c>
      <c r="C83" s="2">
        <v>79</v>
      </c>
      <c r="D83" s="3">
        <v>0</v>
      </c>
      <c r="E83" s="3">
        <v>1</v>
      </c>
      <c r="F83" s="3">
        <v>0</v>
      </c>
      <c r="G83" s="3">
        <v>0</v>
      </c>
      <c r="H83" s="2">
        <f t="shared" si="6"/>
        <v>1623.9900635356867</v>
      </c>
      <c r="I83" s="2">
        <f t="shared" si="7"/>
        <v>-17.950324715676569</v>
      </c>
      <c r="J83" s="2">
        <f t="shared" si="8"/>
        <v>-76.284446375280965</v>
      </c>
      <c r="K83" s="4">
        <f t="shared" si="9"/>
        <v>1512.9946932553266</v>
      </c>
      <c r="L83" s="4">
        <f t="shared" si="10"/>
        <v>45.005306744673362</v>
      </c>
      <c r="M83" s="4">
        <f t="shared" si="11"/>
        <v>2025.4776351821415</v>
      </c>
      <c r="P83" s="2">
        <v>20021</v>
      </c>
      <c r="Q83" s="2">
        <v>1495</v>
      </c>
      <c r="R83" s="2">
        <v>1194.5194972561558</v>
      </c>
    </row>
    <row r="84" spans="1:18" x14ac:dyDescent="0.2">
      <c r="A84" s="2">
        <v>19993</v>
      </c>
      <c r="B84" s="2">
        <v>1336</v>
      </c>
      <c r="C84" s="2">
        <v>80</v>
      </c>
      <c r="D84" s="3">
        <v>0</v>
      </c>
      <c r="E84" s="3">
        <v>0</v>
      </c>
      <c r="F84" s="3">
        <v>1</v>
      </c>
      <c r="G84" s="3">
        <v>0</v>
      </c>
      <c r="H84" s="2">
        <f t="shared" si="6"/>
        <v>1392.9879021183588</v>
      </c>
      <c r="I84" s="2">
        <f t="shared" si="7"/>
        <v>-51.631484205799524</v>
      </c>
      <c r="J84" s="2">
        <f t="shared" si="8"/>
        <v>14.317687551308614</v>
      </c>
      <c r="K84" s="4">
        <f t="shared" si="9"/>
        <v>1647.7360200895453</v>
      </c>
      <c r="L84" s="4">
        <f t="shared" si="10"/>
        <v>-311.73602008954526</v>
      </c>
      <c r="M84" s="4">
        <f t="shared" si="11"/>
        <v>97179.34622126937</v>
      </c>
      <c r="P84" s="2">
        <v>20022</v>
      </c>
      <c r="Q84" s="2">
        <v>1429</v>
      </c>
      <c r="R84" s="2">
        <v>1387.5348765791737</v>
      </c>
    </row>
    <row r="85" spans="1:18" x14ac:dyDescent="0.2">
      <c r="A85" s="2">
        <v>19994</v>
      </c>
      <c r="B85" s="2">
        <v>2343</v>
      </c>
      <c r="C85" s="2">
        <v>81</v>
      </c>
      <c r="D85" s="3">
        <v>0</v>
      </c>
      <c r="E85" s="3">
        <v>0</v>
      </c>
      <c r="F85" s="3">
        <v>0</v>
      </c>
      <c r="G85" s="3">
        <v>1</v>
      </c>
      <c r="H85" s="2">
        <f t="shared" si="6"/>
        <v>1933.2491115468949</v>
      </c>
      <c r="I85" s="2">
        <f t="shared" si="7"/>
        <v>41.940261168325314</v>
      </c>
      <c r="J85" s="2">
        <f t="shared" si="8"/>
        <v>211.65234964601379</v>
      </c>
      <c r="K85" s="4">
        <f t="shared" si="9"/>
        <v>1476.9465761469389</v>
      </c>
      <c r="L85" s="4">
        <f t="shared" si="10"/>
        <v>866.05342385306108</v>
      </c>
      <c r="M85" s="4">
        <f t="shared" si="11"/>
        <v>750048.53296760982</v>
      </c>
      <c r="P85" s="2">
        <v>20023</v>
      </c>
      <c r="Q85" s="2">
        <v>1443</v>
      </c>
      <c r="R85" s="2">
        <v>1480.4592817981431</v>
      </c>
    </row>
    <row r="86" spans="1:18" x14ac:dyDescent="0.2">
      <c r="A86" s="2">
        <v>20001</v>
      </c>
      <c r="B86" s="2">
        <v>1945</v>
      </c>
      <c r="C86" s="2">
        <v>82</v>
      </c>
      <c r="D86" s="3">
        <v>1</v>
      </c>
      <c r="E86" s="3">
        <v>0</v>
      </c>
      <c r="F86" s="3">
        <v>0</v>
      </c>
      <c r="G86" s="3">
        <v>0</v>
      </c>
      <c r="H86" s="2">
        <f t="shared" si="6"/>
        <v>2041.1150326911888</v>
      </c>
      <c r="I86" s="2">
        <f t="shared" si="7"/>
        <v>52.362385204043626</v>
      </c>
      <c r="J86" s="2">
        <f t="shared" si="8"/>
        <v>-118.1794660785026</v>
      </c>
      <c r="K86" s="4">
        <f t="shared" si="9"/>
        <v>1848.5380160018785</v>
      </c>
      <c r="L86" s="4">
        <f t="shared" si="10"/>
        <v>96.461983998121468</v>
      </c>
      <c r="M86" s="4">
        <f t="shared" si="11"/>
        <v>9304.914356853842</v>
      </c>
      <c r="P86" s="2">
        <v>20024</v>
      </c>
      <c r="Q86" s="2">
        <v>1472</v>
      </c>
      <c r="R86" s="2">
        <v>1540.5883684084724</v>
      </c>
    </row>
    <row r="87" spans="1:18" x14ac:dyDescent="0.2">
      <c r="A87" s="2">
        <v>20002</v>
      </c>
      <c r="B87" s="2">
        <v>1825</v>
      </c>
      <c r="C87" s="2">
        <v>83</v>
      </c>
      <c r="D87" s="3">
        <v>0</v>
      </c>
      <c r="E87" s="3">
        <v>1</v>
      </c>
      <c r="F87" s="3">
        <v>0</v>
      </c>
      <c r="G87" s="3">
        <v>0</v>
      </c>
      <c r="H87" s="2">
        <f t="shared" si="6"/>
        <v>1962.1256877624367</v>
      </c>
      <c r="I87" s="2">
        <f t="shared" si="7"/>
        <v>31.597116805529065</v>
      </c>
      <c r="J87" s="2">
        <f t="shared" si="8"/>
        <v>-93.164026993625825</v>
      </c>
      <c r="K87" s="4">
        <f t="shared" si="9"/>
        <v>2017.1929715199515</v>
      </c>
      <c r="L87" s="4">
        <f t="shared" si="10"/>
        <v>-192.19297151995147</v>
      </c>
      <c r="M87" s="4">
        <f t="shared" si="11"/>
        <v>36938.138301668878</v>
      </c>
      <c r="P87" s="2">
        <v>20031</v>
      </c>
      <c r="Q87" s="2">
        <v>1475</v>
      </c>
      <c r="R87" s="2">
        <v>1327.2682321972309</v>
      </c>
    </row>
    <row r="88" spans="1:18" x14ac:dyDescent="0.2">
      <c r="A88" s="2">
        <v>20003</v>
      </c>
      <c r="B88" s="2">
        <v>1870</v>
      </c>
      <c r="C88" s="2">
        <v>84</v>
      </c>
      <c r="D88" s="3">
        <v>0</v>
      </c>
      <c r="E88" s="3">
        <v>0</v>
      </c>
      <c r="F88" s="3">
        <v>1</v>
      </c>
      <c r="G88" s="3">
        <v>0</v>
      </c>
      <c r="H88" s="2">
        <f t="shared" si="6"/>
        <v>1899.380866229357</v>
      </c>
      <c r="I88" s="2">
        <f t="shared" si="7"/>
        <v>16.682690715695706</v>
      </c>
      <c r="J88" s="2">
        <f t="shared" si="8"/>
        <v>2.1941140569396573</v>
      </c>
      <c r="K88" s="4">
        <f t="shared" si="9"/>
        <v>2008.0404921192744</v>
      </c>
      <c r="L88" s="4">
        <f t="shared" si="10"/>
        <v>-138.0404921192744</v>
      </c>
      <c r="M88" s="4">
        <f t="shared" si="11"/>
        <v>19055.177464531458</v>
      </c>
      <c r="P88" s="2">
        <v>20032</v>
      </c>
      <c r="Q88" s="2">
        <v>1545</v>
      </c>
      <c r="R88" s="2">
        <v>1402.1249447368887</v>
      </c>
    </row>
    <row r="89" spans="1:18" x14ac:dyDescent="0.2">
      <c r="A89" s="2">
        <v>20004</v>
      </c>
      <c r="B89" s="2">
        <v>1007</v>
      </c>
      <c r="C89" s="2">
        <v>85</v>
      </c>
      <c r="D89" s="3">
        <v>0</v>
      </c>
      <c r="E89" s="3">
        <v>0</v>
      </c>
      <c r="F89" s="3">
        <v>0</v>
      </c>
      <c r="G89" s="3">
        <v>1</v>
      </c>
      <c r="H89" s="2">
        <f t="shared" si="6"/>
        <v>1150.1251766083924</v>
      </c>
      <c r="I89" s="2">
        <f t="shared" si="7"/>
        <v>-104.40376949563537</v>
      </c>
      <c r="J89" s="2">
        <f t="shared" si="8"/>
        <v>113.22411709432802</v>
      </c>
      <c r="K89" s="4">
        <f t="shared" si="9"/>
        <v>2127.7159065910664</v>
      </c>
      <c r="L89" s="4">
        <f t="shared" si="10"/>
        <v>-1120.7159065910664</v>
      </c>
      <c r="M89" s="4">
        <f t="shared" si="11"/>
        <v>1256004.1432862359</v>
      </c>
      <c r="P89" s="2">
        <v>20033</v>
      </c>
      <c r="Q89" s="2">
        <v>1715</v>
      </c>
      <c r="R89" s="2">
        <v>1577.3654709575708</v>
      </c>
    </row>
    <row r="90" spans="1:18" x14ac:dyDescent="0.2">
      <c r="A90" s="2">
        <v>20011</v>
      </c>
      <c r="B90" s="2">
        <v>1431</v>
      </c>
      <c r="C90" s="2">
        <v>86</v>
      </c>
      <c r="D90" s="3">
        <v>1</v>
      </c>
      <c r="E90" s="3">
        <v>0</v>
      </c>
      <c r="F90" s="3">
        <v>0</v>
      </c>
      <c r="G90" s="3">
        <v>0</v>
      </c>
      <c r="H90" s="2">
        <f t="shared" si="6"/>
        <v>1389.8031212954472</v>
      </c>
      <c r="I90" s="2">
        <f t="shared" si="7"/>
        <v>-50.00822298246014</v>
      </c>
      <c r="J90" s="2">
        <f t="shared" si="8"/>
        <v>-73.962651972032972</v>
      </c>
      <c r="K90" s="4">
        <f t="shared" si="9"/>
        <v>927.54194103425448</v>
      </c>
      <c r="L90" s="4">
        <f t="shared" si="10"/>
        <v>503.45805896574552</v>
      </c>
      <c r="M90" s="4">
        <f t="shared" si="11"/>
        <v>253470.0171375561</v>
      </c>
      <c r="P90" s="2">
        <v>20034</v>
      </c>
      <c r="Q90" s="2">
        <v>2006</v>
      </c>
      <c r="R90" s="2">
        <v>1793.2844366800227</v>
      </c>
    </row>
    <row r="91" spans="1:18" x14ac:dyDescent="0.2">
      <c r="A91" s="2">
        <v>20012</v>
      </c>
      <c r="B91" s="2">
        <v>1475</v>
      </c>
      <c r="C91" s="2">
        <v>87</v>
      </c>
      <c r="D91" s="3">
        <v>0</v>
      </c>
      <c r="E91" s="3">
        <v>1</v>
      </c>
      <c r="F91" s="3">
        <v>0</v>
      </c>
      <c r="G91" s="3">
        <v>0</v>
      </c>
      <c r="H91" s="2">
        <f t="shared" si="6"/>
        <v>1495.870741898178</v>
      </c>
      <c r="I91" s="2">
        <f t="shared" si="7"/>
        <v>-25.334343321381606</v>
      </c>
      <c r="J91" s="2">
        <f t="shared" si="8"/>
        <v>-73.107231535287013</v>
      </c>
      <c r="K91" s="4">
        <f t="shared" si="9"/>
        <v>1246.6308713193612</v>
      </c>
      <c r="L91" s="4">
        <f t="shared" si="10"/>
        <v>228.36912868063882</v>
      </c>
      <c r="M91" s="4">
        <f t="shared" si="11"/>
        <v>52152.458934354174</v>
      </c>
      <c r="P91" s="2">
        <v>20041</v>
      </c>
      <c r="Q91" s="2">
        <v>1909</v>
      </c>
      <c r="R91" s="2">
        <v>1860.4677614363677</v>
      </c>
    </row>
    <row r="92" spans="1:18" x14ac:dyDescent="0.2">
      <c r="A92" s="2">
        <v>20013</v>
      </c>
      <c r="B92" s="2">
        <v>1450</v>
      </c>
      <c r="C92" s="2">
        <v>88</v>
      </c>
      <c r="D92" s="3">
        <v>0</v>
      </c>
      <c r="E92" s="3">
        <v>0</v>
      </c>
      <c r="F92" s="3">
        <v>1</v>
      </c>
      <c r="G92" s="3">
        <v>0</v>
      </c>
      <c r="H92" s="2">
        <f t="shared" si="6"/>
        <v>1455.0015320432581</v>
      </c>
      <c r="I92" s="2">
        <f t="shared" si="7"/>
        <v>-27.790235396635534</v>
      </c>
      <c r="J92" s="2">
        <f t="shared" si="8"/>
        <v>0.19777924061870333</v>
      </c>
      <c r="K92" s="4">
        <f t="shared" si="9"/>
        <v>1472.7305126337362</v>
      </c>
      <c r="L92" s="4">
        <f t="shared" si="10"/>
        <v>-22.730512633736225</v>
      </c>
      <c r="M92" s="4">
        <f t="shared" si="11"/>
        <v>516.6762045924421</v>
      </c>
      <c r="P92" s="2">
        <v>20042</v>
      </c>
      <c r="Q92" s="2">
        <v>2014</v>
      </c>
      <c r="R92" s="2">
        <v>1925.6348816930733</v>
      </c>
    </row>
    <row r="93" spans="1:18" x14ac:dyDescent="0.2">
      <c r="A93" s="2">
        <v>20014</v>
      </c>
      <c r="B93" s="2">
        <v>1375</v>
      </c>
      <c r="C93" s="2">
        <v>89</v>
      </c>
      <c r="D93" s="3">
        <v>0</v>
      </c>
      <c r="E93" s="3">
        <v>0</v>
      </c>
      <c r="F93" s="3">
        <v>0</v>
      </c>
      <c r="G93" s="3">
        <v>1</v>
      </c>
      <c r="H93" s="2">
        <f t="shared" si="6"/>
        <v>1314.1466634903941</v>
      </c>
      <c r="I93" s="2">
        <f t="shared" si="7"/>
        <v>-45.664514262205429</v>
      </c>
      <c r="J93" s="2">
        <f t="shared" si="8"/>
        <v>98.694551412058942</v>
      </c>
      <c r="K93" s="4">
        <f t="shared" si="9"/>
        <v>1540.4354137409505</v>
      </c>
      <c r="L93" s="4">
        <f t="shared" si="10"/>
        <v>-165.43541374095048</v>
      </c>
      <c r="M93" s="4">
        <f t="shared" si="11"/>
        <v>27368.876119639466</v>
      </c>
      <c r="P93" s="2">
        <v>20043</v>
      </c>
      <c r="Q93" s="2">
        <v>2350</v>
      </c>
      <c r="R93" s="2">
        <v>2115.8051507845416</v>
      </c>
    </row>
    <row r="94" spans="1:18" x14ac:dyDescent="0.2">
      <c r="A94" s="2">
        <v>20021</v>
      </c>
      <c r="B94" s="2">
        <v>1495</v>
      </c>
      <c r="C94" s="2">
        <v>90</v>
      </c>
      <c r="D94" s="3">
        <v>1</v>
      </c>
      <c r="E94" s="3">
        <v>0</v>
      </c>
      <c r="F94" s="3">
        <v>0</v>
      </c>
      <c r="G94" s="3">
        <v>0</v>
      </c>
      <c r="H94" s="2">
        <f t="shared" si="6"/>
        <v>1473.8415523033373</v>
      </c>
      <c r="I94" s="2">
        <f t="shared" si="7"/>
        <v>-13.199444188876576</v>
      </c>
      <c r="J94" s="2">
        <f t="shared" si="8"/>
        <v>-47.57258770384518</v>
      </c>
      <c r="K94" s="4">
        <f t="shared" si="9"/>
        <v>1194.5194972561558</v>
      </c>
      <c r="L94" s="4">
        <f t="shared" si="10"/>
        <v>300.48050274384423</v>
      </c>
      <c r="M94" s="4">
        <f t="shared" si="11"/>
        <v>90288.532529193384</v>
      </c>
      <c r="P94" s="2">
        <v>20044</v>
      </c>
      <c r="Q94" s="2">
        <v>3490</v>
      </c>
      <c r="R94" s="2">
        <v>2467.3879043476832</v>
      </c>
    </row>
    <row r="95" spans="1:18" x14ac:dyDescent="0.2">
      <c r="A95" s="2">
        <v>20022</v>
      </c>
      <c r="B95" s="2">
        <v>1429</v>
      </c>
      <c r="C95" s="2">
        <v>91</v>
      </c>
      <c r="D95" s="3">
        <v>0</v>
      </c>
      <c r="E95" s="3">
        <v>1</v>
      </c>
      <c r="F95" s="3">
        <v>0</v>
      </c>
      <c r="G95" s="3">
        <v>0</v>
      </c>
      <c r="H95" s="2">
        <f t="shared" si="6"/>
        <v>1488.9808952117298</v>
      </c>
      <c r="I95" s="2">
        <f t="shared" si="7"/>
        <v>-8.7193926542053326</v>
      </c>
      <c r="J95" s="2">
        <f t="shared" si="8"/>
        <v>-69.465506824460078</v>
      </c>
      <c r="K95" s="4">
        <f t="shared" si="9"/>
        <v>1387.5348765791737</v>
      </c>
      <c r="L95" s="4">
        <f t="shared" si="10"/>
        <v>41.46512342082633</v>
      </c>
      <c r="M95" s="4">
        <f t="shared" si="11"/>
        <v>1719.3564603043603</v>
      </c>
      <c r="P95" s="2">
        <v>20051</v>
      </c>
      <c r="Q95" s="2">
        <v>3243</v>
      </c>
      <c r="R95" s="2">
        <v>3224.2458198524878</v>
      </c>
    </row>
    <row r="96" spans="1:18" x14ac:dyDescent="0.2">
      <c r="A96" s="2">
        <v>20023</v>
      </c>
      <c r="B96" s="2">
        <v>1443</v>
      </c>
      <c r="C96" s="2">
        <v>92</v>
      </c>
      <c r="D96" s="3">
        <v>0</v>
      </c>
      <c r="E96" s="3">
        <v>0</v>
      </c>
      <c r="F96" s="3">
        <v>1</v>
      </c>
      <c r="G96" s="3">
        <v>0</v>
      </c>
      <c r="H96" s="2">
        <f t="shared" si="6"/>
        <v>1454.6604546377921</v>
      </c>
      <c r="I96" s="2">
        <f t="shared" si="7"/>
        <v>-12.766637641378466</v>
      </c>
      <c r="J96" s="2">
        <f t="shared" si="8"/>
        <v>-3.0921275755180231</v>
      </c>
      <c r="K96" s="4">
        <f t="shared" si="9"/>
        <v>1480.4592817981431</v>
      </c>
      <c r="L96" s="4">
        <f t="shared" si="10"/>
        <v>-37.459281798143138</v>
      </c>
      <c r="M96" s="4">
        <f t="shared" si="11"/>
        <v>1403.1977928326978</v>
      </c>
      <c r="P96" s="2">
        <v>20052</v>
      </c>
      <c r="Q96" s="2">
        <v>3520</v>
      </c>
      <c r="R96" s="2">
        <v>3419.9237341924959</v>
      </c>
    </row>
    <row r="97" spans="1:18" x14ac:dyDescent="0.2">
      <c r="A97" s="2">
        <v>20024</v>
      </c>
      <c r="B97" s="2">
        <v>1472</v>
      </c>
      <c r="C97" s="2">
        <v>93</v>
      </c>
      <c r="D97" s="3">
        <v>0</v>
      </c>
      <c r="E97" s="3">
        <v>0</v>
      </c>
      <c r="F97" s="3">
        <v>0</v>
      </c>
      <c r="G97" s="3">
        <v>1</v>
      </c>
      <c r="H97" s="2">
        <f t="shared" si="6"/>
        <v>1395.0180088636316</v>
      </c>
      <c r="I97" s="2">
        <f t="shared" si="7"/>
        <v>-20.177188962555583</v>
      </c>
      <c r="J97" s="2">
        <f t="shared" si="8"/>
        <v>92.670694842926494</v>
      </c>
      <c r="K97" s="4">
        <f t="shared" si="9"/>
        <v>1540.5883684084724</v>
      </c>
      <c r="L97" s="4">
        <f t="shared" si="10"/>
        <v>-68.588368408472434</v>
      </c>
      <c r="M97" s="4">
        <f t="shared" si="11"/>
        <v>4704.3642809363391</v>
      </c>
      <c r="P97" s="2">
        <v>20053</v>
      </c>
      <c r="Q97" s="2">
        <v>3678</v>
      </c>
      <c r="R97" s="2">
        <v>3779.5346626763931</v>
      </c>
    </row>
    <row r="98" spans="1:18" x14ac:dyDescent="0.2">
      <c r="A98" s="2">
        <v>20031</v>
      </c>
      <c r="B98" s="2">
        <v>1475</v>
      </c>
      <c r="C98" s="2">
        <v>94</v>
      </c>
      <c r="D98" s="3">
        <v>1</v>
      </c>
      <c r="E98" s="3">
        <v>0</v>
      </c>
      <c r="F98" s="3">
        <v>0</v>
      </c>
      <c r="G98" s="3">
        <v>0</v>
      </c>
      <c r="H98" s="2">
        <f t="shared" si="6"/>
        <v>1475.8061317072666</v>
      </c>
      <c r="I98" s="2">
        <f t="shared" si="7"/>
        <v>-4.2156801459177267</v>
      </c>
      <c r="J98" s="2">
        <f t="shared" si="8"/>
        <v>-34.597866178929394</v>
      </c>
      <c r="K98" s="4">
        <f t="shared" si="9"/>
        <v>1327.2682321972309</v>
      </c>
      <c r="L98" s="4">
        <f t="shared" si="10"/>
        <v>147.73176780276913</v>
      </c>
      <c r="M98" s="4">
        <f t="shared" si="11"/>
        <v>21824.675218131291</v>
      </c>
    </row>
    <row r="99" spans="1:18" x14ac:dyDescent="0.2">
      <c r="A99" s="2">
        <v>20032</v>
      </c>
      <c r="B99" s="2">
        <v>1545</v>
      </c>
      <c r="C99" s="2">
        <v>95</v>
      </c>
      <c r="D99" s="3">
        <v>0</v>
      </c>
      <c r="E99" s="3">
        <v>1</v>
      </c>
      <c r="F99" s="3">
        <v>0</v>
      </c>
      <c r="G99" s="3">
        <v>0</v>
      </c>
      <c r="H99" s="2">
        <f t="shared" si="6"/>
        <v>1569.2365077787601</v>
      </c>
      <c r="I99" s="2">
        <f t="shared" si="7"/>
        <v>11.221090754328877</v>
      </c>
      <c r="J99" s="2">
        <f t="shared" si="8"/>
        <v>-56.917331963581788</v>
      </c>
      <c r="K99" s="4">
        <f t="shared" si="9"/>
        <v>1402.1249447368887</v>
      </c>
      <c r="L99" s="4">
        <f t="shared" si="10"/>
        <v>142.87505526311134</v>
      </c>
      <c r="M99" s="4">
        <f t="shared" si="11"/>
        <v>20413.281416437119</v>
      </c>
    </row>
    <row r="100" spans="1:18" x14ac:dyDescent="0.2">
      <c r="A100" s="2">
        <v>20033</v>
      </c>
      <c r="B100" s="2">
        <v>1715</v>
      </c>
      <c r="C100" s="2">
        <v>96</v>
      </c>
      <c r="D100" s="3">
        <v>0</v>
      </c>
      <c r="E100" s="3">
        <v>0</v>
      </c>
      <c r="F100" s="3">
        <v>1</v>
      </c>
      <c r="G100" s="3">
        <v>0</v>
      </c>
      <c r="H100" s="2">
        <f t="shared" si="6"/>
        <v>1674.5220868063184</v>
      </c>
      <c r="I100" s="2">
        <f t="shared" si="7"/>
        <v>26.091655030777954</v>
      </c>
      <c r="J100" s="2">
        <f t="shared" si="8"/>
        <v>8.995791719691141</v>
      </c>
      <c r="K100" s="4">
        <f t="shared" si="9"/>
        <v>1577.3654709575708</v>
      </c>
      <c r="L100" s="4">
        <f t="shared" si="10"/>
        <v>137.63452904242922</v>
      </c>
      <c r="M100" s="4">
        <f t="shared" si="11"/>
        <v>18943.263584731292</v>
      </c>
    </row>
    <row r="101" spans="1:18" x14ac:dyDescent="0.2">
      <c r="A101" s="2">
        <v>20034</v>
      </c>
      <c r="B101" s="2">
        <v>2006</v>
      </c>
      <c r="C101" s="2">
        <v>97</v>
      </c>
      <c r="D101" s="3">
        <v>0</v>
      </c>
      <c r="E101" s="3">
        <v>0</v>
      </c>
      <c r="F101" s="3">
        <v>0</v>
      </c>
      <c r="G101" s="3">
        <v>1</v>
      </c>
      <c r="H101" s="2">
        <f t="shared" si="6"/>
        <v>1845.9913643759664</v>
      </c>
      <c r="I101" s="2">
        <f t="shared" si="7"/>
        <v>49.074263239330541</v>
      </c>
      <c r="J101" s="2">
        <f t="shared" si="8"/>
        <v>111.3526969548687</v>
      </c>
      <c r="K101" s="4">
        <f t="shared" si="9"/>
        <v>1793.2844366800227</v>
      </c>
      <c r="L101" s="4">
        <f t="shared" si="10"/>
        <v>212.71556331997726</v>
      </c>
      <c r="M101" s="4">
        <f t="shared" si="11"/>
        <v>45247.910878535258</v>
      </c>
    </row>
    <row r="102" spans="1:18" x14ac:dyDescent="0.2">
      <c r="A102" s="2">
        <v>20041</v>
      </c>
      <c r="B102" s="2">
        <v>1909</v>
      </c>
      <c r="C102" s="2">
        <v>98</v>
      </c>
      <c r="D102" s="3">
        <v>1</v>
      </c>
      <c r="E102" s="3">
        <v>0</v>
      </c>
      <c r="F102" s="3">
        <v>0</v>
      </c>
      <c r="G102" s="3">
        <v>0</v>
      </c>
      <c r="H102" s="2">
        <f t="shared" si="6"/>
        <v>1928.2343405611236</v>
      </c>
      <c r="I102" s="2">
        <f t="shared" si="7"/>
        <v>54.317873095531489</v>
      </c>
      <c r="J102" s="2">
        <f t="shared" si="8"/>
        <v>-30.335463516933313</v>
      </c>
      <c r="K102" s="4">
        <f t="shared" si="9"/>
        <v>1860.4677614363677</v>
      </c>
      <c r="L102" s="4">
        <f t="shared" si="10"/>
        <v>48.532238563632291</v>
      </c>
      <c r="M102" s="4">
        <f t="shared" si="11"/>
        <v>2355.3781799973171</v>
      </c>
    </row>
    <row r="103" spans="1:18" x14ac:dyDescent="0.2">
      <c r="A103" s="2">
        <v>20042</v>
      </c>
      <c r="B103" s="2">
        <v>2014</v>
      </c>
      <c r="C103" s="2">
        <v>99</v>
      </c>
      <c r="D103" s="3">
        <v>0</v>
      </c>
      <c r="E103" s="3">
        <v>1</v>
      </c>
      <c r="F103" s="3">
        <v>0</v>
      </c>
      <c r="G103" s="3">
        <v>0</v>
      </c>
      <c r="H103" s="2">
        <f t="shared" si="6"/>
        <v>2042.9441784679134</v>
      </c>
      <c r="I103" s="2">
        <f t="shared" si="7"/>
        <v>63.865180596936938</v>
      </c>
      <c r="J103" s="2">
        <f t="shared" si="8"/>
        <v>-49.156558369649957</v>
      </c>
      <c r="K103" s="4">
        <f t="shared" si="9"/>
        <v>1925.6348816930733</v>
      </c>
      <c r="L103" s="4">
        <f t="shared" si="10"/>
        <v>88.365118306926661</v>
      </c>
      <c r="M103" s="4">
        <f t="shared" si="11"/>
        <v>7808.3941333971452</v>
      </c>
    </row>
    <row r="104" spans="1:18" x14ac:dyDescent="0.2">
      <c r="A104" s="2">
        <v>20043</v>
      </c>
      <c r="B104" s="2">
        <v>2350</v>
      </c>
      <c r="C104" s="2">
        <v>100</v>
      </c>
      <c r="D104" s="3">
        <v>0</v>
      </c>
      <c r="E104" s="3">
        <v>0</v>
      </c>
      <c r="F104" s="3">
        <v>1</v>
      </c>
      <c r="G104" s="3">
        <v>0</v>
      </c>
      <c r="H104" s="2">
        <f t="shared" si="6"/>
        <v>2266.8667138648743</v>
      </c>
      <c r="I104" s="2">
        <f t="shared" si="7"/>
        <v>89.168493527939802</v>
      </c>
      <c r="J104" s="2">
        <f t="shared" si="8"/>
        <v>29.564238143461953</v>
      </c>
      <c r="K104" s="4">
        <f t="shared" si="9"/>
        <v>2115.8051507845416</v>
      </c>
      <c r="L104" s="4">
        <f t="shared" si="10"/>
        <v>234.19484921545836</v>
      </c>
      <c r="M104" s="4">
        <f t="shared" si="11"/>
        <v>54847.227399051277</v>
      </c>
    </row>
    <row r="105" spans="1:18" x14ac:dyDescent="0.2">
      <c r="A105" s="2">
        <v>20044</v>
      </c>
      <c r="B105" s="2">
        <v>3490</v>
      </c>
      <c r="C105" s="2">
        <v>101</v>
      </c>
      <c r="D105" s="3">
        <v>0</v>
      </c>
      <c r="E105" s="3">
        <v>0</v>
      </c>
      <c r="F105" s="3">
        <v>0</v>
      </c>
      <c r="G105" s="3">
        <v>1</v>
      </c>
      <c r="H105" s="2">
        <f t="shared" si="6"/>
        <v>3054.9258429679667</v>
      </c>
      <c r="I105" s="2">
        <f t="shared" si="7"/>
        <v>199.65544040145465</v>
      </c>
      <c r="J105" s="2">
        <f t="shared" si="8"/>
        <v>201.16484343113018</v>
      </c>
      <c r="K105" s="4">
        <f t="shared" si="9"/>
        <v>2467.3879043476832</v>
      </c>
      <c r="L105" s="4">
        <f t="shared" si="10"/>
        <v>1022.6120956523168</v>
      </c>
      <c r="M105" s="4">
        <f t="shared" si="11"/>
        <v>1045735.4981744232</v>
      </c>
    </row>
    <row r="106" spans="1:18" x14ac:dyDescent="0.2">
      <c r="A106" s="2">
        <v>20051</v>
      </c>
      <c r="B106" s="2">
        <v>3243</v>
      </c>
      <c r="C106" s="2">
        <v>102</v>
      </c>
      <c r="D106" s="3">
        <v>1</v>
      </c>
      <c r="E106" s="3">
        <v>0</v>
      </c>
      <c r="F106" s="3">
        <v>0</v>
      </c>
      <c r="G106" s="3">
        <v>0</v>
      </c>
      <c r="H106" s="2">
        <f t="shared" si="6"/>
        <v>3267.3985783522512</v>
      </c>
      <c r="I106" s="2">
        <f t="shared" si="7"/>
        <v>201.68171420989492</v>
      </c>
      <c r="J106" s="2">
        <f t="shared" si="8"/>
        <v>-28.688354919634651</v>
      </c>
      <c r="K106" s="4">
        <f t="shared" si="9"/>
        <v>3224.2458198524878</v>
      </c>
      <c r="L106" s="4">
        <f t="shared" si="10"/>
        <v>18.754180147512216</v>
      </c>
      <c r="M106" s="4">
        <f t="shared" si="11"/>
        <v>351.71927300534134</v>
      </c>
    </row>
    <row r="107" spans="1:18" x14ac:dyDescent="0.2">
      <c r="A107" s="2">
        <v>20052</v>
      </c>
      <c r="B107" s="2">
        <v>3520</v>
      </c>
      <c r="C107" s="2">
        <v>103</v>
      </c>
      <c r="D107" s="3">
        <v>0</v>
      </c>
      <c r="E107" s="3">
        <v>1</v>
      </c>
      <c r="F107" s="3">
        <v>0</v>
      </c>
      <c r="G107" s="3">
        <v>0</v>
      </c>
      <c r="H107" s="2">
        <f t="shared" si="6"/>
        <v>3537.4760853691723</v>
      </c>
      <c r="I107" s="2">
        <f t="shared" si="7"/>
        <v>212.49433916375901</v>
      </c>
      <c r="J107" s="2">
        <f t="shared" si="8"/>
        <v>-40.367239055206241</v>
      </c>
      <c r="K107" s="4">
        <f t="shared" si="9"/>
        <v>3419.9237341924959</v>
      </c>
      <c r="L107" s="4">
        <f t="shared" si="10"/>
        <v>100.07626580750411</v>
      </c>
      <c r="M107" s="4">
        <f t="shared" si="11"/>
        <v>10015.258977974217</v>
      </c>
    </row>
    <row r="108" spans="1:18" x14ac:dyDescent="0.2">
      <c r="A108" s="2">
        <v>20053</v>
      </c>
      <c r="B108" s="2">
        <v>3678</v>
      </c>
      <c r="C108" s="2">
        <v>104</v>
      </c>
      <c r="D108" s="3">
        <v>0</v>
      </c>
      <c r="E108" s="3">
        <v>0</v>
      </c>
      <c r="F108" s="3">
        <v>1</v>
      </c>
      <c r="G108" s="3">
        <v>0</v>
      </c>
      <c r="H108" s="2">
        <f t="shared" si="6"/>
        <v>3680.5779097831937</v>
      </c>
      <c r="I108" s="2">
        <f t="shared" si="7"/>
        <v>201.52414339877453</v>
      </c>
      <c r="J108" s="2">
        <f t="shared" si="8"/>
        <v>20.646833356759352</v>
      </c>
      <c r="K108" s="4">
        <f t="shared" si="9"/>
        <v>3779.5346626763931</v>
      </c>
      <c r="L108" s="4">
        <f t="shared" si="10"/>
        <v>-101.53466267639305</v>
      </c>
      <c r="M108" s="4">
        <f t="shared" si="11"/>
        <v>10309.287724808924</v>
      </c>
    </row>
    <row r="109" spans="1:18" x14ac:dyDescent="0.2">
      <c r="A109" s="5"/>
      <c r="B109" s="5" t="s">
        <v>3</v>
      </c>
      <c r="C109" s="5" t="s">
        <v>28</v>
      </c>
    </row>
    <row r="110" spans="1:18" x14ac:dyDescent="0.2">
      <c r="A110" s="5">
        <v>20054</v>
      </c>
      <c r="B110" s="5">
        <v>1</v>
      </c>
      <c r="C110" s="5">
        <f>$H$108+$I$108*B110+J105</f>
        <v>4083.2668966130982</v>
      </c>
    </row>
    <row r="111" spans="1:18" x14ac:dyDescent="0.2">
      <c r="A111" s="5">
        <v>20061</v>
      </c>
      <c r="B111" s="5">
        <v>2</v>
      </c>
      <c r="C111" s="5">
        <f>$H$108+$I$108*B111+J106</f>
        <v>4054.937841661108</v>
      </c>
    </row>
    <row r="112" spans="1:18" x14ac:dyDescent="0.2">
      <c r="A112" s="5">
        <v>20062</v>
      </c>
      <c r="B112" s="5">
        <v>3</v>
      </c>
      <c r="C112" s="5">
        <f t="shared" ref="C111:C113" si="12">$H$108+$I$108*B112+J107</f>
        <v>4244.7831009243109</v>
      </c>
    </row>
    <row r="113" spans="1:3" x14ac:dyDescent="0.2">
      <c r="A113" s="5">
        <v>20063</v>
      </c>
      <c r="B113" s="5">
        <v>4</v>
      </c>
      <c r="C113" s="5">
        <f t="shared" si="12"/>
        <v>4507.3213167350514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 I-1+3</vt:lpstr>
      <vt:lpstr>Part I-2+3</vt:lpstr>
      <vt:lpstr>Part II-1</vt:lpstr>
      <vt:lpstr>Part II-2 Model Initial</vt:lpstr>
      <vt:lpstr>Part II-2 Model +3</vt:lpstr>
    </vt:vector>
  </TitlesOfParts>
  <Company>McCombs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Sonnier</dc:creator>
  <cp:lastModifiedBy>Ren Roxana</cp:lastModifiedBy>
  <dcterms:created xsi:type="dcterms:W3CDTF">2018-02-07T18:34:42Z</dcterms:created>
  <dcterms:modified xsi:type="dcterms:W3CDTF">2022-10-31T05:47:14Z</dcterms:modified>
</cp:coreProperties>
</file>