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icca\Documents\università\esami\insurance e econometrics\progetti\Insurance-project\"/>
    </mc:Choice>
  </mc:AlternateContent>
  <xr:revisionPtr revIDLastSave="0" documentId="13_ncr:1_{D7A327AA-15CA-48D5-8262-DF37A4377F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plain_c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G3" i="2"/>
  <c r="G4" i="2" s="1"/>
  <c r="H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C2" i="2"/>
  <c r="C3" i="2" s="1"/>
  <c r="C4" i="2" s="1"/>
  <c r="C5" i="2" s="1"/>
  <c r="C6" i="2" s="1"/>
  <c r="C7" i="2" s="1"/>
  <c r="C8" i="2" s="1"/>
  <c r="C9" i="2" s="1"/>
  <c r="C10" i="2" s="1"/>
  <c r="A2" i="2"/>
  <c r="B22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2" i="1"/>
  <c r="G5" i="2" l="1"/>
  <c r="H4" i="2"/>
  <c r="H3" i="2"/>
  <c r="G6" i="2"/>
  <c r="H5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D22" i="2" s="1"/>
  <c r="B21" i="2"/>
  <c r="B20" i="2" l="1"/>
  <c r="D21" i="2"/>
  <c r="H6" i="2"/>
  <c r="G7" i="2"/>
  <c r="B19" i="2" l="1"/>
  <c r="D20" i="2"/>
  <c r="F22" i="2"/>
  <c r="E22" i="2" s="1"/>
  <c r="G8" i="2"/>
  <c r="H7" i="2"/>
  <c r="B18" i="2" l="1"/>
  <c r="D19" i="2"/>
  <c r="F20" i="2"/>
  <c r="E20" i="2" s="1"/>
  <c r="F21" i="2"/>
  <c r="E21" i="2" s="1"/>
  <c r="H8" i="2"/>
  <c r="G9" i="2"/>
  <c r="B17" i="2" l="1"/>
  <c r="D18" i="2"/>
  <c r="G10" i="2"/>
  <c r="H9" i="2"/>
  <c r="B16" i="2" l="1"/>
  <c r="D17" i="2"/>
  <c r="F19" i="2"/>
  <c r="E19" i="2" s="1"/>
  <c r="H10" i="2"/>
  <c r="G11" i="2"/>
  <c r="B15" i="2" l="1"/>
  <c r="D16" i="2"/>
  <c r="F18" i="2"/>
  <c r="E18" i="2" s="1"/>
  <c r="H11" i="2"/>
  <c r="G12" i="2"/>
  <c r="B14" i="2" l="1"/>
  <c r="D15" i="2"/>
  <c r="F17" i="2"/>
  <c r="E17" i="2" s="1"/>
  <c r="H12" i="2"/>
  <c r="G13" i="2"/>
  <c r="B13" i="2" l="1"/>
  <c r="D14" i="2"/>
  <c r="F16" i="2"/>
  <c r="E16" i="2" s="1"/>
  <c r="G14" i="2"/>
  <c r="H13" i="2"/>
  <c r="B12" i="2" l="1"/>
  <c r="D13" i="2"/>
  <c r="F15" i="2"/>
  <c r="E15" i="2" s="1"/>
  <c r="G15" i="2"/>
  <c r="H14" i="2"/>
  <c r="B11" i="2" l="1"/>
  <c r="D12" i="2"/>
  <c r="F14" i="2"/>
  <c r="E14" i="2" s="1"/>
  <c r="G16" i="2"/>
  <c r="H15" i="2"/>
  <c r="B10" i="2" l="1"/>
  <c r="D11" i="2"/>
  <c r="F13" i="2"/>
  <c r="E13" i="2" s="1"/>
  <c r="G17" i="2"/>
  <c r="H16" i="2"/>
  <c r="B9" i="2" l="1"/>
  <c r="D10" i="2"/>
  <c r="F12" i="2"/>
  <c r="E12" i="2" s="1"/>
  <c r="H17" i="2"/>
  <c r="G18" i="2"/>
  <c r="B8" i="2" l="1"/>
  <c r="D9" i="2"/>
  <c r="F11" i="2"/>
  <c r="E11" i="2" s="1"/>
  <c r="G19" i="2"/>
  <c r="H18" i="2"/>
  <c r="B7" i="2" l="1"/>
  <c r="D8" i="2"/>
  <c r="F10" i="2"/>
  <c r="E10" i="2" s="1"/>
  <c r="G20" i="2"/>
  <c r="H19" i="2"/>
  <c r="B6" i="2" l="1"/>
  <c r="D7" i="2"/>
  <c r="F9" i="2"/>
  <c r="E9" i="2" s="1"/>
  <c r="G21" i="2"/>
  <c r="H20" i="2"/>
  <c r="B5" i="2" l="1"/>
  <c r="D6" i="2"/>
  <c r="F8" i="2"/>
  <c r="E8" i="2" s="1"/>
  <c r="H21" i="2"/>
  <c r="G22" i="2"/>
  <c r="H22" i="2" s="1"/>
  <c r="B4" i="2" l="1"/>
  <c r="D5" i="2"/>
  <c r="F7" i="2"/>
  <c r="E7" i="2" s="1"/>
  <c r="B3" i="2" l="1"/>
  <c r="D4" i="2"/>
  <c r="F6" i="2"/>
  <c r="E6" i="2" s="1"/>
  <c r="B2" i="2" l="1"/>
  <c r="D2" i="2" s="1"/>
  <c r="D3" i="2"/>
  <c r="F5" i="2"/>
  <c r="E5" i="2" s="1"/>
  <c r="F3" i="2" l="1"/>
  <c r="E3" i="2" s="1"/>
  <c r="F4" i="2"/>
  <c r="E4" i="2" s="1"/>
</calcChain>
</file>

<file path=xl/sharedStrings.xml><?xml version="1.0" encoding="utf-8"?>
<sst xmlns="http://schemas.openxmlformats.org/spreadsheetml/2006/main" count="22" uniqueCount="22">
  <si>
    <t>C0</t>
  </si>
  <si>
    <t>F0</t>
  </si>
  <si>
    <t>B0</t>
  </si>
  <si>
    <t>BT</t>
  </si>
  <si>
    <t>T</t>
  </si>
  <si>
    <t>S0</t>
  </si>
  <si>
    <t>rates</t>
  </si>
  <si>
    <t>qx</t>
  </si>
  <si>
    <t>lx</t>
  </si>
  <si>
    <t>fwd</t>
  </si>
  <si>
    <t>t</t>
  </si>
  <si>
    <t>bond</t>
  </si>
  <si>
    <t>spread</t>
  </si>
  <si>
    <t>equity</t>
  </si>
  <si>
    <t>sigma</t>
  </si>
  <si>
    <t>disc fact</t>
  </si>
  <si>
    <t>F</t>
  </si>
  <si>
    <t>C_A</t>
  </si>
  <si>
    <t>C_B</t>
  </si>
  <si>
    <t>P</t>
  </si>
  <si>
    <t>Pi</t>
  </si>
  <si>
    <t>qxpermille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</si>
</sst>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2" fontId="0" fillId="0" borderId="0" xfId="0" applyNumberForma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J2" sqref="J2:J21"/>
    </sheetView>
  </sheetViews>
  <sheetFormatPr defaultRowHeight="14.4" x14ac:dyDescent="0.3"/>
  <cols>
    <col min="4" max="4" width="9.109375" bestFit="1" customWidth="1"/>
  </cols>
  <sheetData>
    <row r="1" spans="1:11" x14ac:dyDescent="0.3">
      <c r="A1" t="s">
        <v>0</v>
      </c>
      <c r="B1">
        <v>1000</v>
      </c>
      <c r="D1" t="s">
        <v>10</v>
      </c>
      <c r="E1" t="s">
        <v>6</v>
      </c>
      <c r="F1" t="s">
        <v>9</v>
      </c>
      <c r="G1" t="s">
        <v>15</v>
      </c>
      <c r="I1" t="s">
        <v>21</v>
      </c>
      <c r="J1" t="s">
        <v>7</v>
      </c>
      <c r="K1" t="s">
        <v>8</v>
      </c>
    </row>
    <row r="2" spans="1:11" x14ac:dyDescent="0.3">
      <c r="A2" t="s">
        <v>1</v>
      </c>
      <c r="B2">
        <v>1000</v>
      </c>
      <c r="D2">
        <v>1</v>
      </c>
      <c r="E2" s="1">
        <v>-5.6499999999999996E-3</v>
      </c>
      <c r="F2" s="1">
        <f>-LN( (1+E2) ^ (-1))</f>
        <v>-5.6660216266269155E-3</v>
      </c>
      <c r="G2" s="1">
        <f>(1+E2)^(-D2)</f>
        <v>1.0056821038869614</v>
      </c>
      <c r="I2" s="1">
        <v>6.5374499999999998</v>
      </c>
      <c r="J2" s="3">
        <f>I2/1000</f>
        <v>6.5374499999999993E-3</v>
      </c>
      <c r="K2">
        <v>0.05</v>
      </c>
    </row>
    <row r="3" spans="1:11" x14ac:dyDescent="0.3">
      <c r="A3" t="s">
        <v>2</v>
      </c>
      <c r="B3">
        <v>800</v>
      </c>
      <c r="D3">
        <v>2</v>
      </c>
      <c r="E3" s="1">
        <v>-5.45E-3</v>
      </c>
      <c r="F3" s="1">
        <f>-LN((1+E2)^(D2)/((1+E3)^(D3)))</f>
        <v>-5.2637892355078056E-3</v>
      </c>
      <c r="G3" s="1">
        <f t="shared" ref="G3:G21" si="0">(1+E3)^(-D3)</f>
        <v>1.0109897594547261</v>
      </c>
      <c r="I3" s="1">
        <v>7.25631</v>
      </c>
      <c r="J3" s="3">
        <f t="shared" ref="J3:J21" si="1">I3/1000</f>
        <v>7.2563100000000002E-3</v>
      </c>
      <c r="K3">
        <v>0.05</v>
      </c>
    </row>
    <row r="4" spans="1:11" x14ac:dyDescent="0.3">
      <c r="A4" t="s">
        <v>3</v>
      </c>
      <c r="B4">
        <v>1000</v>
      </c>
      <c r="D4">
        <v>3</v>
      </c>
      <c r="E4" s="1">
        <v>-4.9500000000000004E-3</v>
      </c>
      <c r="F4" s="1">
        <f t="shared" ref="F4:F21" si="2">-LN((1+E3)^(D3)/((1+E4)^(D4)))</f>
        <v>-3.9570646273102954E-3</v>
      </c>
      <c r="G4" s="1">
        <f t="shared" si="0"/>
        <v>1.0149982369421608</v>
      </c>
      <c r="I4" s="1">
        <v>7.9703600000000003</v>
      </c>
      <c r="J4" s="3">
        <f t="shared" si="1"/>
        <v>7.970360000000001E-3</v>
      </c>
      <c r="K4">
        <v>0.05</v>
      </c>
    </row>
    <row r="5" spans="1:11" x14ac:dyDescent="0.3">
      <c r="A5" t="s">
        <v>4</v>
      </c>
      <c r="B5">
        <v>20</v>
      </c>
      <c r="D5">
        <v>4</v>
      </c>
      <c r="E5" s="1">
        <v>-4.3800000000000002E-3</v>
      </c>
      <c r="F5" s="1">
        <f t="shared" si="2"/>
        <v>-2.6716057167867108E-3</v>
      </c>
      <c r="G5" s="1">
        <f t="shared" si="0"/>
        <v>1.0177135375257522</v>
      </c>
      <c r="I5" s="1">
        <v>8.6371800000000007</v>
      </c>
      <c r="J5" s="3">
        <f t="shared" si="1"/>
        <v>8.6371800000000012E-3</v>
      </c>
      <c r="K5">
        <v>0.05</v>
      </c>
    </row>
    <row r="6" spans="1:11" x14ac:dyDescent="0.3">
      <c r="A6" t="s">
        <v>5</v>
      </c>
      <c r="B6">
        <v>200</v>
      </c>
      <c r="D6">
        <v>5</v>
      </c>
      <c r="E6" s="1">
        <v>-3.5599999999999998E-3</v>
      </c>
      <c r="F6" s="1">
        <f t="shared" si="2"/>
        <v>-2.7327819181035526E-4</v>
      </c>
      <c r="G6" s="1">
        <f t="shared" si="0"/>
        <v>1.0179916944464473</v>
      </c>
      <c r="I6" s="1">
        <v>9.4652899999999995</v>
      </c>
      <c r="J6" s="3">
        <f t="shared" si="1"/>
        <v>9.4652899999999995E-3</v>
      </c>
      <c r="K6">
        <v>0.05</v>
      </c>
    </row>
    <row r="7" spans="1:11" x14ac:dyDescent="0.3">
      <c r="A7" t="s">
        <v>14</v>
      </c>
      <c r="B7">
        <v>0.15</v>
      </c>
      <c r="D7">
        <v>6</v>
      </c>
      <c r="E7" s="1">
        <v>-2.7599999999999999E-3</v>
      </c>
      <c r="F7" s="1">
        <f t="shared" si="2"/>
        <v>1.2488644616558237E-3</v>
      </c>
      <c r="G7" s="1">
        <f t="shared" si="0"/>
        <v>1.016721154328327</v>
      </c>
      <c r="I7" s="1">
        <v>10.50503</v>
      </c>
      <c r="J7" s="3">
        <f t="shared" si="1"/>
        <v>1.050503E-2</v>
      </c>
      <c r="K7">
        <v>0.05</v>
      </c>
    </row>
    <row r="8" spans="1:11" x14ac:dyDescent="0.3">
      <c r="D8">
        <v>7</v>
      </c>
      <c r="E8" s="1">
        <v>-2.0799999999999998E-3</v>
      </c>
      <c r="F8" s="1">
        <f t="shared" si="2"/>
        <v>2.0077315061145422E-3</v>
      </c>
      <c r="G8" s="1">
        <f t="shared" si="0"/>
        <v>1.0146818990573945</v>
      </c>
      <c r="I8" s="1">
        <v>11.577019999999999</v>
      </c>
      <c r="J8" s="3">
        <f t="shared" si="1"/>
        <v>1.1577019999999999E-2</v>
      </c>
      <c r="K8">
        <v>0.05</v>
      </c>
    </row>
    <row r="9" spans="1:11" x14ac:dyDescent="0.3">
      <c r="D9">
        <v>8</v>
      </c>
      <c r="E9" s="1">
        <v>-1.16E-3</v>
      </c>
      <c r="F9" s="1">
        <f t="shared" si="2"/>
        <v>5.2897768642571411E-3</v>
      </c>
      <c r="G9" s="1">
        <f t="shared" si="0"/>
        <v>1.0093286295066992</v>
      </c>
      <c r="I9" s="1">
        <v>12.9008</v>
      </c>
      <c r="J9" s="3">
        <f t="shared" si="1"/>
        <v>1.29008E-2</v>
      </c>
      <c r="K9">
        <v>0.05</v>
      </c>
    </row>
    <row r="10" spans="1:11" x14ac:dyDescent="0.3">
      <c r="D10">
        <v>9</v>
      </c>
      <c r="E10" s="1">
        <v>-5.4000000000000001E-4</v>
      </c>
      <c r="F10" s="1">
        <f t="shared" si="2"/>
        <v>4.424073893431418E-3</v>
      </c>
      <c r="G10" s="1">
        <f t="shared" si="0"/>
        <v>1.004873148023709</v>
      </c>
      <c r="I10" s="1">
        <v>14.16065</v>
      </c>
      <c r="J10" s="3">
        <f t="shared" si="1"/>
        <v>1.416065E-2</v>
      </c>
      <c r="K10">
        <v>0.05</v>
      </c>
    </row>
    <row r="11" spans="1:11" x14ac:dyDescent="0.3">
      <c r="D11">
        <v>10</v>
      </c>
      <c r="E11" s="1">
        <v>2.1000000000000001E-4</v>
      </c>
      <c r="F11" s="1">
        <f t="shared" si="2"/>
        <v>6.9610922034489863E-3</v>
      </c>
      <c r="G11" s="1">
        <f t="shared" si="0"/>
        <v>0.99790242346396896</v>
      </c>
      <c r="I11" s="1">
        <v>15.79119</v>
      </c>
      <c r="J11" s="3">
        <f t="shared" si="1"/>
        <v>1.579119E-2</v>
      </c>
      <c r="K11">
        <v>0.05</v>
      </c>
    </row>
    <row r="12" spans="1:11" x14ac:dyDescent="0.3">
      <c r="D12">
        <v>11</v>
      </c>
      <c r="E12" s="1">
        <v>8.4999999999999995E-4</v>
      </c>
      <c r="F12" s="1">
        <f t="shared" si="2"/>
        <v>7.2462489694917172E-3</v>
      </c>
      <c r="G12" s="1">
        <f t="shared" si="0"/>
        <v>0.99069750988144845</v>
      </c>
      <c r="I12" s="1">
        <v>16.664100000000001</v>
      </c>
      <c r="J12" s="3">
        <f t="shared" si="1"/>
        <v>1.6664100000000001E-2</v>
      </c>
      <c r="K12">
        <v>0.05</v>
      </c>
    </row>
    <row r="13" spans="1:11" x14ac:dyDescent="0.3">
      <c r="D13">
        <v>12</v>
      </c>
      <c r="E13" s="1">
        <v>1.49E-3</v>
      </c>
      <c r="F13" s="1">
        <f t="shared" si="2"/>
        <v>8.5206641166698256E-3</v>
      </c>
      <c r="G13" s="1">
        <f t="shared" si="0"/>
        <v>0.98229197040249216</v>
      </c>
      <c r="I13" s="1">
        <v>18.200209999999998</v>
      </c>
      <c r="J13" s="3">
        <f t="shared" si="1"/>
        <v>1.8200209999999998E-2</v>
      </c>
      <c r="K13">
        <v>0.05</v>
      </c>
    </row>
    <row r="14" spans="1:11" x14ac:dyDescent="0.3">
      <c r="D14">
        <v>13</v>
      </c>
      <c r="E14" s="1">
        <v>2.0300000000000001E-3</v>
      </c>
      <c r="F14" s="1">
        <f t="shared" si="2"/>
        <v>8.4965577280542437E-3</v>
      </c>
      <c r="G14" s="1">
        <f t="shared" si="0"/>
        <v>0.9739812263255947</v>
      </c>
      <c r="I14" s="1">
        <v>20.119879999999998</v>
      </c>
      <c r="J14" s="3">
        <f t="shared" si="1"/>
        <v>2.011988E-2</v>
      </c>
      <c r="K14">
        <v>0.05</v>
      </c>
    </row>
    <row r="15" spans="1:11" x14ac:dyDescent="0.3">
      <c r="D15">
        <v>14</v>
      </c>
      <c r="E15" s="1">
        <v>2.5200000000000001E-3</v>
      </c>
      <c r="F15" s="1">
        <f t="shared" si="2"/>
        <v>8.8723713947611166E-3</v>
      </c>
      <c r="G15" s="1">
        <f t="shared" si="0"/>
        <v>0.96537792543133094</v>
      </c>
      <c r="I15" s="1">
        <v>22.72833</v>
      </c>
      <c r="J15" s="3">
        <f t="shared" si="1"/>
        <v>2.2728329999999998E-2</v>
      </c>
      <c r="K15">
        <v>0.05</v>
      </c>
    </row>
    <row r="16" spans="1:11" x14ac:dyDescent="0.3">
      <c r="D16">
        <v>15</v>
      </c>
      <c r="E16" s="1">
        <v>2.99E-3</v>
      </c>
      <c r="F16" s="1">
        <f t="shared" si="2"/>
        <v>9.5474608656486853E-3</v>
      </c>
      <c r="G16" s="1">
        <f t="shared" si="0"/>
        <v>0.95620487680899158</v>
      </c>
      <c r="I16" s="1">
        <v>25.482009999999999</v>
      </c>
      <c r="J16" s="3">
        <f t="shared" si="1"/>
        <v>2.5482009999999999E-2</v>
      </c>
      <c r="K16">
        <v>0.05</v>
      </c>
    </row>
    <row r="17" spans="4:11" x14ac:dyDescent="0.3">
      <c r="D17">
        <v>16</v>
      </c>
      <c r="E17" s="1">
        <v>3.2799999999999999E-3</v>
      </c>
      <c r="F17" s="1">
        <f t="shared" si="2"/>
        <v>7.6110379330234807E-3</v>
      </c>
      <c r="G17" s="1">
        <f t="shared" si="0"/>
        <v>0.94895479055907705</v>
      </c>
      <c r="I17" s="1">
        <v>29.546220000000002</v>
      </c>
      <c r="J17" s="3">
        <f t="shared" si="1"/>
        <v>2.9546220000000002E-2</v>
      </c>
      <c r="K17">
        <v>0.05</v>
      </c>
    </row>
    <row r="18" spans="4:11" x14ac:dyDescent="0.3">
      <c r="D18">
        <v>17</v>
      </c>
      <c r="E18" s="1">
        <v>3.47E-3</v>
      </c>
      <c r="F18" s="1">
        <f t="shared" si="2"/>
        <v>6.4937679612432709E-3</v>
      </c>
      <c r="G18" s="1">
        <f t="shared" si="0"/>
        <v>0.94281246335193469</v>
      </c>
      <c r="I18" s="1">
        <v>32.53181</v>
      </c>
      <c r="J18" s="3">
        <f t="shared" si="1"/>
        <v>3.2531810000000001E-2</v>
      </c>
      <c r="K18">
        <v>0.05</v>
      </c>
    </row>
    <row r="19" spans="4:11" x14ac:dyDescent="0.3">
      <c r="D19">
        <v>18</v>
      </c>
      <c r="E19" s="1">
        <v>3.65E-3</v>
      </c>
      <c r="F19" s="1">
        <f t="shared" si="2"/>
        <v>6.6924999666158804E-3</v>
      </c>
      <c r="G19" s="1">
        <f t="shared" si="0"/>
        <v>0.93652375802486498</v>
      </c>
      <c r="I19" s="1">
        <v>35.693309999999997</v>
      </c>
      <c r="J19" s="3">
        <f t="shared" si="1"/>
        <v>3.5693309999999999E-2</v>
      </c>
      <c r="K19">
        <v>0.05</v>
      </c>
    </row>
    <row r="20" spans="4:11" x14ac:dyDescent="0.3">
      <c r="D20">
        <v>19</v>
      </c>
      <c r="E20" s="1">
        <v>3.8999999999999998E-3</v>
      </c>
      <c r="F20" s="1">
        <f t="shared" si="2"/>
        <v>8.3754911251590226E-3</v>
      </c>
      <c r="G20" s="1">
        <f t="shared" si="0"/>
        <v>0.92871266811964548</v>
      </c>
      <c r="I20" s="1">
        <v>39.260820000000002</v>
      </c>
      <c r="J20" s="3">
        <f t="shared" si="1"/>
        <v>3.9260820000000002E-2</v>
      </c>
      <c r="K20">
        <v>0.05</v>
      </c>
    </row>
    <row r="21" spans="4:11" x14ac:dyDescent="0.3">
      <c r="D21">
        <v>20</v>
      </c>
      <c r="E21" s="1">
        <v>4.2500000000000003E-3</v>
      </c>
      <c r="F21" s="1">
        <f t="shared" si="2"/>
        <v>1.0864005553558362E-2</v>
      </c>
      <c r="G21" s="1">
        <f t="shared" si="0"/>
        <v>0.91867773700808286</v>
      </c>
      <c r="I21" s="1">
        <v>42.964799999999997</v>
      </c>
      <c r="J21" s="3">
        <f t="shared" si="1"/>
        <v>4.2964799999999997E-2</v>
      </c>
      <c r="K21">
        <v>0.05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85FE-7615-40D0-942C-B929FD452613}">
  <dimension ref="A1:H22"/>
  <sheetViews>
    <sheetView workbookViewId="0">
      <selection activeCell="H2" sqref="H2"/>
    </sheetView>
  </sheetViews>
  <sheetFormatPr defaultRowHeight="14.4" x14ac:dyDescent="0.3"/>
  <cols>
    <col min="5" max="6" width="9.44140625" bestFit="1" customWidth="1"/>
  </cols>
  <sheetData>
    <row r="1" spans="1:8" x14ac:dyDescent="0.3">
      <c r="A1" t="s">
        <v>12</v>
      </c>
      <c r="B1" t="s">
        <v>11</v>
      </c>
      <c r="C1" t="s">
        <v>13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3">
      <c r="A2" s="1">
        <f>-LN(data!B3/data!B4)/data!B5-LN(1+data!E21)</f>
        <v>6.9161833084558722E-3</v>
      </c>
      <c r="B2" s="2">
        <f>B3*EXP(-(data!F2+plain_case!$A$2))</f>
        <v>800.00000000000068</v>
      </c>
      <c r="C2" s="2">
        <f>data!B6</f>
        <v>200</v>
      </c>
      <c r="D2" s="2">
        <f>B2+C2</f>
        <v>1000.0000000000007</v>
      </c>
      <c r="G2">
        <v>1</v>
      </c>
      <c r="H2">
        <f>(data!I2+data!K2)+(1-data!K2)*G2</f>
        <v>7.5374499999999998</v>
      </c>
    </row>
    <row r="3" spans="1:8" x14ac:dyDescent="0.3">
      <c r="B3" s="2">
        <f>B4*EXP(-(data!F3+plain_case!$A$2))</f>
        <v>801.00075476775532</v>
      </c>
      <c r="C3" s="2">
        <f>C2*EXP(data!F2-0.5*data!$B$7^2)</f>
        <v>196.64525018183591</v>
      </c>
      <c r="D3" s="2">
        <f t="shared" ref="D3:D22" si="0">B3+C3</f>
        <v>997.6460049495912</v>
      </c>
      <c r="E3" s="2">
        <f>MAX(F3,1000)</f>
        <v>1000</v>
      </c>
      <c r="F3" s="2">
        <f>D3-D2*0.03</f>
        <v>967.6460049495912</v>
      </c>
      <c r="G3">
        <f>G2*(1-data!I2)*(1-data!K2)</f>
        <v>-5.2605774999999992</v>
      </c>
      <c r="H3">
        <f>(data!I3+data!K3)+(1-data!K3)*G3</f>
        <v>2.3087613750000004</v>
      </c>
    </row>
    <row r="4" spans="1:8" x14ac:dyDescent="0.3">
      <c r="B4" s="2">
        <f>B5*EXP(-(data!F4+plain_case!$A$2))</f>
        <v>802.32541779862527</v>
      </c>
      <c r="C4" s="2">
        <f>C3*EXP(data!F3-0.5*data!$B$7^2)</f>
        <v>193.42455807281033</v>
      </c>
      <c r="D4" s="2">
        <f t="shared" si="0"/>
        <v>995.74997587143559</v>
      </c>
      <c r="E4" s="2">
        <f t="shared" ref="E4:E22" si="1">MAX(F4,1000)</f>
        <v>1000</v>
      </c>
      <c r="F4" s="2">
        <f>D4-D3*0.03</f>
        <v>965.82059572294781</v>
      </c>
      <c r="G4">
        <f>G3*(1-data!I3)*(1-data!K3)</f>
        <v>31.266213438073741</v>
      </c>
      <c r="H4">
        <f>(data!I4+data!K4)+(1-data!K4)*G4</f>
        <v>37.723262766170052</v>
      </c>
    </row>
    <row r="5" spans="1:8" x14ac:dyDescent="0.3">
      <c r="B5" s="2">
        <f>B6*EXP(-(data!F5+plain_case!$A$2))</f>
        <v>804.70311013269441</v>
      </c>
      <c r="C5" s="2">
        <f>C4*EXP(data!F4-0.5*data!$B$7^2)</f>
        <v>190.50539055796133</v>
      </c>
      <c r="D5" s="2">
        <f t="shared" si="0"/>
        <v>995.20850069065568</v>
      </c>
      <c r="E5" s="2">
        <f t="shared" si="1"/>
        <v>1000</v>
      </c>
      <c r="F5" s="2">
        <f>D5-D4*0.03</f>
        <v>965.33600141451257</v>
      </c>
      <c r="G5">
        <f>G4*(1-data!I4)*(1-data!K4)</f>
        <v>-207.0399253252011</v>
      </c>
      <c r="H5">
        <f>(data!I5+data!K5)+(1-data!K5)*G5</f>
        <v>-188.00074905894101</v>
      </c>
    </row>
    <row r="6" spans="1:8" x14ac:dyDescent="0.3">
      <c r="B6" s="2">
        <f>B7*EXP(-(data!F6+plain_case!$A$2))</f>
        <v>808.12599413125622</v>
      </c>
      <c r="C6" s="2">
        <f>C5*EXP(data!F5-0.5*data!$B$7^2)</f>
        <v>187.87162528216035</v>
      </c>
      <c r="D6" s="2">
        <f t="shared" si="0"/>
        <v>995.9976194134166</v>
      </c>
      <c r="E6" s="2">
        <f t="shared" si="1"/>
        <v>1000</v>
      </c>
      <c r="F6" s="2">
        <f>D6-D5*0.03</f>
        <v>966.14136439269691</v>
      </c>
      <c r="G6">
        <f>G5*(1-data!I5)*(1-data!K5)</f>
        <v>1502.1411180503635</v>
      </c>
      <c r="H6">
        <f>(data!I6+data!K6)+(1-data!K6)*G6</f>
        <v>1436.5493521478454</v>
      </c>
    </row>
    <row r="7" spans="1:8" x14ac:dyDescent="0.3">
      <c r="B7" s="2">
        <f>B8*EXP(-(data!F7+plain_case!$A$2))</f>
        <v>813.51216854853408</v>
      </c>
      <c r="C7" s="2">
        <f>C6*EXP(data!F6-0.5*data!$B$7^2)</f>
        <v>185.71915386128686</v>
      </c>
      <c r="D7" s="2">
        <f t="shared" si="0"/>
        <v>999.2313224098209</v>
      </c>
      <c r="E7" s="2">
        <f t="shared" si="1"/>
        <v>1000</v>
      </c>
      <c r="F7" s="2">
        <f>D7-D6*0.03</f>
        <v>969.35139382741841</v>
      </c>
      <c r="G7">
        <f>G6*(1-data!I6)*(1-data!K6)</f>
        <v>-12080.257175959534</v>
      </c>
      <c r="H7">
        <f>(data!I7+data!K7)+(1-data!K7)*G7</f>
        <v>-11465.689287161556</v>
      </c>
    </row>
    <row r="8" spans="1:8" x14ac:dyDescent="0.3">
      <c r="B8" s="2">
        <f>B9*EXP(-(data!F8+plain_case!$A$2))</f>
        <v>820.18172583944408</v>
      </c>
      <c r="C8" s="2">
        <f>C7*EXP(data!F7-0.5*data!$B$7^2)</f>
        <v>183.87100861170401</v>
      </c>
      <c r="D8" s="2">
        <f t="shared" si="0"/>
        <v>1004.0527344511481</v>
      </c>
      <c r="E8" s="2">
        <f t="shared" si="1"/>
        <v>1000</v>
      </c>
      <c r="F8" s="2">
        <f>D8-D7*0.03</f>
        <v>974.07579477885349</v>
      </c>
      <c r="G8">
        <f>G7*(1-data!I7)*(1-data!K7)</f>
        <v>109082.04652195011</v>
      </c>
      <c r="H8">
        <f>(data!I8+data!K8)+(1-data!K8)*G8</f>
        <v>103639.5712158526</v>
      </c>
    </row>
    <row r="9" spans="1:8" x14ac:dyDescent="0.3">
      <c r="B9" s="2">
        <f>B10*EXP(-(data!F9+plain_case!$A$2))</f>
        <v>827.53371315724314</v>
      </c>
      <c r="C9" s="2">
        <f>C8*EXP(data!F8-0.5*data!$B$7^2)</f>
        <v>182.17945233150778</v>
      </c>
      <c r="D9" s="2">
        <f t="shared" si="0"/>
        <v>1009.713165488751</v>
      </c>
      <c r="E9" s="2">
        <f t="shared" si="1"/>
        <v>1000</v>
      </c>
      <c r="F9" s="2">
        <f>D9-D8*0.03</f>
        <v>979.59158345521655</v>
      </c>
      <c r="G9">
        <f>G8*(1-data!I8)*(1-data!K8)</f>
        <v>-1096074.8383184168</v>
      </c>
      <c r="H9">
        <f>(data!I9+data!K9)+(1-data!K9)*G9</f>
        <v>-1041258.145602496</v>
      </c>
    </row>
    <row r="10" spans="1:8" x14ac:dyDescent="0.3">
      <c r="B10" s="2">
        <f>B11*EXP(-(data!F10+plain_case!$A$2))</f>
        <v>837.69645352899374</v>
      </c>
      <c r="C10" s="2">
        <f>C9*EXP(data!F9-0.5*data!$B$7^2)</f>
        <v>181.0968516206469</v>
      </c>
      <c r="D10" s="2">
        <f t="shared" si="0"/>
        <v>1018.7933051496407</v>
      </c>
      <c r="E10" s="2">
        <f t="shared" si="1"/>
        <v>1000</v>
      </c>
      <c r="F10" s="2">
        <f>D10-D9*0.03</f>
        <v>988.5019101849781</v>
      </c>
      <c r="G10">
        <f>G9*(1-data!I9)*(1-data!K9)</f>
        <v>12391959.064066825</v>
      </c>
      <c r="H10">
        <f>(data!I10+data!K10)+(1-data!K10)*G10</f>
        <v>11772375.321513485</v>
      </c>
    </row>
    <row r="11" spans="1:8" x14ac:dyDescent="0.3">
      <c r="B11" s="2">
        <f>B12*EXP(-(data!F11+plain_case!$A$2))</f>
        <v>847.2502154423895</v>
      </c>
      <c r="C11" s="2">
        <f>C10*EXP(data!F10-0.5*data!$B$7^2)</f>
        <v>179.86490725730363</v>
      </c>
      <c r="D11" s="2">
        <f t="shared" si="0"/>
        <v>1027.1151226996931</v>
      </c>
      <c r="E11" s="2">
        <f t="shared" si="1"/>
        <v>1000</v>
      </c>
      <c r="F11" s="2">
        <f>D11-D10*0.03</f>
        <v>996.5513235452039</v>
      </c>
      <c r="G11">
        <f>G10*(1-data!I10)*(1-data!K10)</f>
        <v>-154931924.2536855</v>
      </c>
      <c r="H11">
        <f>(data!I11+data!K11)+(1-data!K11)*G11</f>
        <v>-147185312.19981122</v>
      </c>
    </row>
    <row r="12" spans="1:8" x14ac:dyDescent="0.3">
      <c r="B12" s="2">
        <f>B13*EXP(-(data!F12+plain_case!$A$2))</f>
        <v>859.08970000200384</v>
      </c>
      <c r="C12" s="2">
        <f>C11*EXP(data!F11-0.5*data!$B$7^2)</f>
        <v>179.09513517496339</v>
      </c>
      <c r="D12" s="2">
        <f t="shared" si="0"/>
        <v>1038.1848351769672</v>
      </c>
      <c r="E12" s="2">
        <f t="shared" si="1"/>
        <v>1007.3713814959765</v>
      </c>
      <c r="F12" s="2">
        <f>D12-D11*0.03</f>
        <v>1007.3713814959765</v>
      </c>
      <c r="G12">
        <f>G11*(1-data!I11)*(1-data!K11)</f>
        <v>2177046152.266777</v>
      </c>
      <c r="H12">
        <f>(data!I12+data!K12)+(1-data!K12)*G12</f>
        <v>2068193861.367538</v>
      </c>
    </row>
    <row r="13" spans="1:8" x14ac:dyDescent="0.3">
      <c r="B13" s="2">
        <f>B14*EXP(-(data!F13+plain_case!$A$2))</f>
        <v>871.34306360641722</v>
      </c>
      <c r="C13" s="2">
        <f>C12*EXP(data!F12-0.5*data!$B$7^2)</f>
        <v>178.37951637864273</v>
      </c>
      <c r="D13" s="2">
        <f t="shared" si="0"/>
        <v>1049.7225799850598</v>
      </c>
      <c r="E13" s="2">
        <f t="shared" si="1"/>
        <v>1018.5770349297509</v>
      </c>
      <c r="F13" s="2">
        <f>D13-D12*0.03</f>
        <v>1018.5770349297509</v>
      </c>
      <c r="G13">
        <f>G12*(1-data!I12)*(1-data!K12)</f>
        <v>-32396395202.035923</v>
      </c>
      <c r="H13">
        <f>(data!I13+data!K13)+(1-data!K13)*G13</f>
        <v>-30776575423.683914</v>
      </c>
    </row>
    <row r="14" spans="1:8" x14ac:dyDescent="0.3">
      <c r="B14" s="2">
        <f>B15*EXP(-(data!F14+plain_case!$A$2))</f>
        <v>884.8982087103542</v>
      </c>
      <c r="C14" s="2">
        <f>C13*EXP(data!F13-0.5*data!$B$7^2)</f>
        <v>177.89332255867487</v>
      </c>
      <c r="D14" s="2">
        <f t="shared" si="0"/>
        <v>1062.7915312690291</v>
      </c>
      <c r="E14" s="2">
        <f t="shared" si="1"/>
        <v>1031.2998538694774</v>
      </c>
      <c r="F14" s="2">
        <f>D14-D13*0.03</f>
        <v>1031.2998538694774</v>
      </c>
      <c r="G14">
        <f>G13*(1-data!I13)*(1-data!K13)</f>
        <v>529363560682.10974</v>
      </c>
      <c r="H14">
        <f>(data!I14+data!K14)+(1-data!K14)*G14</f>
        <v>502895382668.17407</v>
      </c>
    </row>
    <row r="15" spans="1:8" x14ac:dyDescent="0.3">
      <c r="B15" s="2">
        <f>B16*EXP(-(data!F15+plain_case!$A$2))</f>
        <v>898.64256264601602</v>
      </c>
      <c r="C15" s="2">
        <f>C14*EXP(data!F14-0.5*data!$B$7^2)</f>
        <v>177.40417729011031</v>
      </c>
      <c r="D15" s="2">
        <f t="shared" si="0"/>
        <v>1076.0467399361264</v>
      </c>
      <c r="E15" s="2">
        <f t="shared" si="1"/>
        <v>1044.1629939980555</v>
      </c>
      <c r="F15" s="2">
        <f>D15-D14*0.03</f>
        <v>1044.1629939980555</v>
      </c>
      <c r="G15">
        <f>G14*(1-data!I14)*(1-data!K14)</f>
        <v>-9615299368783.9238</v>
      </c>
      <c r="H15">
        <f>(data!I15+data!K15)+(1-data!K15)*G15</f>
        <v>-9134534400321.9473</v>
      </c>
    </row>
    <row r="16" spans="1:8" x14ac:dyDescent="0.3">
      <c r="B16" s="2">
        <f>B17*EXP(-(data!F16+plain_case!$A$2))</f>
        <v>912.94342782753324</v>
      </c>
      <c r="C16" s="2">
        <f>C15*EXP(data!F15-0.5*data!$B$7^2)</f>
        <v>176.98287708967209</v>
      </c>
      <c r="D16" s="2">
        <f t="shared" si="0"/>
        <v>1089.9263049172052</v>
      </c>
      <c r="E16" s="2">
        <f t="shared" si="1"/>
        <v>1057.6449027191215</v>
      </c>
      <c r="F16" s="2">
        <f>D16-D15*0.03</f>
        <v>1057.6449027191215</v>
      </c>
      <c r="G16">
        <f>G15*(1-data!I15)*(1-data!K15)</f>
        <v>198478177847042.34</v>
      </c>
      <c r="H16">
        <f>(data!I16+data!K16)+(1-data!K16)*G16</f>
        <v>188554268954715.75</v>
      </c>
    </row>
    <row r="17" spans="2:8" x14ac:dyDescent="0.3">
      <c r="B17" s="2">
        <f>B18*EXP(-(data!F17+plain_case!$A$2))</f>
        <v>928.09821275853972</v>
      </c>
      <c r="C17" s="2">
        <f>C16*EXP(data!F16-0.5*data!$B$7^2)</f>
        <v>176.68181317458851</v>
      </c>
      <c r="D17" s="2">
        <f t="shared" si="0"/>
        <v>1104.7800259331282</v>
      </c>
      <c r="E17" s="2">
        <f t="shared" si="1"/>
        <v>1072.0822367856119</v>
      </c>
      <c r="F17" s="2">
        <f>D17-D16*0.03</f>
        <v>1072.0822367856119</v>
      </c>
      <c r="G17">
        <f>G16*(1-data!I16)*(1-data!K16)</f>
        <v>-4616187498091415</v>
      </c>
      <c r="H17">
        <f>(data!I17+data!K17)+(1-data!K17)*G17</f>
        <v>-4385378123186814.5</v>
      </c>
    </row>
    <row r="18" spans="2:8" x14ac:dyDescent="0.3">
      <c r="B18" s="2">
        <f>B19*EXP(-(data!F18+plain_case!$A$2))</f>
        <v>941.6793097841371</v>
      </c>
      <c r="C18" s="2">
        <f>C17*EXP(data!F17-0.5*data!$B$7^2)</f>
        <v>176.04004315509536</v>
      </c>
      <c r="D18" s="2">
        <f t="shared" si="0"/>
        <v>1117.7193529392325</v>
      </c>
      <c r="E18" s="2">
        <f t="shared" si="1"/>
        <v>1084.5759521612388</v>
      </c>
      <c r="F18" s="2">
        <f>D18-D17*0.03</f>
        <v>1084.5759521612388</v>
      </c>
      <c r="G18">
        <f>G17*(1-data!I17)*(1-data!K17)</f>
        <v>1.2518596868767875E+17</v>
      </c>
      <c r="H18">
        <f>(data!I18+data!K18)+(1-data!K18)*G18</f>
        <v>1.1892667025329485E+17</v>
      </c>
    </row>
    <row r="19" spans="2:8" x14ac:dyDescent="0.3">
      <c r="B19" s="2">
        <f>B20*EXP(-(data!F19+plain_case!$A$2))</f>
        <v>954.39223276911173</v>
      </c>
      <c r="C19" s="2">
        <f>C18*EXP(data!F18-0.5*data!$B$7^2)</f>
        <v>175.20474387499587</v>
      </c>
      <c r="D19" s="2">
        <f t="shared" si="0"/>
        <v>1129.5969766441076</v>
      </c>
      <c r="E19" s="2">
        <f t="shared" si="1"/>
        <v>1096.0653960559307</v>
      </c>
      <c r="F19" s="2">
        <f>D19-D18*0.03</f>
        <v>1096.0653960559307</v>
      </c>
      <c r="G19">
        <f>G18*(1-data!I18)*(1-data!K18)</f>
        <v>-3.7499731703595438E+18</v>
      </c>
      <c r="H19">
        <f>(data!I19+data!K19)+(1-data!K19)*G19</f>
        <v>-3.5624745118415662E+18</v>
      </c>
    </row>
    <row r="20" spans="2:8" x14ac:dyDescent="0.3">
      <c r="B20" s="2">
        <f>B21*EXP(-(data!F20+plain_case!$A$2))</f>
        <v>967.46903157777763</v>
      </c>
      <c r="C20" s="2">
        <f>C19*EXP(data!F19-0.5*data!$B$7^2)</f>
        <v>174.40806505977133</v>
      </c>
      <c r="D20" s="2">
        <f t="shared" si="0"/>
        <v>1141.8770966375489</v>
      </c>
      <c r="E20" s="2">
        <f t="shared" si="1"/>
        <v>1107.9891873382257</v>
      </c>
      <c r="F20" s="2">
        <f>D20-D19*0.03</f>
        <v>1107.9891873382257</v>
      </c>
      <c r="G20">
        <f>G19*(1-data!I19)*(1-data!K19)</f>
        <v>1.2359403260641812E+20</v>
      </c>
      <c r="H20">
        <f>(data!I20+data!K20)+(1-data!K20)*G20</f>
        <v>1.1741433097609721E+20</v>
      </c>
    </row>
    <row r="21" spans="2:8" x14ac:dyDescent="0.3">
      <c r="B21" s="2">
        <f>B22*EXP(-(data!F21+plain_case!$A$2))</f>
        <v>982.37694602175327</v>
      </c>
      <c r="C21" s="2">
        <f>C20*EXP(data!F20-0.5*data!$B$7^2)</f>
        <v>173.90744738859118</v>
      </c>
      <c r="D21" s="2">
        <f t="shared" si="0"/>
        <v>1156.2843934103444</v>
      </c>
      <c r="E21" s="2">
        <f t="shared" si="1"/>
        <v>1122.0280805112179</v>
      </c>
      <c r="F21" s="2">
        <f>D21-D20*0.03</f>
        <v>1122.0280805112179</v>
      </c>
      <c r="G21">
        <f>G20*(1-data!I20)*(1-data!K20)</f>
        <v>-4.4923685828968799E+21</v>
      </c>
      <c r="H21">
        <f>(data!I21+data!K21)+(1-data!K21)*G21</f>
        <v>-4.2677501537520357E+21</v>
      </c>
    </row>
    <row r="22" spans="2:8" x14ac:dyDescent="0.3">
      <c r="B22" s="2">
        <f>data!B4</f>
        <v>1000</v>
      </c>
      <c r="C22" s="2">
        <f>C21*EXP(data!F21-0.5*data!$B$7^2)</f>
        <v>173.84033303342181</v>
      </c>
      <c r="D22" s="2">
        <f t="shared" si="0"/>
        <v>1173.8403330334218</v>
      </c>
      <c r="E22" s="2">
        <f t="shared" si="1"/>
        <v>1139.1518012311114</v>
      </c>
      <c r="F22" s="2">
        <f>D22-D21*0.03</f>
        <v>1139.1518012311114</v>
      </c>
      <c r="G22">
        <f>G21*(1-data!I21)*(1-data!K21)</f>
        <v>1.790952816521734E+23</v>
      </c>
      <c r="H22">
        <f>(data!I22+data!J22)+(1-data!J22)*G22</f>
        <v>1.790952816521734E+23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plain_case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Terruzzi</dc:creator>
  <cp:lastModifiedBy>Riccardo Terruzzi</cp:lastModifiedBy>
  <dcterms:created xsi:type="dcterms:W3CDTF">2015-06-05T18:17:20Z</dcterms:created>
  <dcterms:modified xsi:type="dcterms:W3CDTF">2021-06-23T10:51:51Z</dcterms:modified>
</cp:coreProperties>
</file>