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2CF1F1E-289D-4B56-9ED6-CDD4B78CC577}" xr6:coauthVersionLast="43" xr6:coauthVersionMax="43" xr10:uidLastSave="{00000000-0000-0000-0000-000000000000}"/>
  <bookViews>
    <workbookView xWindow="-120" yWindow="-120" windowWidth="20730" windowHeight="11040" xr2:uid="{2FEE1979-30BF-4BCF-B5C8-8E35A3C48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37" i="1" l="1"/>
  <c r="BL35" i="1"/>
  <c r="BT34" i="1"/>
  <c r="BP34" i="1"/>
  <c r="BP28" i="1"/>
  <c r="BL34" i="1"/>
  <c r="BL33" i="1"/>
  <c r="BL31" i="1"/>
  <c r="BL29" i="1"/>
  <c r="BL28" i="1"/>
  <c r="BL27" i="1"/>
  <c r="AP82" i="1"/>
  <c r="AP81" i="1"/>
  <c r="AP80" i="1"/>
  <c r="AP70" i="1"/>
  <c r="AP69" i="1"/>
  <c r="AR78" i="1"/>
  <c r="AP78" i="1"/>
  <c r="AP68" i="1"/>
  <c r="AR66" i="1"/>
  <c r="AP66" i="1"/>
  <c r="AP58" i="1"/>
  <c r="AP57" i="1"/>
  <c r="AP56" i="1"/>
  <c r="AP54" i="1"/>
  <c r="AP46" i="1"/>
  <c r="AR54" i="1"/>
  <c r="AP44" i="1"/>
  <c r="AZ43" i="1"/>
  <c r="AX43" i="1"/>
  <c r="AV43" i="1"/>
  <c r="AT43" i="1"/>
  <c r="AR43" i="1"/>
  <c r="AV42" i="1"/>
  <c r="AT42" i="1"/>
  <c r="AR42" i="1"/>
  <c r="AP43" i="1"/>
  <c r="AP42" i="1"/>
  <c r="AP36" i="1"/>
  <c r="AP34" i="1"/>
  <c r="AZ33" i="1"/>
  <c r="AX33" i="1"/>
  <c r="AT33" i="1"/>
  <c r="AR33" i="1"/>
  <c r="AV32" i="1"/>
  <c r="AT32" i="1"/>
  <c r="AR32" i="1"/>
  <c r="AP33" i="1"/>
  <c r="AP32" i="1"/>
  <c r="AP24" i="1"/>
  <c r="AP22" i="1"/>
  <c r="AZ21" i="1"/>
  <c r="AX21" i="1"/>
  <c r="AT21" i="1"/>
  <c r="AR21" i="1"/>
  <c r="AV20" i="1"/>
  <c r="AT20" i="1"/>
  <c r="AR20" i="1"/>
  <c r="AP21" i="1"/>
  <c r="AP20" i="1"/>
  <c r="AF22" i="1"/>
  <c r="AL20" i="1"/>
  <c r="AJ20" i="1"/>
  <c r="AH20" i="1"/>
  <c r="AF20" i="1"/>
  <c r="AF24" i="1"/>
  <c r="AF23" i="1"/>
  <c r="AF21" i="1"/>
  <c r="Q57" i="1"/>
  <c r="Q56" i="1"/>
  <c r="Q55" i="1"/>
  <c r="S50" i="1"/>
  <c r="S49" i="1"/>
  <c r="Q50" i="1"/>
  <c r="Q49" i="1"/>
  <c r="Q25" i="1"/>
  <c r="S25" i="1"/>
  <c r="V25" i="1"/>
  <c r="Y25" i="1"/>
  <c r="Q26" i="1"/>
  <c r="S26" i="1"/>
  <c r="V26" i="1"/>
  <c r="Y26" i="1"/>
  <c r="Y22" i="1"/>
  <c r="Y21" i="1"/>
  <c r="Y20" i="1"/>
  <c r="V22" i="1"/>
  <c r="V21" i="1"/>
  <c r="V20" i="1"/>
  <c r="S22" i="1"/>
  <c r="S21" i="1"/>
  <c r="Q22" i="1"/>
  <c r="Q21" i="1"/>
  <c r="Q20" i="1"/>
  <c r="Y30" i="1"/>
  <c r="V30" i="1"/>
  <c r="S30" i="1"/>
  <c r="Q30" i="1"/>
  <c r="Y29" i="1"/>
  <c r="Y31" i="1" s="1"/>
  <c r="Y34" i="1" s="1"/>
  <c r="V29" i="1"/>
  <c r="V31" i="1" s="1"/>
  <c r="V34" i="1" s="1"/>
  <c r="Q29" i="1"/>
  <c r="Q31" i="1" l="1"/>
  <c r="Q34" i="1" s="1"/>
  <c r="S27" i="1"/>
  <c r="Y27" i="1"/>
  <c r="Y33" i="1" s="1"/>
  <c r="Y37" i="1" s="1"/>
  <c r="S29" i="1"/>
  <c r="S31" i="1" s="1"/>
  <c r="Q27" i="1"/>
  <c r="Q33" i="1" s="1"/>
  <c r="Q37" i="1" s="1"/>
  <c r="V27" i="1"/>
  <c r="V33" i="1" s="1"/>
  <c r="V37" i="1" s="1"/>
  <c r="V43" i="1" l="1"/>
  <c r="V44" i="1" s="1"/>
  <c r="V45" i="1" s="1"/>
  <c r="Y38" i="1"/>
  <c r="Y39" i="1" s="1"/>
  <c r="Q43" i="1"/>
  <c r="Q44" i="1" s="1"/>
  <c r="Y43" i="1"/>
  <c r="V38" i="1"/>
  <c r="V39" i="1" s="1"/>
  <c r="Q38" i="1"/>
  <c r="Q39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3" i="1"/>
  <c r="J28" i="1" s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4" i="1"/>
  <c r="H13" i="1"/>
  <c r="H28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4" i="1"/>
  <c r="G13" i="1"/>
  <c r="E28" i="1"/>
  <c r="D28" i="1"/>
  <c r="C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F13" i="1"/>
  <c r="Q40" i="1" l="1"/>
  <c r="Y44" i="1" s="1"/>
  <c r="Q45" i="1" s="1"/>
  <c r="Q46" i="1" s="1"/>
  <c r="F28" i="1"/>
  <c r="G28" i="1"/>
  <c r="I28" i="1"/>
  <c r="K28" i="1"/>
</calcChain>
</file>

<file path=xl/sharedStrings.xml><?xml version="1.0" encoding="utf-8"?>
<sst xmlns="http://schemas.openxmlformats.org/spreadsheetml/2006/main" count="344" uniqueCount="102">
  <si>
    <t>Nama : Roy Steven Alexander</t>
  </si>
  <si>
    <t>NIM : 2407020129</t>
  </si>
  <si>
    <t>Rombel : Akuntansi C</t>
  </si>
  <si>
    <t>1. Menentukan Tujuan Peneletian</t>
  </si>
  <si>
    <t>Apakah jam belajar mahasiswa perhari dan jumlah latihan soal yang dilakukan perhari mempengaruhi nilai akhir</t>
  </si>
  <si>
    <t>Sampel</t>
  </si>
  <si>
    <t>YX₁</t>
  </si>
  <si>
    <t>YX₂</t>
  </si>
  <si>
    <t>Y²</t>
  </si>
  <si>
    <t>X₁²</t>
  </si>
  <si>
    <t>X₂²</t>
  </si>
  <si>
    <t>X₁X₂</t>
  </si>
  <si>
    <t>X₁ (Jam belajar mahasiswa per hari )</t>
  </si>
  <si>
    <t>X₂ Jumlah Latihan soal  yang dilakukan perhari
Jumlah Latihan soal  yang dilakukan perhari
 %)</t>
  </si>
  <si>
    <t>Y (Nilai Akhir %)</t>
  </si>
  <si>
    <t>Total</t>
  </si>
  <si>
    <t>Persamaan untuk mendapatkan koefisien regresi</t>
  </si>
  <si>
    <t xml:space="preserve">persamaan </t>
  </si>
  <si>
    <t xml:space="preserve"> = </t>
  </si>
  <si>
    <t>a</t>
  </si>
  <si>
    <t>+</t>
  </si>
  <si>
    <t>b1</t>
  </si>
  <si>
    <t>b2</t>
  </si>
  <si>
    <t>Subtitusi antar persamaan</t>
  </si>
  <si>
    <t>mencari nilai b2</t>
  </si>
  <si>
    <t>mencari nilai b1</t>
  </si>
  <si>
    <t>mencari nilai a</t>
  </si>
  <si>
    <t>Pembuktian</t>
  </si>
  <si>
    <t>Y</t>
  </si>
  <si>
    <t xml:space="preserve">2. Tentukan X1, X2, dan Y dalam penelitian tersebut </t>
  </si>
  <si>
    <t>3. Buatlah persamaan/model/rumus penelitian dan interpretasikan hasilnya</t>
  </si>
  <si>
    <t>Interpretasikan model peneletian a, b1,b2</t>
  </si>
  <si>
    <t>a=29,85</t>
  </si>
  <si>
    <r>
      <t xml:space="preserve">Artinya, </t>
    </r>
    <r>
      <rPr>
        <sz val="11"/>
        <color theme="1"/>
        <rFont val="Calibri"/>
        <family val="2"/>
        <scheme val="minor"/>
      </rPr>
      <t>jika var. jam belajar belajar mahasiswa perhari (X1) dan jumlah var.latihan soal  yang dilakukan perhari (X2) sebesar 0, maka var. nilai akhir(Y) akan sebesar 29.85</t>
    </r>
  </si>
  <si>
    <t>b1=4.13</t>
  </si>
  <si>
    <t>Artinya, jika variabel Jumlah Latihan soal yang dilakukan perhari (X2) konstan, maka kenaikan Jam belajar mahasiswa per hari (X1) akan menyebabkan terjadi kenaikan variabel Nilai Akhir (Y) akan sebesar 4.13 Satuan</t>
  </si>
  <si>
    <t>b2 = 6.19</t>
  </si>
  <si>
    <t>Artinya, jika variabel Jam belajar mahasiswa per hari (X1) konstan, maka kenaikan variabel Jumlah Latihan soal yang dilakukan perhari (X2) akan menyebabkan terjadi penurunan variabel Nilai Akhir (Y) sebesar  6,19 satuan.</t>
  </si>
  <si>
    <r>
      <t>4. Hitung dan interpretasikan koefisien determinasi (r</t>
    </r>
    <r>
      <rPr>
        <b/>
        <vertAlign val="superscript"/>
        <sz val="11"/>
        <color rgb="FF000000"/>
        <rFont val="Calibri "/>
      </rPr>
      <t>2</t>
    </r>
    <r>
      <rPr>
        <b/>
        <sz val="11"/>
        <color rgb="FF000000"/>
        <rFont val="Calibri "/>
      </rPr>
      <t>)</t>
    </r>
  </si>
  <si>
    <t>r^2</t>
  </si>
  <si>
    <t xml:space="preserve"> =</t>
  </si>
  <si>
    <t>x</t>
  </si>
  <si>
    <t xml:space="preserve">5. Hitunglah koefisien korelasi ganda (r), r12.y, ry1.2, dan ry2.1 serta interpretasikan nilai yang dihasilkan </t>
  </si>
  <si>
    <t>ry1</t>
  </si>
  <si>
    <t xml:space="preserve"> - </t>
  </si>
  <si>
    <t>ry2</t>
  </si>
  <si>
    <t>-</t>
  </si>
  <si>
    <t>r12</t>
  </si>
  <si>
    <t xml:space="preserve"> -</t>
  </si>
  <si>
    <t>r12.y</t>
  </si>
  <si>
    <t>ry1.2</t>
  </si>
  <si>
    <t>ry2.1</t>
  </si>
  <si>
    <t xml:space="preserve">6. Hitunglah nilai standar error estimasi </t>
  </si>
  <si>
    <t>SyX1X2</t>
  </si>
  <si>
    <t>=</t>
  </si>
  <si>
    <t xml:space="preserve">7. Hitunglah standar error koefisien regresi </t>
  </si>
  <si>
    <t>Digunakan untuk mengukur besarnya tingkat kesalahan dari koefesien regresi</t>
  </si>
  <si>
    <t>Sb1</t>
  </si>
  <si>
    <t>Sb2</t>
  </si>
  <si>
    <t xml:space="preserve">8. Pengujian parsial T </t>
  </si>
  <si>
    <t xml:space="preserve">Variabel X, dengan Variabel Y </t>
  </si>
  <si>
    <t xml:space="preserve">1. Menentukan Hipotesis </t>
  </si>
  <si>
    <t xml:space="preserve">H0 : β₁ = 0  </t>
  </si>
  <si>
    <t xml:space="preserve">Tidak Signifikan </t>
  </si>
  <si>
    <t>Tidak terdapat hubungan yang signifikan antara jam belajar mahasiswa tidak berpengaruh signifikan terhadap nilai akhir</t>
  </si>
  <si>
    <t>H1 : β₁≠ 0</t>
  </si>
  <si>
    <t xml:space="preserve">Signifikan </t>
  </si>
  <si>
    <t>Terdapat hubungan yang signifikan antara jam belajar mahasiswa tidak berpengaruh signifikan terhadap nilai akhir.</t>
  </si>
  <si>
    <t xml:space="preserve">2.  Menentukan Nilai T hitung </t>
  </si>
  <si>
    <t xml:space="preserve">T Hitung 1 </t>
  </si>
  <si>
    <t>3. Menentukan daerah penolakan H0 (Daerah Kritis)</t>
  </si>
  <si>
    <r>
      <t>4.Menentukan nilai T</t>
    </r>
    <r>
      <rPr>
        <b/>
        <sz val="10"/>
        <color theme="1"/>
        <rFont val="Times Roman"/>
      </rPr>
      <t>tabel</t>
    </r>
    <r>
      <rPr>
        <b/>
        <sz val="11"/>
        <color theme="1"/>
        <rFont val="Times Roman"/>
      </rPr>
      <t xml:space="preserve"> </t>
    </r>
  </si>
  <si>
    <t>df = n - k - 1</t>
  </si>
  <si>
    <t>df = 15 - 3 - 1</t>
  </si>
  <si>
    <t>Df</t>
  </si>
  <si>
    <t>𝛼 = 5%/2</t>
  </si>
  <si>
    <t xml:space="preserve">Ttable </t>
  </si>
  <si>
    <t xml:space="preserve">5 Menarik Kesimpulan </t>
  </si>
  <si>
    <t xml:space="preserve">T hitung &gt; Ttabel </t>
  </si>
  <si>
    <t>1,2475 &gt; 2,201</t>
  </si>
  <si>
    <t xml:space="preserve">Jadi, tidak terdapat hubungan yang signifikan antara jam belajar </t>
  </si>
  <si>
    <t xml:space="preserve"> mahasiswa per hari berpengaruh signifikan terhadap nilai akhir.</t>
  </si>
  <si>
    <r>
      <t>4. Menentukan nilai T</t>
    </r>
    <r>
      <rPr>
        <b/>
        <sz val="10"/>
        <color theme="1"/>
        <rFont val="Times Roman"/>
      </rPr>
      <t>tabel</t>
    </r>
    <r>
      <rPr>
        <b/>
        <sz val="11"/>
        <color theme="1"/>
        <rFont val="Times Roman"/>
      </rPr>
      <t xml:space="preserve"> </t>
    </r>
  </si>
  <si>
    <t>2,199 &gt; 2,2010</t>
  </si>
  <si>
    <t>Tidak Signifikan</t>
  </si>
  <si>
    <t>Terdapat hubungann yang tidak signifikan antara jam belajar mahasiswa per hari</t>
  </si>
  <si>
    <t>dan jumlah latihan soal yang dilakukan per hari secara bersamaan terhadap nilai akhir.</t>
  </si>
  <si>
    <t xml:space="preserve">H1 : β₁≠ 0  </t>
  </si>
  <si>
    <t xml:space="preserve">Terdapat hubungan yang signifikan antara jam belajar mahasiswa per hari </t>
  </si>
  <si>
    <t>1.  Menentukan Hipotesis</t>
  </si>
  <si>
    <t>2.) Menentukan nilai F hitung</t>
  </si>
  <si>
    <t xml:space="preserve">3) Menentukan Nilai F Tabel </t>
  </si>
  <si>
    <r>
      <t xml:space="preserve">(Numerator, df) = k - 1 = 3 - 1 = </t>
    </r>
    <r>
      <rPr>
        <b/>
        <sz val="12"/>
        <color theme="1"/>
        <rFont val="Times New Roman"/>
        <family val="1"/>
      </rPr>
      <t xml:space="preserve">2 </t>
    </r>
  </si>
  <si>
    <t>(Denominator, df) = n - k - 1 = 15 - 3 - 1 = 11</t>
  </si>
  <si>
    <t>𝛼 = 5%</t>
  </si>
  <si>
    <t>Nilai f tabel = 3,98</t>
  </si>
  <si>
    <t>5. Menarik Kesimpulan</t>
  </si>
  <si>
    <t xml:space="preserve">Fhitung  &gt; Ftabel </t>
  </si>
  <si>
    <t>6,04474 &lt; 3,98</t>
  </si>
  <si>
    <r>
      <t>Bila nilai F</t>
    </r>
    <r>
      <rPr>
        <vertAlign val="subscript"/>
        <sz val="12"/>
        <color rgb="FF000000"/>
        <rFont val="Times New Roman"/>
        <family val="1"/>
      </rPr>
      <t>hitung</t>
    </r>
    <r>
      <rPr>
        <sz val="12"/>
        <color rgb="FF000000"/>
        <rFont val="Times New Roman"/>
        <family val="1"/>
      </rPr>
      <t xml:space="preserve"> &gt; F</t>
    </r>
    <r>
      <rPr>
        <vertAlign val="subscript"/>
        <sz val="12"/>
        <color rgb="FF000000"/>
        <rFont val="Times New Roman"/>
        <family val="1"/>
      </rPr>
      <t>tabel,</t>
    </r>
    <r>
      <rPr>
        <sz val="12"/>
        <color rgb="FF000000"/>
        <rFont val="Times New Roman"/>
        <family val="1"/>
      </rPr>
      <t xml:space="preserve"> maka H0 ditolak dan H1 diterima</t>
    </r>
  </si>
  <si>
    <t xml:space="preserve">Jadi, terdapat hubungan yang signifikan antara jam belajar mahasiswa per hari </t>
  </si>
  <si>
    <t>9. Pengujian parsial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</si>
</sst>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0.0000"/>
    <numFmt numFmtId="169" formatCode="_-* #,##0.00_-;\-* #,##0.00_-;_-* &quot;-&quot;??_-;_-@_-"/>
    <numFmt numFmtId="170" formatCode="_-* #,##0.00000_-;\-* #,##0.00000_-;_-* &quot;-&quot;??_-;_-@_-"/>
    <numFmt numFmtId="171" formatCode="_-* #,##0.00000_-;\-* #,##0.00000_-;_-* &quot;-&quot;?????_-;_-@_-"/>
    <numFmt numFmtId="174" formatCode="_-* #,##0.000_-;\-* #,##0.0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theme="1"/>
      <name val="Times Roman"/>
    </font>
    <font>
      <sz val="11"/>
      <color theme="1"/>
      <name val="Times Roman"/>
    </font>
    <font>
      <b/>
      <sz val="11"/>
      <color theme="1"/>
      <name val="Times Roman"/>
    </font>
    <font>
      <b/>
      <sz val="9.9499999999999993"/>
      <color rgb="FF000000"/>
      <name val="Arial"/>
      <family val="2"/>
    </font>
    <font>
      <sz val="11"/>
      <color theme="1"/>
      <name val="Calibri "/>
    </font>
    <font>
      <b/>
      <sz val="11"/>
      <color rgb="FF000000"/>
      <name val="Calibri "/>
    </font>
    <font>
      <b/>
      <vertAlign val="superscript"/>
      <sz val="11"/>
      <color rgb="FF000000"/>
      <name val="Calibri "/>
    </font>
    <font>
      <i/>
      <sz val="11"/>
      <color theme="1"/>
      <name val="Times Roman"/>
    </font>
    <font>
      <vertAlign val="subscript"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169" fontId="1" fillId="0" borderId="0" applyFont="0" applyFill="0" applyBorder="0" applyAlignment="0" applyProtection="0"/>
    <xf numFmtId="0" fontId="6" fillId="0" borderId="0"/>
    <xf numFmtId="0" fontId="6" fillId="2" borderId="0" applyNumberFormat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0" applyNumberFormat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169" fontId="0" fillId="0" borderId="0" xfId="4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right"/>
    </xf>
    <xf numFmtId="169" fontId="0" fillId="0" borderId="2" xfId="4" applyFont="1" applyBorder="1"/>
    <xf numFmtId="0" fontId="0" fillId="4" borderId="0" xfId="0" applyFill="1" applyAlignment="1">
      <alignment horizontal="right"/>
    </xf>
    <xf numFmtId="169" fontId="0" fillId="4" borderId="0" xfId="0" applyNumberFormat="1" applyFill="1"/>
    <xf numFmtId="2" fontId="0" fillId="4" borderId="0" xfId="0" applyNumberFormat="1" applyFill="1"/>
    <xf numFmtId="0" fontId="0" fillId="0" borderId="0" xfId="0" applyBorder="1" applyAlignment="1">
      <alignment horizontal="left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5" applyFont="1"/>
    <xf numFmtId="0" fontId="2" fillId="6" borderId="0" xfId="0" applyFont="1" applyFill="1" applyAlignment="1">
      <alignment horizontal="center"/>
    </xf>
    <xf numFmtId="0" fontId="3" fillId="0" borderId="0" xfId="5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169" fontId="0" fillId="0" borderId="0" xfId="0" applyNumberFormat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1" applyNumberFormat="1" applyFont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170" fontId="0" fillId="0" borderId="0" xfId="0" applyNumberFormat="1"/>
    <xf numFmtId="0" fontId="0" fillId="0" borderId="2" xfId="0" applyNumberFormat="1" applyBorder="1"/>
    <xf numFmtId="0" fontId="0" fillId="0" borderId="0" xfId="4" applyNumberFormat="1" applyFont="1"/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17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2" applyNumberFormat="1" applyFont="1"/>
    <xf numFmtId="0" fontId="8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2" applyNumberFormat="1" applyFont="1"/>
    <xf numFmtId="174" fontId="0" fillId="0" borderId="2" xfId="0" applyNumberFormat="1" applyBorder="1"/>
    <xf numFmtId="0" fontId="1" fillId="2" borderId="0" xfId="3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2" applyNumberFormat="1" applyFont="1"/>
    <xf numFmtId="174" fontId="0" fillId="0" borderId="2" xfId="0" applyNumberFormat="1" applyBorder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0" applyNumberFormat="1"/>
    <xf numFmtId="0" fontId="0" fillId="0" borderId="2" xfId="0" applyBorder="1"/>
    <xf numFmtId="171" fontId="0" fillId="0" borderId="0" xfId="0" applyNumberFormat="1"/>
    <xf numFmtId="0" fontId="0" fillId="0" borderId="0" xfId="0"/>
    <xf numFmtId="0" fontId="3" fillId="0" borderId="0" xfId="0" applyFont="1"/>
    <xf numFmtId="0" fontId="8" fillId="0" borderId="0" xfId="0" applyNumberFormat="1" applyFont="1"/>
    <xf numFmtId="0" fontId="9" fillId="0" borderId="0" xfId="0" applyNumberFormat="1" applyFont="1"/>
    <xf numFmtId="0" fontId="9" fillId="0" borderId="0" xfId="0" applyNumberFormat="1" applyFont="1"/>
    <xf numFmtId="0" fontId="8" fillId="0" borderId="0" xfId="0" applyNumberFormat="1" applyFont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9" fillId="0" borderId="0" xfId="0" applyNumberFormat="1" applyFont="1"/>
    <xf numFmtId="0" fontId="9" fillId="0" borderId="0" xfId="0" applyNumberFormat="1" applyFont="1"/>
    <xf numFmtId="0" fontId="0" fillId="0" borderId="0" xfId="0"/>
    <xf numFmtId="0" fontId="8" fillId="0" borderId="0" xfId="0" applyNumberFormat="1" applyFont="1"/>
    <xf numFmtId="0" fontId="9" fillId="0" borderId="0" xfId="0" applyNumberFormat="1" applyFont="1"/>
    <xf numFmtId="0" fontId="0" fillId="0" borderId="0" xfId="0"/>
    <xf numFmtId="0" fontId="3" fillId="0" borderId="0" xfId="0" applyFont="1"/>
    <xf numFmtId="0" fontId="4" fillId="0" borderId="0" xfId="0" applyFont="1"/>
    <xf numFmtId="0" fontId="9" fillId="0" borderId="0" xfId="0" applyNumberFormat="1" applyFont="1"/>
    <xf numFmtId="0" fontId="14" fillId="0" borderId="0" xfId="0" applyNumberFormat="1" applyFont="1"/>
    <xf numFmtId="0" fontId="0" fillId="0" borderId="0" xfId="0"/>
    <xf numFmtId="0" fontId="3" fillId="0" borderId="0" xfId="0" applyFont="1"/>
    <xf numFmtId="0" fontId="8" fillId="0" borderId="0" xfId="0" applyNumberFormat="1" applyFont="1"/>
    <xf numFmtId="0" fontId="9" fillId="0" borderId="0" xfId="0" applyNumberFormat="1" applyFont="1"/>
    <xf numFmtId="0" fontId="9" fillId="0" borderId="0" xfId="0" applyNumberFormat="1" applyFont="1"/>
    <xf numFmtId="0" fontId="8" fillId="0" borderId="0" xfId="0" applyNumberFormat="1" applyFont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9" fillId="0" borderId="0" xfId="0" applyNumberFormat="1" applyFont="1"/>
    <xf numFmtId="0" fontId="0" fillId="0" borderId="0" xfId="0"/>
    <xf numFmtId="0" fontId="9" fillId="0" borderId="0" xfId="0" applyNumberFormat="1" applyFont="1"/>
    <xf numFmtId="0" fontId="0" fillId="0" borderId="0" xfId="0"/>
    <xf numFmtId="0" fontId="3" fillId="0" borderId="0" xfId="0" applyFont="1"/>
    <xf numFmtId="0" fontId="4" fillId="0" borderId="0" xfId="0" applyFont="1"/>
    <xf numFmtId="0" fontId="9" fillId="0" borderId="0" xfId="0" applyNumberFormat="1" applyFont="1"/>
    <xf numFmtId="0" fontId="14" fillId="0" borderId="0" xfId="0" applyNumberFormat="1" applyFont="1"/>
    <xf numFmtId="0" fontId="3" fillId="0" borderId="0" xfId="0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165" fontId="0" fillId="0" borderId="2" xfId="0" applyNumberFormat="1" applyBorder="1"/>
    <xf numFmtId="0" fontId="0" fillId="0" borderId="0" xfId="0" quotePrefix="1" applyAlignment="1">
      <alignment horizontal="right"/>
    </xf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0" fillId="0" borderId="0" xfId="0"/>
    <xf numFmtId="0" fontId="4" fillId="0" borderId="0" xfId="0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center"/>
    </xf>
  </cellXfs>
  <cellStyles count="7">
    <cellStyle name="20% - Accent1" xfId="3" builtinId="30"/>
    <cellStyle name="20% - Accent1 2" xfId="6" xr:uid="{F1A233F4-2025-4496-8B67-37E0599268C8}"/>
    <cellStyle name="Comma" xfId="1" builtinId="3"/>
    <cellStyle name="Comma 2" xfId="4" xr:uid="{BBB7FF47-B6E5-46C1-9186-37E3251407C3}"/>
    <cellStyle name="Normal" xfId="0" builtinId="0"/>
    <cellStyle name="Normal 2" xfId="5" xr:uid="{91DF4D9C-6407-4C01-9297-889355245ED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4514851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811DE9-2E93-4CE3-BCC6-0E908191847E}"/>
            </a:ext>
          </a:extLst>
        </xdr:cNvPr>
        <xdr:cNvSpPr txBox="1"/>
      </xdr:nvSpPr>
      <xdr:spPr>
        <a:xfrm>
          <a:off x="613630" y="1538654"/>
          <a:ext cx="451485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/>
            <a:t>- Variabel Y (var. Terikat) = Nilai</a:t>
          </a:r>
          <a:r>
            <a:rPr lang="en-ID" sz="1100" baseline="0"/>
            <a:t> akhir</a:t>
          </a:r>
        </a:p>
        <a:p>
          <a:r>
            <a:rPr lang="en-ID" sz="1100" baseline="0"/>
            <a:t>- Variabel X1 (var. Bebas) = Jam belajar mahasiswa per hari</a:t>
          </a:r>
          <a:endParaRPr lang="en-ID" sz="1100"/>
        </a:p>
        <a:p>
          <a:r>
            <a:rPr lang="en-ID" sz="1100"/>
            <a:t>- Variabel X2 (var Bebas) =</a:t>
          </a:r>
          <a:r>
            <a:rPr lang="en-ID" sz="1100" baseline="0"/>
            <a:t> Jumlah Latihan soal yang dilakukan perhari</a:t>
          </a:r>
          <a:endParaRPr lang="en-ID" sz="1100"/>
        </a:p>
      </xdr:txBody>
    </xdr:sp>
    <xdr:clientData/>
  </xdr:oneCellAnchor>
  <xdr:twoCellAnchor editAs="oneCell">
    <xdr:from>
      <xdr:col>16</xdr:col>
      <xdr:colOff>0</xdr:colOff>
      <xdr:row>14</xdr:row>
      <xdr:rowOff>0</xdr:rowOff>
    </xdr:from>
    <xdr:to>
      <xdr:col>20</xdr:col>
      <xdr:colOff>207075</xdr:colOff>
      <xdr:row>16</xdr:row>
      <xdr:rowOff>178621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0E1AD-04C5-462B-BF1E-556E8F75C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8413" y="3452813"/>
          <a:ext cx="3421763" cy="56328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33</xdr:col>
      <xdr:colOff>944327</xdr:colOff>
      <xdr:row>17</xdr:row>
      <xdr:rowOff>188389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BDBECE-6C45-4823-8539-59FFF100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29111" y="3645144"/>
          <a:ext cx="4131538" cy="5730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15</xdr:row>
      <xdr:rowOff>0</xdr:rowOff>
    </xdr:from>
    <xdr:to>
      <xdr:col>43</xdr:col>
      <xdr:colOff>959697</xdr:colOff>
      <xdr:row>17</xdr:row>
      <xdr:rowOff>194675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35CD2E-38FB-4FE6-8022-2CD3F96F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73606" y="3672620"/>
          <a:ext cx="4320923" cy="579339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25</xdr:row>
      <xdr:rowOff>0</xdr:rowOff>
    </xdr:from>
    <xdr:to>
      <xdr:col>43</xdr:col>
      <xdr:colOff>27476</xdr:colOff>
      <xdr:row>30</xdr:row>
      <xdr:rowOff>88516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855F71-AC96-4673-BBA4-6C07F2276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73606" y="5595938"/>
          <a:ext cx="3388702" cy="105017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37</xdr:row>
      <xdr:rowOff>0</xdr:rowOff>
    </xdr:from>
    <xdr:to>
      <xdr:col>43</xdr:col>
      <xdr:colOff>958220</xdr:colOff>
      <xdr:row>40</xdr:row>
      <xdr:rowOff>39725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7687C2-837B-4F65-9258-E844E23AB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73606" y="7903918"/>
          <a:ext cx="4319446" cy="63503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47</xdr:row>
      <xdr:rowOff>0</xdr:rowOff>
    </xdr:from>
    <xdr:to>
      <xdr:col>42</xdr:col>
      <xdr:colOff>346065</xdr:colOff>
      <xdr:row>52</xdr:row>
      <xdr:rowOff>67294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B95B9F0-0212-459E-A297-5EF2265A6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073606" y="9827236"/>
          <a:ext cx="3093661" cy="10289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59</xdr:row>
      <xdr:rowOff>0</xdr:rowOff>
    </xdr:from>
    <xdr:to>
      <xdr:col>42</xdr:col>
      <xdr:colOff>346066</xdr:colOff>
      <xdr:row>64</xdr:row>
      <xdr:rowOff>5412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F645E7E-5AAB-4BC6-B8D4-D56CAF8D5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73606" y="12135216"/>
          <a:ext cx="3093662" cy="967071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71</xdr:row>
      <xdr:rowOff>0</xdr:rowOff>
    </xdr:from>
    <xdr:to>
      <xdr:col>42</xdr:col>
      <xdr:colOff>346194</xdr:colOff>
      <xdr:row>76</xdr:row>
      <xdr:rowOff>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F9B3CA-BCBC-48CF-BCA1-FD3573D3D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073606" y="14461514"/>
          <a:ext cx="3093790" cy="971183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15</xdr:row>
      <xdr:rowOff>0</xdr:rowOff>
    </xdr:from>
    <xdr:to>
      <xdr:col>66</xdr:col>
      <xdr:colOff>0</xdr:colOff>
      <xdr:row>23</xdr:row>
      <xdr:rowOff>154227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CA91BB4-BE53-4D01-BA54-E6433855E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167067" y="3672620"/>
          <a:ext cx="3068149" cy="1738674"/>
        </a:xfrm>
        <a:prstGeom prst="rect">
          <a:avLst/>
        </a:prstGeom>
      </xdr:spPr>
    </xdr:pic>
    <xdr:clientData/>
  </xdr:twoCellAnchor>
  <xdr:twoCellAnchor editAs="oneCell">
    <xdr:from>
      <xdr:col>74</xdr:col>
      <xdr:colOff>0</xdr:colOff>
      <xdr:row>23</xdr:row>
      <xdr:rowOff>192330</xdr:rowOff>
    </xdr:from>
    <xdr:to>
      <xdr:col>76</xdr:col>
      <xdr:colOff>558678</xdr:colOff>
      <xdr:row>27</xdr:row>
      <xdr:rowOff>113904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D66A45-FBD6-4356-A1D1-98776C766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biLevel thresh="25000"/>
        </a:blip>
        <a:stretch>
          <a:fillRect/>
        </a:stretch>
      </xdr:blipFill>
      <xdr:spPr>
        <a:xfrm>
          <a:off x="55858630" y="5440239"/>
          <a:ext cx="1785937" cy="690901"/>
        </a:xfrm>
        <a:prstGeom prst="rect">
          <a:avLst/>
        </a:prstGeom>
      </xdr:spPr>
    </xdr:pic>
    <xdr:clientData/>
  </xdr:twoCellAnchor>
  <xdr:twoCellAnchor editAs="oneCell">
    <xdr:from>
      <xdr:col>73</xdr:col>
      <xdr:colOff>613629</xdr:colOff>
      <xdr:row>34</xdr:row>
      <xdr:rowOff>0</xdr:rowOff>
    </xdr:from>
    <xdr:to>
      <xdr:col>78</xdr:col>
      <xdr:colOff>283917</xdr:colOff>
      <xdr:row>42</xdr:row>
      <xdr:rowOff>159766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2F9242-9C95-4059-9DBA-7CA099B93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858629" y="7363558"/>
          <a:ext cx="2738437" cy="1735055"/>
        </a:xfrm>
        <a:prstGeom prst="rect">
          <a:avLst/>
        </a:prstGeom>
      </xdr:spPr>
    </xdr:pic>
    <xdr:clientData/>
  </xdr:twoCellAnchor>
  <xdr:twoCellAnchor editAs="oneCell">
    <xdr:from>
      <xdr:col>74</xdr:col>
      <xdr:colOff>0</xdr:colOff>
      <xdr:row>46</xdr:row>
      <xdr:rowOff>0</xdr:rowOff>
    </xdr:from>
    <xdr:to>
      <xdr:col>78</xdr:col>
      <xdr:colOff>555261</xdr:colOff>
      <xdr:row>63</xdr:row>
      <xdr:rowOff>55542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C13C6C2-955A-40AA-B84A-3A379C00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5858630" y="9671538"/>
          <a:ext cx="3009780" cy="3325181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23</xdr:row>
      <xdr:rowOff>0</xdr:rowOff>
    </xdr:from>
    <xdr:to>
      <xdr:col>91</xdr:col>
      <xdr:colOff>27476</xdr:colOff>
      <xdr:row>27</xdr:row>
      <xdr:rowOff>94367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ACE08FD-19EE-4993-87D7-EE70F90BE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biLevel thresh="25000"/>
        </a:blip>
        <a:stretch>
          <a:fillRect/>
        </a:stretch>
      </xdr:blipFill>
      <xdr:spPr>
        <a:xfrm>
          <a:off x="64449447" y="5257067"/>
          <a:ext cx="1868366" cy="863694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34</xdr:row>
      <xdr:rowOff>0</xdr:rowOff>
    </xdr:from>
    <xdr:to>
      <xdr:col>92</xdr:col>
      <xdr:colOff>454102</xdr:colOff>
      <xdr:row>42</xdr:row>
      <xdr:rowOff>159766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6FECC0C-FB93-435B-A369-C9F8F8CD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449447" y="7372716"/>
          <a:ext cx="2908621" cy="1735055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45</xdr:row>
      <xdr:rowOff>0</xdr:rowOff>
    </xdr:from>
    <xdr:to>
      <xdr:col>93</xdr:col>
      <xdr:colOff>521243</xdr:colOff>
      <xdr:row>62</xdr:row>
      <xdr:rowOff>55543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E83A63-F320-428F-8142-CB86C3162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449447" y="9488365"/>
          <a:ext cx="3589392" cy="3325182"/>
        </a:xfrm>
        <a:prstGeom prst="rect">
          <a:avLst/>
        </a:prstGeom>
      </xdr:spPr>
    </xdr:pic>
    <xdr:clientData/>
  </xdr:twoCellAnchor>
  <xdr:twoCellAnchor editAs="oneCell">
    <xdr:from>
      <xdr:col>102</xdr:col>
      <xdr:colOff>0</xdr:colOff>
      <xdr:row>28</xdr:row>
      <xdr:rowOff>0</xdr:rowOff>
    </xdr:from>
    <xdr:to>
      <xdr:col>104</xdr:col>
      <xdr:colOff>161571</xdr:colOff>
      <xdr:row>29</xdr:row>
      <xdr:rowOff>137244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F29616-AB90-4054-993F-8EF0FBEDC4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biLevel thresh="25000"/>
        </a:blip>
        <a:srcRect t="8602" r="2438" b="5376"/>
        <a:stretch/>
      </xdr:blipFill>
      <xdr:spPr>
        <a:xfrm>
          <a:off x="73040264" y="6218726"/>
          <a:ext cx="1388831" cy="329576"/>
        </a:xfrm>
        <a:prstGeom prst="rect">
          <a:avLst/>
        </a:prstGeom>
      </xdr:spPr>
    </xdr:pic>
    <xdr:clientData/>
  </xdr:twoCellAnchor>
  <xdr:twoCellAnchor editAs="oneCell">
    <xdr:from>
      <xdr:col>102</xdr:col>
      <xdr:colOff>0</xdr:colOff>
      <xdr:row>40</xdr:row>
      <xdr:rowOff>0</xdr:rowOff>
    </xdr:from>
    <xdr:to>
      <xdr:col>111</xdr:col>
      <xdr:colOff>604291</xdr:colOff>
      <xdr:row>75</xdr:row>
      <xdr:rowOff>37655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5688A71-8AB5-4D27-9840-746D2B106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3040264" y="8563341"/>
          <a:ext cx="6126960" cy="6815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8C8F-99F7-4B87-ACAD-25BC3C8A72AC}">
  <dimension ref="A1:DC82"/>
  <sheetViews>
    <sheetView tabSelected="1" topLeftCell="D17" zoomScale="104" workbookViewId="0">
      <selection activeCell="E12" sqref="E12"/>
    </sheetView>
  </sheetViews>
  <sheetFormatPr defaultRowHeight="15"/>
  <cols>
    <col min="2" max="2" width="9.42578125" customWidth="1"/>
    <col min="3" max="3" width="35.140625" customWidth="1"/>
    <col min="4" max="4" width="30.140625" customWidth="1"/>
    <col min="5" max="5" width="35.140625" customWidth="1"/>
    <col min="6" max="6" width="12.140625" customWidth="1"/>
    <col min="7" max="7" width="11" customWidth="1"/>
    <col min="8" max="8" width="11.42578125" customWidth="1"/>
    <col min="17" max="17" width="17.140625" customWidth="1"/>
    <col min="19" max="19" width="17.28515625" customWidth="1"/>
    <col min="20" max="20" width="4.5703125" customWidth="1"/>
    <col min="21" max="21" width="4.140625" customWidth="1"/>
    <col min="22" max="22" width="14.85546875" customWidth="1"/>
    <col min="25" max="25" width="20.140625" customWidth="1"/>
    <col min="28" max="28" width="11.85546875" customWidth="1"/>
    <col min="32" max="32" width="20.140625" customWidth="1"/>
    <col min="34" max="34" width="14.42578125" customWidth="1"/>
    <col min="38" max="38" width="9.5703125" bestFit="1" customWidth="1"/>
    <col min="42" max="42" width="22.85546875" customWidth="1"/>
    <col min="44" max="44" width="14.85546875" customWidth="1"/>
    <col min="46" max="46" width="13.85546875" customWidth="1"/>
    <col min="58" max="58" width="19.85546875" customWidth="1"/>
  </cols>
  <sheetData>
    <row r="1" spans="1:103">
      <c r="A1" t="s">
        <v>0</v>
      </c>
    </row>
    <row r="2" spans="1:103">
      <c r="A2" t="s">
        <v>1</v>
      </c>
    </row>
    <row r="3" spans="1:103">
      <c r="A3" t="s">
        <v>2</v>
      </c>
    </row>
    <row r="5" spans="1:103">
      <c r="B5" s="1" t="s">
        <v>3</v>
      </c>
    </row>
    <row r="6" spans="1:103">
      <c r="B6" t="s">
        <v>4</v>
      </c>
    </row>
    <row r="8" spans="1:103">
      <c r="B8" s="1" t="s">
        <v>29</v>
      </c>
    </row>
    <row r="9" spans="1:103">
      <c r="B9" s="5"/>
      <c r="C9" s="11"/>
      <c r="D9" s="11"/>
      <c r="E9" s="11"/>
      <c r="F9" s="11"/>
      <c r="G9" s="11"/>
      <c r="H9" s="11"/>
      <c r="I9" s="11"/>
      <c r="J9" s="11"/>
      <c r="K9" s="11"/>
    </row>
    <row r="10" spans="1:103">
      <c r="B10" s="5"/>
      <c r="C10" s="11"/>
      <c r="D10" s="11"/>
      <c r="E10" s="11"/>
      <c r="F10" s="11"/>
      <c r="G10" s="11"/>
      <c r="H10" s="11"/>
      <c r="I10" s="11"/>
      <c r="J10" s="11"/>
      <c r="K10" s="11"/>
    </row>
    <row r="11" spans="1:103">
      <c r="B11" s="5"/>
      <c r="C11" s="11"/>
      <c r="D11" s="11"/>
      <c r="E11" s="11"/>
      <c r="F11" s="11"/>
      <c r="G11" s="11"/>
      <c r="H11" s="11"/>
      <c r="I11" s="11"/>
      <c r="J11" s="11"/>
      <c r="K11" s="11"/>
    </row>
    <row r="12" spans="1:103" ht="75">
      <c r="B12" s="3" t="s">
        <v>5</v>
      </c>
      <c r="C12" s="3" t="s">
        <v>12</v>
      </c>
      <c r="D12" s="2" t="s">
        <v>13</v>
      </c>
      <c r="E12" s="3" t="s">
        <v>14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</row>
    <row r="13" spans="1:103">
      <c r="B13" s="3">
        <v>1</v>
      </c>
      <c r="C13" s="4">
        <v>5</v>
      </c>
      <c r="D13" s="4">
        <v>4</v>
      </c>
      <c r="E13" s="4">
        <v>75</v>
      </c>
      <c r="F13" s="4">
        <f>C13*E13</f>
        <v>375</v>
      </c>
      <c r="G13" s="4">
        <f>E13*D13</f>
        <v>300</v>
      </c>
      <c r="H13" s="4">
        <f>E13^2</f>
        <v>5625</v>
      </c>
      <c r="I13" s="4">
        <f>C13^2</f>
        <v>25</v>
      </c>
      <c r="J13" s="4">
        <f>D13^2</f>
        <v>16</v>
      </c>
      <c r="K13" s="4">
        <f>C13*D13</f>
        <v>20</v>
      </c>
    </row>
    <row r="14" spans="1:103" ht="17.25">
      <c r="B14" s="3">
        <v>2</v>
      </c>
      <c r="C14" s="4">
        <v>6</v>
      </c>
      <c r="D14" s="4">
        <v>6</v>
      </c>
      <c r="E14" s="4">
        <v>80</v>
      </c>
      <c r="F14" s="4">
        <f>C14*E14</f>
        <v>480</v>
      </c>
      <c r="G14" s="4">
        <f>E14*D14</f>
        <v>480</v>
      </c>
      <c r="H14" s="4">
        <f>E14^2</f>
        <v>6400</v>
      </c>
      <c r="I14" s="4">
        <f>C14^2</f>
        <v>36</v>
      </c>
      <c r="J14" s="4">
        <f t="shared" ref="J14:J27" si="0">D14^2</f>
        <v>36</v>
      </c>
      <c r="K14" s="4">
        <f t="shared" ref="K14:K27" si="1">C14*D14</f>
        <v>36</v>
      </c>
      <c r="Q14" s="5" t="s">
        <v>30</v>
      </c>
      <c r="AD14" s="35" t="s">
        <v>38</v>
      </c>
      <c r="AE14" s="34"/>
      <c r="AF14" s="34"/>
      <c r="AG14" s="34"/>
      <c r="AH14" s="34"/>
      <c r="AI14" s="34"/>
      <c r="AN14" s="33" t="s">
        <v>42</v>
      </c>
      <c r="AX14" s="33"/>
      <c r="BD14" s="33" t="s">
        <v>52</v>
      </c>
      <c r="BJ14" s="33" t="s">
        <v>55</v>
      </c>
      <c r="BW14" s="33" t="s">
        <v>59</v>
      </c>
      <c r="CK14" s="33"/>
      <c r="CY14" s="33" t="s">
        <v>101</v>
      </c>
    </row>
    <row r="15" spans="1:103">
      <c r="B15" s="3">
        <v>3</v>
      </c>
      <c r="C15" s="4">
        <v>4</v>
      </c>
      <c r="D15" s="4">
        <v>5</v>
      </c>
      <c r="E15" s="4">
        <v>85</v>
      </c>
      <c r="F15" s="4">
        <f t="shared" ref="F15:F27" si="2">C15*E15</f>
        <v>340</v>
      </c>
      <c r="G15" s="4">
        <f t="shared" ref="G15:G27" si="3">E15*D15</f>
        <v>425</v>
      </c>
      <c r="H15" s="4">
        <f t="shared" ref="H15:H27" si="4">E15^2</f>
        <v>7225</v>
      </c>
      <c r="I15" s="4">
        <f t="shared" ref="I15:I27" si="5">C15^2</f>
        <v>16</v>
      </c>
      <c r="J15" s="4">
        <f t="shared" si="0"/>
        <v>25</v>
      </c>
      <c r="K15" s="4">
        <f t="shared" si="1"/>
        <v>20</v>
      </c>
    </row>
    <row r="16" spans="1:103">
      <c r="B16" s="3">
        <v>4</v>
      </c>
      <c r="C16" s="4">
        <v>7</v>
      </c>
      <c r="D16" s="4">
        <v>6</v>
      </c>
      <c r="E16" s="4">
        <v>95</v>
      </c>
      <c r="F16" s="4">
        <f t="shared" si="2"/>
        <v>665</v>
      </c>
      <c r="G16" s="4">
        <f t="shared" si="3"/>
        <v>570</v>
      </c>
      <c r="H16" s="4">
        <f t="shared" si="4"/>
        <v>9025</v>
      </c>
      <c r="I16" s="4">
        <f t="shared" si="5"/>
        <v>49</v>
      </c>
      <c r="J16" s="4">
        <f t="shared" si="0"/>
        <v>36</v>
      </c>
      <c r="K16" s="4">
        <f t="shared" si="1"/>
        <v>42</v>
      </c>
      <c r="BD16" s="73" t="s">
        <v>53</v>
      </c>
      <c r="BE16" s="73" t="s">
        <v>54</v>
      </c>
      <c r="BF16" s="89">
        <v>3893.33</v>
      </c>
      <c r="BW16" s="99" t="s">
        <v>60</v>
      </c>
      <c r="BX16" s="97"/>
      <c r="BY16" s="97"/>
      <c r="BZ16" s="91"/>
      <c r="CA16" s="91"/>
      <c r="CB16" s="91"/>
      <c r="CC16" s="91"/>
      <c r="CD16" s="91"/>
      <c r="CE16" s="91"/>
      <c r="CF16" s="91"/>
      <c r="CG16" s="91"/>
      <c r="CH16" s="91"/>
    </row>
    <row r="17" spans="2:107">
      <c r="B17" s="3">
        <v>5</v>
      </c>
      <c r="C17" s="4">
        <v>3</v>
      </c>
      <c r="D17" s="4">
        <v>1</v>
      </c>
      <c r="E17" s="4">
        <v>50</v>
      </c>
      <c r="F17" s="4">
        <f t="shared" si="2"/>
        <v>150</v>
      </c>
      <c r="G17" s="4">
        <f t="shared" si="3"/>
        <v>50</v>
      </c>
      <c r="H17" s="4">
        <f t="shared" si="4"/>
        <v>2500</v>
      </c>
      <c r="I17" s="4">
        <f t="shared" si="5"/>
        <v>9</v>
      </c>
      <c r="J17" s="4">
        <f t="shared" si="0"/>
        <v>1</v>
      </c>
      <c r="K17" s="4">
        <f t="shared" si="1"/>
        <v>3</v>
      </c>
      <c r="BD17" s="73"/>
      <c r="BE17" s="73"/>
      <c r="BF17" s="90">
        <v>12</v>
      </c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K17" s="117" t="s">
        <v>61</v>
      </c>
      <c r="CL17" s="114"/>
      <c r="CM17" s="114"/>
    </row>
    <row r="18" spans="2:107" ht="15.75">
      <c r="B18" s="3">
        <v>6</v>
      </c>
      <c r="C18" s="4">
        <v>4</v>
      </c>
      <c r="D18" s="4">
        <v>2</v>
      </c>
      <c r="E18" s="4">
        <v>60</v>
      </c>
      <c r="F18" s="4">
        <f t="shared" si="2"/>
        <v>240</v>
      </c>
      <c r="G18" s="4">
        <f t="shared" si="3"/>
        <v>120</v>
      </c>
      <c r="H18" s="4">
        <f t="shared" si="4"/>
        <v>3600</v>
      </c>
      <c r="I18" s="4">
        <f t="shared" si="5"/>
        <v>16</v>
      </c>
      <c r="J18" s="4">
        <f t="shared" si="0"/>
        <v>4</v>
      </c>
      <c r="K18" s="4">
        <f t="shared" si="1"/>
        <v>8</v>
      </c>
      <c r="BD18" s="88" t="s">
        <v>53</v>
      </c>
      <c r="BE18" s="88" t="s">
        <v>54</v>
      </c>
      <c r="BF18" s="87">
        <v>18.012333737377471</v>
      </c>
      <c r="BW18" s="100" t="s">
        <v>61</v>
      </c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K18" s="115" t="s">
        <v>62</v>
      </c>
      <c r="CL18" s="114"/>
      <c r="CM18" s="116" t="s">
        <v>63</v>
      </c>
      <c r="CY18" s="132" t="s">
        <v>89</v>
      </c>
      <c r="CZ18" s="130"/>
      <c r="DA18" s="130"/>
      <c r="DB18" s="130"/>
      <c r="DC18" s="124"/>
    </row>
    <row r="19" spans="2:107" ht="15.75">
      <c r="B19" s="3">
        <v>7</v>
      </c>
      <c r="C19" s="4">
        <v>5</v>
      </c>
      <c r="D19" s="4">
        <v>3</v>
      </c>
      <c r="E19" s="4">
        <v>75</v>
      </c>
      <c r="F19" s="4">
        <f t="shared" si="2"/>
        <v>375</v>
      </c>
      <c r="G19" s="4">
        <f t="shared" si="3"/>
        <v>225</v>
      </c>
      <c r="H19" s="4">
        <f t="shared" si="4"/>
        <v>5625</v>
      </c>
      <c r="I19" s="4">
        <f t="shared" si="5"/>
        <v>25</v>
      </c>
      <c r="J19" s="4">
        <f t="shared" si="0"/>
        <v>9</v>
      </c>
      <c r="K19" s="4">
        <f t="shared" si="1"/>
        <v>15</v>
      </c>
      <c r="Q19" s="11" t="s">
        <v>16</v>
      </c>
      <c r="R19" s="11"/>
      <c r="S19" s="11"/>
      <c r="T19" s="12"/>
      <c r="U19" s="12"/>
      <c r="V19" s="11"/>
      <c r="W19" s="12"/>
      <c r="X19" s="12"/>
      <c r="Y19" s="11"/>
      <c r="Z19" s="11"/>
      <c r="AA19" s="11" t="s">
        <v>17</v>
      </c>
      <c r="AB19" s="11"/>
      <c r="BW19" s="98" t="s">
        <v>62</v>
      </c>
      <c r="BX19" s="99" t="s">
        <v>63</v>
      </c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K19" s="115" t="s">
        <v>64</v>
      </c>
      <c r="CL19" s="114"/>
      <c r="CM19" s="114"/>
      <c r="CY19" s="130" t="s">
        <v>62</v>
      </c>
      <c r="CZ19" s="130"/>
      <c r="DA19" s="130" t="s">
        <v>84</v>
      </c>
      <c r="DB19" s="131"/>
      <c r="DC19" s="124"/>
    </row>
    <row r="20" spans="2:107" ht="15.75">
      <c r="B20" s="3">
        <v>8</v>
      </c>
      <c r="C20" s="4">
        <v>6</v>
      </c>
      <c r="D20" s="4">
        <v>5</v>
      </c>
      <c r="E20" s="4">
        <v>90</v>
      </c>
      <c r="F20" s="4">
        <f t="shared" si="2"/>
        <v>540</v>
      </c>
      <c r="G20" s="4">
        <f t="shared" si="3"/>
        <v>450</v>
      </c>
      <c r="H20" s="4">
        <f t="shared" si="4"/>
        <v>8100</v>
      </c>
      <c r="I20" s="4">
        <f t="shared" si="5"/>
        <v>36</v>
      </c>
      <c r="J20" s="4">
        <f t="shared" si="0"/>
        <v>25</v>
      </c>
      <c r="K20" s="4">
        <f t="shared" si="1"/>
        <v>30</v>
      </c>
      <c r="Q20" s="13">
        <f>E28</f>
        <v>1160</v>
      </c>
      <c r="R20" s="11" t="s">
        <v>18</v>
      </c>
      <c r="S20" s="11">
        <v>15</v>
      </c>
      <c r="T20" s="12" t="s">
        <v>19</v>
      </c>
      <c r="U20" s="12" t="s">
        <v>20</v>
      </c>
      <c r="V20" s="13">
        <f>C28</f>
        <v>81</v>
      </c>
      <c r="W20" s="12" t="s">
        <v>21</v>
      </c>
      <c r="X20" s="12" t="s">
        <v>20</v>
      </c>
      <c r="Y20" s="13">
        <f>D28</f>
        <v>61</v>
      </c>
      <c r="Z20" s="11" t="s">
        <v>22</v>
      </c>
      <c r="AA20" s="18">
        <v>1</v>
      </c>
      <c r="AB20" s="11"/>
      <c r="AD20" s="37" t="s">
        <v>39</v>
      </c>
      <c r="AE20" s="37" t="s">
        <v>40</v>
      </c>
      <c r="AF20" s="40">
        <f>Q46</f>
        <v>4.1302791696492482</v>
      </c>
      <c r="AG20" s="41" t="s">
        <v>41</v>
      </c>
      <c r="AH20" s="40">
        <f>F28</f>
        <v>6520</v>
      </c>
      <c r="AI20" s="42" t="s">
        <v>20</v>
      </c>
      <c r="AJ20" s="40">
        <f>Q40</f>
        <v>6.1918396564065858</v>
      </c>
      <c r="AK20" s="41" t="s">
        <v>41</v>
      </c>
      <c r="AL20" s="40">
        <f>G28</f>
        <v>5060</v>
      </c>
      <c r="AN20" s="37" t="s">
        <v>43</v>
      </c>
      <c r="AO20" s="37" t="s">
        <v>18</v>
      </c>
      <c r="AP20" s="52">
        <f>S20</f>
        <v>15</v>
      </c>
      <c r="AQ20" s="51" t="s">
        <v>41</v>
      </c>
      <c r="AR20" s="50">
        <f>F28</f>
        <v>6520</v>
      </c>
      <c r="AS20" s="51" t="s">
        <v>44</v>
      </c>
      <c r="AT20" s="50">
        <f>E28</f>
        <v>1160</v>
      </c>
      <c r="AU20" s="51" t="s">
        <v>41</v>
      </c>
      <c r="AV20" s="50">
        <f>C28</f>
        <v>81</v>
      </c>
      <c r="AW20" s="51"/>
      <c r="AX20" s="52"/>
      <c r="AY20" s="51"/>
      <c r="AZ20" s="52"/>
      <c r="BW20" s="98" t="s">
        <v>64</v>
      </c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K20" s="115" t="s">
        <v>65</v>
      </c>
      <c r="CL20" s="114"/>
      <c r="CM20" s="116" t="s">
        <v>66</v>
      </c>
      <c r="CY20" s="130" t="s">
        <v>85</v>
      </c>
      <c r="CZ20" s="130"/>
      <c r="DA20" s="130"/>
      <c r="DB20" s="130"/>
      <c r="DC20" s="124"/>
    </row>
    <row r="21" spans="2:107" ht="15.75">
      <c r="B21" s="3">
        <v>9</v>
      </c>
      <c r="C21" s="4">
        <v>8</v>
      </c>
      <c r="D21" s="4">
        <v>4</v>
      </c>
      <c r="E21" s="4">
        <v>100</v>
      </c>
      <c r="F21" s="4">
        <f t="shared" si="2"/>
        <v>800</v>
      </c>
      <c r="G21" s="4">
        <f t="shared" si="3"/>
        <v>400</v>
      </c>
      <c r="H21" s="4">
        <f t="shared" si="4"/>
        <v>10000</v>
      </c>
      <c r="I21" s="4">
        <f t="shared" si="5"/>
        <v>64</v>
      </c>
      <c r="J21" s="4">
        <f t="shared" si="0"/>
        <v>16</v>
      </c>
      <c r="K21" s="4">
        <f t="shared" si="1"/>
        <v>32</v>
      </c>
      <c r="Q21" s="13">
        <f>F28</f>
        <v>6520</v>
      </c>
      <c r="R21" s="11" t="s">
        <v>18</v>
      </c>
      <c r="S21" s="13">
        <f>C28</f>
        <v>81</v>
      </c>
      <c r="T21" s="12" t="s">
        <v>19</v>
      </c>
      <c r="U21" s="12" t="s">
        <v>20</v>
      </c>
      <c r="V21" s="13">
        <f>I28</f>
        <v>467</v>
      </c>
      <c r="W21" s="12" t="s">
        <v>21</v>
      </c>
      <c r="X21" s="12" t="s">
        <v>20</v>
      </c>
      <c r="Y21" s="13">
        <f>K28</f>
        <v>351</v>
      </c>
      <c r="Z21" s="11" t="s">
        <v>22</v>
      </c>
      <c r="AA21" s="18">
        <v>2</v>
      </c>
      <c r="AB21" s="11"/>
      <c r="AD21" s="37"/>
      <c r="AE21" s="37"/>
      <c r="AF21" s="39">
        <f>H28</f>
        <v>93600</v>
      </c>
      <c r="AG21" s="38"/>
      <c r="AH21" s="38"/>
      <c r="AI21" s="38"/>
      <c r="AJ21" s="38"/>
      <c r="AK21" s="38"/>
      <c r="AL21" s="38"/>
      <c r="AN21" s="37"/>
      <c r="AO21" s="37"/>
      <c r="AP21" s="47">
        <f>AP20</f>
        <v>15</v>
      </c>
      <c r="AQ21" s="48" t="s">
        <v>41</v>
      </c>
      <c r="AR21" s="49">
        <f>H28</f>
        <v>93600</v>
      </c>
      <c r="AS21" s="48" t="s">
        <v>44</v>
      </c>
      <c r="AT21" s="49">
        <f>H28</f>
        <v>93600</v>
      </c>
      <c r="AU21" s="48" t="s">
        <v>41</v>
      </c>
      <c r="AV21" s="47">
        <v>15</v>
      </c>
      <c r="AW21" s="48" t="s">
        <v>41</v>
      </c>
      <c r="AX21" s="49">
        <f>I28</f>
        <v>467</v>
      </c>
      <c r="AY21" s="48" t="s">
        <v>44</v>
      </c>
      <c r="AZ21" s="49">
        <f>AX21</f>
        <v>467</v>
      </c>
      <c r="BW21" s="98" t="s">
        <v>65</v>
      </c>
      <c r="BX21" s="99" t="s">
        <v>66</v>
      </c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K21" s="115" t="s">
        <v>67</v>
      </c>
      <c r="CL21" s="114"/>
      <c r="CM21" s="114"/>
      <c r="CY21" s="130" t="s">
        <v>86</v>
      </c>
      <c r="CZ21" s="130"/>
      <c r="DA21" s="130"/>
      <c r="DB21" s="130"/>
      <c r="DC21" s="124"/>
    </row>
    <row r="22" spans="2:107" ht="15.75">
      <c r="B22" s="4">
        <v>10</v>
      </c>
      <c r="C22" s="4">
        <v>5</v>
      </c>
      <c r="D22" s="4">
        <v>6</v>
      </c>
      <c r="E22" s="4">
        <v>85</v>
      </c>
      <c r="F22" s="4">
        <f t="shared" si="2"/>
        <v>425</v>
      </c>
      <c r="G22" s="4">
        <f t="shared" si="3"/>
        <v>510</v>
      </c>
      <c r="H22" s="4">
        <f t="shared" si="4"/>
        <v>7225</v>
      </c>
      <c r="I22" s="4">
        <f t="shared" si="5"/>
        <v>25</v>
      </c>
      <c r="J22" s="4">
        <f t="shared" si="0"/>
        <v>36</v>
      </c>
      <c r="K22" s="4">
        <f t="shared" si="1"/>
        <v>30</v>
      </c>
      <c r="Q22" s="13">
        <f>G28</f>
        <v>5060</v>
      </c>
      <c r="R22" s="11" t="s">
        <v>18</v>
      </c>
      <c r="S22" s="13">
        <f>D28</f>
        <v>61</v>
      </c>
      <c r="T22" s="12" t="s">
        <v>19</v>
      </c>
      <c r="U22" s="12" t="s">
        <v>20</v>
      </c>
      <c r="V22" s="13">
        <f>K28</f>
        <v>351</v>
      </c>
      <c r="W22" s="12" t="s">
        <v>21</v>
      </c>
      <c r="X22" s="12" t="s">
        <v>20</v>
      </c>
      <c r="Y22" s="13">
        <f>J28</f>
        <v>289</v>
      </c>
      <c r="Z22" s="11" t="s">
        <v>22</v>
      </c>
      <c r="AA22" s="18">
        <v>3</v>
      </c>
      <c r="AB22" s="11"/>
      <c r="AD22" s="37" t="s">
        <v>39</v>
      </c>
      <c r="AE22" s="37" t="s">
        <v>40</v>
      </c>
      <c r="AF22" s="40">
        <f>AF20*AH20+AJ20*AL20</f>
        <v>58260.128847530417</v>
      </c>
      <c r="AG22" s="38"/>
      <c r="AH22" s="36"/>
      <c r="AI22" s="38"/>
      <c r="AJ22" s="38"/>
      <c r="AK22" s="38"/>
      <c r="AL22" s="38"/>
      <c r="AN22" s="37" t="s">
        <v>43</v>
      </c>
      <c r="AO22" s="37" t="s">
        <v>18</v>
      </c>
      <c r="AP22" s="50">
        <f>AP20*AR20-AT20*AV20</f>
        <v>3840</v>
      </c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W22" s="98" t="s">
        <v>67</v>
      </c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Y22" s="130"/>
      <c r="CZ22" s="130"/>
      <c r="DA22" s="130"/>
      <c r="DB22" s="130"/>
      <c r="DC22" s="124"/>
    </row>
    <row r="23" spans="2:107">
      <c r="B23" s="4">
        <v>11</v>
      </c>
      <c r="C23" s="4">
        <v>5</v>
      </c>
      <c r="D23" s="4">
        <v>5</v>
      </c>
      <c r="E23" s="4">
        <v>90</v>
      </c>
      <c r="F23" s="4">
        <f t="shared" si="2"/>
        <v>450</v>
      </c>
      <c r="G23" s="4">
        <f t="shared" si="3"/>
        <v>450</v>
      </c>
      <c r="H23" s="4">
        <f t="shared" si="4"/>
        <v>8100</v>
      </c>
      <c r="I23" s="4">
        <f t="shared" si="5"/>
        <v>25</v>
      </c>
      <c r="J23" s="4">
        <f t="shared" si="0"/>
        <v>25</v>
      </c>
      <c r="K23" s="4">
        <f t="shared" si="1"/>
        <v>25</v>
      </c>
      <c r="Q23" s="11"/>
      <c r="R23" s="11"/>
      <c r="S23" s="11"/>
      <c r="T23" s="12"/>
      <c r="U23" s="12"/>
      <c r="V23" s="11"/>
      <c r="W23" s="12"/>
      <c r="X23" s="12"/>
      <c r="Y23" s="11"/>
      <c r="Z23" s="11"/>
      <c r="AA23" s="11"/>
      <c r="AB23" s="11"/>
      <c r="AD23" s="37"/>
      <c r="AE23" s="37"/>
      <c r="AF23" s="39">
        <f>AF21</f>
        <v>93600</v>
      </c>
      <c r="AG23" s="38"/>
      <c r="AH23" s="38"/>
      <c r="AI23" s="38"/>
      <c r="AJ23" s="38"/>
      <c r="AK23" s="38"/>
      <c r="AL23" s="38"/>
      <c r="AN23" s="37"/>
      <c r="AO23" s="37"/>
      <c r="AP23" s="45">
        <v>92560.224700000006</v>
      </c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CK23" s="118" t="s">
        <v>68</v>
      </c>
      <c r="CY23" s="130" t="s">
        <v>87</v>
      </c>
      <c r="CZ23" s="130"/>
      <c r="DA23" s="130" t="s">
        <v>84</v>
      </c>
      <c r="DB23" s="131"/>
      <c r="DC23" s="130"/>
    </row>
    <row r="24" spans="2:107">
      <c r="B24" s="4">
        <v>12</v>
      </c>
      <c r="C24" s="4">
        <v>6</v>
      </c>
      <c r="D24" s="4">
        <v>4</v>
      </c>
      <c r="E24" s="4">
        <v>75</v>
      </c>
      <c r="F24" s="4">
        <f t="shared" si="2"/>
        <v>450</v>
      </c>
      <c r="G24" s="4">
        <f t="shared" si="3"/>
        <v>300</v>
      </c>
      <c r="H24" s="4">
        <f t="shared" si="4"/>
        <v>5625</v>
      </c>
      <c r="I24" s="4">
        <f t="shared" si="5"/>
        <v>36</v>
      </c>
      <c r="J24" s="4">
        <f t="shared" si="0"/>
        <v>16</v>
      </c>
      <c r="K24" s="4">
        <f t="shared" si="1"/>
        <v>24</v>
      </c>
      <c r="Q24" s="11" t="s">
        <v>23</v>
      </c>
      <c r="R24" s="11"/>
      <c r="S24" s="11"/>
      <c r="T24" s="12"/>
      <c r="U24" s="12"/>
      <c r="V24" s="11"/>
      <c r="W24" s="12"/>
      <c r="X24" s="12"/>
      <c r="Y24" s="11"/>
      <c r="Z24" s="11"/>
      <c r="AA24" s="11"/>
      <c r="AB24" s="11"/>
      <c r="AD24" s="43" t="s">
        <v>39</v>
      </c>
      <c r="AE24" s="44"/>
      <c r="AF24" s="44">
        <f>AF22/AF23</f>
        <v>0.62243727401207716</v>
      </c>
      <c r="AG24" s="38"/>
      <c r="AH24" s="38"/>
      <c r="AI24" s="38"/>
      <c r="AJ24" s="38"/>
      <c r="AK24" s="38"/>
      <c r="AL24" s="38"/>
      <c r="AN24" s="48" t="s">
        <v>43</v>
      </c>
      <c r="AO24" s="47" t="s">
        <v>18</v>
      </c>
      <c r="AP24" s="53">
        <f>AP22/AP23</f>
        <v>4.1486502571120049E-2</v>
      </c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W24" s="101" t="s">
        <v>68</v>
      </c>
      <c r="CY24" s="130" t="s">
        <v>88</v>
      </c>
      <c r="CZ24" s="130"/>
      <c r="DA24" s="130"/>
      <c r="DB24" s="130"/>
      <c r="DC24" s="130"/>
    </row>
    <row r="25" spans="2:107">
      <c r="B25" s="4">
        <v>13</v>
      </c>
      <c r="C25" s="4">
        <v>5</v>
      </c>
      <c r="D25" s="4">
        <v>2</v>
      </c>
      <c r="E25" s="4">
        <v>50</v>
      </c>
      <c r="F25" s="4">
        <f t="shared" si="2"/>
        <v>250</v>
      </c>
      <c r="G25" s="4">
        <f t="shared" si="3"/>
        <v>100</v>
      </c>
      <c r="H25" s="4">
        <f t="shared" si="4"/>
        <v>2500</v>
      </c>
      <c r="I25" s="4">
        <f t="shared" si="5"/>
        <v>25</v>
      </c>
      <c r="J25" s="4">
        <f t="shared" si="0"/>
        <v>4</v>
      </c>
      <c r="K25" s="4">
        <f t="shared" si="1"/>
        <v>10</v>
      </c>
      <c r="Q25" s="20">
        <f>Q20*81</f>
        <v>93960</v>
      </c>
      <c r="R25" s="11" t="s">
        <v>18</v>
      </c>
      <c r="S25" s="13">
        <f>S20*81</f>
        <v>1215</v>
      </c>
      <c r="T25" s="12" t="s">
        <v>19</v>
      </c>
      <c r="U25" s="12" t="s">
        <v>20</v>
      </c>
      <c r="V25" s="11">
        <f>V20*S21</f>
        <v>6561</v>
      </c>
      <c r="W25" s="12" t="s">
        <v>21</v>
      </c>
      <c r="X25" s="12" t="s">
        <v>20</v>
      </c>
      <c r="Y25" s="13">
        <f>Y20*81</f>
        <v>4941</v>
      </c>
      <c r="Z25" s="11" t="s">
        <v>22</v>
      </c>
      <c r="AA25" s="18">
        <v>1</v>
      </c>
      <c r="AB25" s="11"/>
      <c r="CY25" s="130" t="s">
        <v>86</v>
      </c>
      <c r="CZ25" s="130"/>
      <c r="DA25" s="130"/>
      <c r="DB25" s="130"/>
      <c r="DC25" s="130"/>
    </row>
    <row r="26" spans="2:107">
      <c r="B26" s="4">
        <v>14</v>
      </c>
      <c r="C26" s="4">
        <v>4</v>
      </c>
      <c r="D26" s="4">
        <v>2</v>
      </c>
      <c r="E26" s="4">
        <v>55</v>
      </c>
      <c r="F26" s="4">
        <f t="shared" si="2"/>
        <v>220</v>
      </c>
      <c r="G26" s="4">
        <f t="shared" si="3"/>
        <v>110</v>
      </c>
      <c r="H26" s="4">
        <f t="shared" si="4"/>
        <v>3025</v>
      </c>
      <c r="I26" s="4">
        <f t="shared" si="5"/>
        <v>16</v>
      </c>
      <c r="J26" s="4">
        <f t="shared" si="0"/>
        <v>4</v>
      </c>
      <c r="K26" s="4">
        <f t="shared" si="1"/>
        <v>8</v>
      </c>
      <c r="Q26" s="15">
        <f>Q21*15</f>
        <v>97800</v>
      </c>
      <c r="R26" s="17" t="s">
        <v>18</v>
      </c>
      <c r="S26" s="15">
        <f>S21*15</f>
        <v>1215</v>
      </c>
      <c r="T26" s="16" t="s">
        <v>19</v>
      </c>
      <c r="U26" s="16" t="s">
        <v>20</v>
      </c>
      <c r="V26" s="15">
        <f>V21*15</f>
        <v>7005</v>
      </c>
      <c r="W26" s="16" t="s">
        <v>21</v>
      </c>
      <c r="X26" s="16" t="s">
        <v>20</v>
      </c>
      <c r="Y26" s="15">
        <f>Y21*15</f>
        <v>5265</v>
      </c>
      <c r="Z26" s="17" t="s">
        <v>22</v>
      </c>
      <c r="AA26" s="21">
        <v>2</v>
      </c>
      <c r="AB26" s="11"/>
      <c r="BJ26" s="91" t="s">
        <v>56</v>
      </c>
      <c r="BK26" s="91"/>
      <c r="BL26" s="91"/>
      <c r="BM26" s="91"/>
      <c r="BN26" s="91"/>
      <c r="BO26" s="91"/>
      <c r="BP26" s="91"/>
      <c r="BQ26" s="91"/>
      <c r="BR26" s="91"/>
      <c r="BS26" s="91"/>
      <c r="BT26" s="91"/>
    </row>
    <row r="27" spans="2:107">
      <c r="B27" s="4">
        <v>15</v>
      </c>
      <c r="C27" s="4">
        <v>8</v>
      </c>
      <c r="D27" s="4">
        <v>6</v>
      </c>
      <c r="E27" s="4">
        <v>95</v>
      </c>
      <c r="F27" s="4">
        <f t="shared" si="2"/>
        <v>760</v>
      </c>
      <c r="G27" s="4">
        <f t="shared" si="3"/>
        <v>570</v>
      </c>
      <c r="H27" s="4">
        <f t="shared" si="4"/>
        <v>9025</v>
      </c>
      <c r="I27" s="4">
        <f t="shared" si="5"/>
        <v>64</v>
      </c>
      <c r="J27" s="4">
        <f t="shared" si="0"/>
        <v>36</v>
      </c>
      <c r="K27" s="4">
        <f t="shared" si="1"/>
        <v>48</v>
      </c>
      <c r="Q27" s="13">
        <f>Q25-Q26</f>
        <v>-3840</v>
      </c>
      <c r="R27" s="11" t="s">
        <v>18</v>
      </c>
      <c r="S27" s="13">
        <f>S25-S26</f>
        <v>0</v>
      </c>
      <c r="T27" s="12" t="s">
        <v>19</v>
      </c>
      <c r="U27" s="12" t="s">
        <v>20</v>
      </c>
      <c r="V27" s="13">
        <f>V25-V26</f>
        <v>-444</v>
      </c>
      <c r="W27" s="12" t="s">
        <v>21</v>
      </c>
      <c r="X27" s="12" t="s">
        <v>20</v>
      </c>
      <c r="Y27" s="13">
        <f>Y25-Y26</f>
        <v>-324</v>
      </c>
      <c r="Z27" s="18" t="s">
        <v>22</v>
      </c>
      <c r="AA27" s="18">
        <v>4</v>
      </c>
      <c r="AB27" s="11"/>
      <c r="BJ27" s="37" t="s">
        <v>57</v>
      </c>
      <c r="BK27" s="37" t="s">
        <v>40</v>
      </c>
      <c r="BL27" s="95">
        <f>BF18</f>
        <v>18.012333737377471</v>
      </c>
      <c r="BM27" s="95"/>
      <c r="BN27" s="95"/>
      <c r="BO27" s="95"/>
      <c r="BP27" s="95"/>
      <c r="BQ27" s="95"/>
      <c r="BR27" s="95"/>
      <c r="BS27" s="95"/>
      <c r="BT27" s="95"/>
      <c r="CY27" s="133" t="s">
        <v>90</v>
      </c>
    </row>
    <row r="28" spans="2:107">
      <c r="B28" s="4" t="s">
        <v>15</v>
      </c>
      <c r="C28" s="3">
        <f>SUM(C13:C27)</f>
        <v>81</v>
      </c>
      <c r="D28" s="4">
        <f>SUM(D13:D27)</f>
        <v>61</v>
      </c>
      <c r="E28" s="4">
        <f>SUM(E13:E27)</f>
        <v>1160</v>
      </c>
      <c r="F28" s="8">
        <f>SUM(F13:F27)</f>
        <v>6520</v>
      </c>
      <c r="G28" s="8">
        <f>SUM(G13:G27)</f>
        <v>5060</v>
      </c>
      <c r="H28" s="8">
        <f>SUM(H13:H27)</f>
        <v>93600</v>
      </c>
      <c r="I28" s="8">
        <f>SUM(I13:I27)</f>
        <v>467</v>
      </c>
      <c r="J28" s="8">
        <f>SUM(J13:J27)</f>
        <v>289</v>
      </c>
      <c r="K28" s="4">
        <f>SUM(K13:K27)</f>
        <v>351</v>
      </c>
      <c r="Q28" s="11"/>
      <c r="R28" s="11"/>
      <c r="S28" s="11"/>
      <c r="T28" s="12"/>
      <c r="U28" s="12"/>
      <c r="V28" s="11"/>
      <c r="W28" s="12"/>
      <c r="X28" s="12"/>
      <c r="Y28" s="11"/>
      <c r="Z28" s="11"/>
      <c r="AA28" s="11"/>
      <c r="AB28" s="11"/>
      <c r="BJ28" s="37"/>
      <c r="BK28" s="37"/>
      <c r="BL28" s="93">
        <f>I28</f>
        <v>467</v>
      </c>
      <c r="BM28" s="91" t="s">
        <v>44</v>
      </c>
      <c r="BN28" s="91">
        <v>15</v>
      </c>
      <c r="BO28" s="91" t="s">
        <v>41</v>
      </c>
      <c r="BP28" s="91">
        <f>I28</f>
        <v>467</v>
      </c>
      <c r="BQ28" s="91" t="s">
        <v>41</v>
      </c>
      <c r="BR28" s="91">
        <v>1</v>
      </c>
      <c r="BS28" s="91" t="s">
        <v>48</v>
      </c>
      <c r="BT28" s="96">
        <v>3.63E-3</v>
      </c>
    </row>
    <row r="29" spans="2:107">
      <c r="Q29" s="20">
        <f>Q20*61</f>
        <v>70760</v>
      </c>
      <c r="R29" s="11" t="s">
        <v>18</v>
      </c>
      <c r="S29" s="20">
        <f>S20*S22</f>
        <v>915</v>
      </c>
      <c r="T29" s="12" t="s">
        <v>19</v>
      </c>
      <c r="U29" s="12" t="s">
        <v>20</v>
      </c>
      <c r="V29" s="20">
        <f>V20*S22</f>
        <v>4941</v>
      </c>
      <c r="W29" s="12" t="s">
        <v>21</v>
      </c>
      <c r="X29" s="12" t="s">
        <v>20</v>
      </c>
      <c r="Y29" s="20">
        <f>Y20*S22</f>
        <v>3721</v>
      </c>
      <c r="Z29" s="11" t="s">
        <v>22</v>
      </c>
      <c r="AA29" s="18">
        <v>1</v>
      </c>
      <c r="AB29" s="11"/>
      <c r="BJ29" s="37" t="s">
        <v>57</v>
      </c>
      <c r="BK29" s="37" t="s">
        <v>40</v>
      </c>
      <c r="BL29" s="95">
        <f>BL27</f>
        <v>18.012333737377471</v>
      </c>
      <c r="BM29" s="91"/>
      <c r="BN29" s="91"/>
      <c r="BO29" s="91"/>
      <c r="BP29" s="91"/>
      <c r="BQ29" s="91"/>
      <c r="BR29" s="91"/>
      <c r="BS29" s="91"/>
      <c r="BT29" s="91"/>
      <c r="BW29" s="102"/>
      <c r="BX29" s="102" t="s">
        <v>54</v>
      </c>
      <c r="BY29" s="102">
        <v>4.1302791696492482</v>
      </c>
      <c r="CK29" s="119"/>
      <c r="CL29" s="119" t="s">
        <v>54</v>
      </c>
      <c r="CM29" s="119">
        <v>6.1918396564065858</v>
      </c>
    </row>
    <row r="30" spans="2:107">
      <c r="Q30" s="15">
        <f>Q22*S20</f>
        <v>75900</v>
      </c>
      <c r="R30" s="17" t="s">
        <v>18</v>
      </c>
      <c r="S30" s="15">
        <f>S22*S20</f>
        <v>915</v>
      </c>
      <c r="T30" s="16" t="s">
        <v>19</v>
      </c>
      <c r="U30" s="16" t="s">
        <v>20</v>
      </c>
      <c r="V30" s="15">
        <f>V22*S20</f>
        <v>5265</v>
      </c>
      <c r="W30" s="16" t="s">
        <v>21</v>
      </c>
      <c r="X30" s="16" t="s">
        <v>20</v>
      </c>
      <c r="Y30" s="15">
        <f>Y22*S20</f>
        <v>4335</v>
      </c>
      <c r="Z30" s="17" t="s">
        <v>22</v>
      </c>
      <c r="AA30" s="21">
        <v>3</v>
      </c>
      <c r="AB30" s="11"/>
      <c r="BJ30" s="37"/>
      <c r="BK30" s="37"/>
      <c r="BL30" s="91">
        <v>5.4402549999999996</v>
      </c>
      <c r="BM30" s="91"/>
      <c r="BN30" s="91"/>
      <c r="BO30" s="91"/>
      <c r="BP30" s="91"/>
      <c r="BQ30" s="91"/>
      <c r="BR30" s="91"/>
      <c r="BS30" s="91"/>
      <c r="BT30" s="91"/>
      <c r="BW30" s="102"/>
      <c r="BX30" s="102"/>
      <c r="BY30" s="103">
        <v>3.3109358101933153</v>
      </c>
      <c r="CK30" s="119"/>
      <c r="CL30" s="119"/>
      <c r="CM30" s="120">
        <v>2.8154697369307278</v>
      </c>
    </row>
    <row r="31" spans="2:107">
      <c r="Q31" s="13">
        <f>Q29-Q30</f>
        <v>-5140</v>
      </c>
      <c r="R31" s="11" t="s">
        <v>18</v>
      </c>
      <c r="S31" s="13">
        <f>S29-S30</f>
        <v>0</v>
      </c>
      <c r="T31" s="12" t="s">
        <v>19</v>
      </c>
      <c r="U31" s="12" t="s">
        <v>20</v>
      </c>
      <c r="V31" s="13">
        <f>V29-V30</f>
        <v>-324</v>
      </c>
      <c r="W31" s="12" t="s">
        <v>21</v>
      </c>
      <c r="X31" s="12" t="s">
        <v>20</v>
      </c>
      <c r="Y31" s="13">
        <f>Y29-Y30</f>
        <v>-614</v>
      </c>
      <c r="Z31" s="18" t="s">
        <v>22</v>
      </c>
      <c r="AA31" s="18">
        <v>5</v>
      </c>
      <c r="AB31" s="11"/>
      <c r="BJ31" s="92" t="s">
        <v>57</v>
      </c>
      <c r="BK31" s="92" t="s">
        <v>40</v>
      </c>
      <c r="BL31" s="46">
        <f>BL29/BL30</f>
        <v>3.3109355604429336</v>
      </c>
      <c r="BM31" s="91"/>
      <c r="BN31" s="91"/>
      <c r="BO31" s="91"/>
      <c r="BP31" s="91"/>
      <c r="BQ31" s="91"/>
      <c r="BR31" s="91"/>
      <c r="BS31" s="91"/>
      <c r="BT31" s="91"/>
      <c r="BW31" s="102"/>
      <c r="BX31" s="102"/>
      <c r="BY31" s="102"/>
      <c r="CK31" s="119"/>
      <c r="CL31" s="119"/>
      <c r="CM31" s="119"/>
      <c r="CY31" s="137" t="s">
        <v>54</v>
      </c>
      <c r="CZ31" s="136">
        <v>6.8468100141328492</v>
      </c>
      <c r="DA31" s="134"/>
      <c r="DB31" s="134"/>
      <c r="DC31" s="134"/>
    </row>
    <row r="32" spans="2:107">
      <c r="Q32" s="11"/>
      <c r="R32" s="11"/>
      <c r="S32" s="11"/>
      <c r="T32" s="12"/>
      <c r="U32" s="12"/>
      <c r="V32" s="11"/>
      <c r="W32" s="12"/>
      <c r="X32" s="12"/>
      <c r="Y32" s="11"/>
      <c r="Z32" s="11"/>
      <c r="AA32" s="11"/>
      <c r="AB32" s="11"/>
      <c r="AN32" s="37" t="s">
        <v>45</v>
      </c>
      <c r="AO32" s="37" t="s">
        <v>18</v>
      </c>
      <c r="AP32" s="61">
        <f>B27</f>
        <v>15</v>
      </c>
      <c r="AQ32" s="60" t="s">
        <v>41</v>
      </c>
      <c r="AR32" s="59">
        <f>G28</f>
        <v>5060</v>
      </c>
      <c r="AS32" s="60" t="s">
        <v>44</v>
      </c>
      <c r="AT32" s="59">
        <f>E28</f>
        <v>1160</v>
      </c>
      <c r="AU32" s="60" t="s">
        <v>41</v>
      </c>
      <c r="AV32" s="59">
        <f>D28</f>
        <v>61</v>
      </c>
      <c r="AW32" s="60"/>
      <c r="AX32" s="61"/>
      <c r="AY32" s="60"/>
      <c r="AZ32" s="6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W32" s="102" t="s">
        <v>69</v>
      </c>
      <c r="BX32" s="102" t="s">
        <v>54</v>
      </c>
      <c r="BY32" s="102">
        <v>1.2474657940916389</v>
      </c>
      <c r="CK32" s="119" t="s">
        <v>69</v>
      </c>
      <c r="CL32" s="119" t="s">
        <v>54</v>
      </c>
      <c r="CM32" s="119">
        <v>2.1992208174670678</v>
      </c>
      <c r="CY32" s="134"/>
      <c r="CZ32" s="134">
        <v>1.1326881779637685</v>
      </c>
      <c r="DA32" s="134"/>
      <c r="DB32" s="134"/>
      <c r="DC32" s="134"/>
    </row>
    <row r="33" spans="17:107">
      <c r="Q33" s="10">
        <f>Q27</f>
        <v>-3840</v>
      </c>
      <c r="R33" s="12" t="s">
        <v>18</v>
      </c>
      <c r="S33" s="22">
        <v>0</v>
      </c>
      <c r="T33" s="12" t="s">
        <v>19</v>
      </c>
      <c r="U33" s="12" t="s">
        <v>20</v>
      </c>
      <c r="V33" s="10">
        <f>V27</f>
        <v>-444</v>
      </c>
      <c r="W33" s="12" t="s">
        <v>21</v>
      </c>
      <c r="X33" s="12" t="s">
        <v>20</v>
      </c>
      <c r="Y33" s="10">
        <f>Y27</f>
        <v>-324</v>
      </c>
      <c r="Z33" s="18" t="s">
        <v>22</v>
      </c>
      <c r="AA33" s="18">
        <v>4</v>
      </c>
      <c r="AB33" s="11"/>
      <c r="AN33" s="37"/>
      <c r="AO33" s="37"/>
      <c r="AP33" s="56">
        <f>AP32</f>
        <v>15</v>
      </c>
      <c r="AQ33" s="57" t="s">
        <v>41</v>
      </c>
      <c r="AR33" s="58">
        <f>H28</f>
        <v>93600</v>
      </c>
      <c r="AS33" s="57" t="s">
        <v>44</v>
      </c>
      <c r="AT33" s="58">
        <f>H28</f>
        <v>93600</v>
      </c>
      <c r="AU33" s="57" t="s">
        <v>41</v>
      </c>
      <c r="AV33" s="56">
        <v>15</v>
      </c>
      <c r="AW33" s="57" t="s">
        <v>41</v>
      </c>
      <c r="AX33" s="58">
        <f>J28</f>
        <v>289</v>
      </c>
      <c r="AY33" s="57" t="s">
        <v>46</v>
      </c>
      <c r="AZ33" s="58">
        <f>AX33</f>
        <v>289</v>
      </c>
      <c r="BJ33" s="37" t="s">
        <v>58</v>
      </c>
      <c r="BK33" s="37" t="s">
        <v>40</v>
      </c>
      <c r="BL33" s="95">
        <f>BF18</f>
        <v>18.012333737377471</v>
      </c>
      <c r="BM33" s="95"/>
      <c r="BN33" s="95"/>
      <c r="BO33" s="95"/>
      <c r="BP33" s="95"/>
      <c r="BQ33" s="95"/>
      <c r="BR33" s="95"/>
      <c r="BS33" s="95"/>
      <c r="BT33" s="95"/>
      <c r="CY33" s="137" t="s">
        <v>54</v>
      </c>
      <c r="CZ33" s="135">
        <v>6.0447439527808502</v>
      </c>
      <c r="DA33" s="134"/>
      <c r="DB33" s="134"/>
      <c r="DC33" s="134">
        <v>6.0447439999999997</v>
      </c>
    </row>
    <row r="34" spans="17:107">
      <c r="Q34" s="10">
        <f>Q31</f>
        <v>-5140</v>
      </c>
      <c r="R34" s="12" t="s">
        <v>18</v>
      </c>
      <c r="S34" s="22">
        <v>0</v>
      </c>
      <c r="T34" s="12" t="s">
        <v>19</v>
      </c>
      <c r="U34" s="12" t="s">
        <v>20</v>
      </c>
      <c r="V34" s="10">
        <f>V31</f>
        <v>-324</v>
      </c>
      <c r="W34" s="12" t="s">
        <v>21</v>
      </c>
      <c r="X34" s="12" t="s">
        <v>20</v>
      </c>
      <c r="Y34" s="10">
        <f>Y31</f>
        <v>-614</v>
      </c>
      <c r="Z34" s="18" t="s">
        <v>22</v>
      </c>
      <c r="AA34" s="18">
        <v>5</v>
      </c>
      <c r="AB34" s="11"/>
      <c r="AN34" s="37" t="s">
        <v>45</v>
      </c>
      <c r="AO34" s="37" t="s">
        <v>18</v>
      </c>
      <c r="AP34" s="59">
        <f>AP32*AR32-AT32*AV32</f>
        <v>5140</v>
      </c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J34" s="37"/>
      <c r="BK34" s="37"/>
      <c r="BL34" s="93">
        <f>J28</f>
        <v>289</v>
      </c>
      <c r="BM34" s="91" t="s">
        <v>44</v>
      </c>
      <c r="BN34" s="91">
        <v>15</v>
      </c>
      <c r="BO34" s="91" t="s">
        <v>41</v>
      </c>
      <c r="BP34" s="93">
        <f>BL34</f>
        <v>289</v>
      </c>
      <c r="BQ34" s="91" t="s">
        <v>41</v>
      </c>
      <c r="BR34" s="91">
        <v>1</v>
      </c>
      <c r="BS34" s="91" t="s">
        <v>44</v>
      </c>
      <c r="BT34" s="96">
        <f>BT28</f>
        <v>3.63E-3</v>
      </c>
      <c r="BW34" s="104" t="s">
        <v>70</v>
      </c>
      <c r="CK34" s="121" t="s">
        <v>70</v>
      </c>
    </row>
    <row r="35" spans="17:107">
      <c r="Q35" s="13"/>
      <c r="R35" s="11"/>
      <c r="S35" s="11"/>
      <c r="T35" s="12"/>
      <c r="U35" s="12"/>
      <c r="V35" s="11"/>
      <c r="W35" s="12"/>
      <c r="X35" s="12"/>
      <c r="Y35" s="11"/>
      <c r="Z35" s="11"/>
      <c r="AA35" s="11"/>
      <c r="AB35" s="11"/>
      <c r="AN35" s="37"/>
      <c r="AO35" s="37"/>
      <c r="AP35" s="56">
        <v>72813.998699999996</v>
      </c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J35" s="37" t="s">
        <v>58</v>
      </c>
      <c r="BK35" s="37" t="s">
        <v>40</v>
      </c>
      <c r="BL35" s="95">
        <f>BL33</f>
        <v>18.012333737377471</v>
      </c>
      <c r="BM35" s="91"/>
      <c r="BN35" s="91"/>
      <c r="BO35" s="91"/>
      <c r="BP35" s="91"/>
      <c r="BQ35" s="91"/>
      <c r="BR35" s="91"/>
      <c r="BS35" s="91"/>
      <c r="BT35" s="91"/>
      <c r="CY35" s="139" t="s">
        <v>91</v>
      </c>
      <c r="CZ35" s="138"/>
      <c r="DA35" s="138"/>
      <c r="DB35" s="138"/>
      <c r="DC35" s="138"/>
    </row>
    <row r="36" spans="17:107" ht="15.75">
      <c r="Q36" s="11" t="s">
        <v>24</v>
      </c>
      <c r="R36" s="11"/>
      <c r="S36" s="11"/>
      <c r="T36" s="12"/>
      <c r="U36" s="12"/>
      <c r="V36" s="11"/>
      <c r="W36" s="12"/>
      <c r="X36" s="12"/>
      <c r="Y36" s="11"/>
      <c r="Z36" s="11"/>
      <c r="AA36" s="11"/>
      <c r="AB36" s="11"/>
      <c r="AN36" s="57" t="s">
        <v>45</v>
      </c>
      <c r="AO36" s="56" t="s">
        <v>18</v>
      </c>
      <c r="AP36" s="62">
        <f>AP34/AP35</f>
        <v>7.0590821706925433E-2</v>
      </c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J36" s="37"/>
      <c r="BK36" s="37"/>
      <c r="BL36" s="6">
        <v>6.3976300000000004</v>
      </c>
      <c r="BM36" s="91"/>
      <c r="BN36" s="91"/>
      <c r="BO36" s="91"/>
      <c r="BP36" s="91"/>
      <c r="BQ36" s="91"/>
      <c r="BR36" s="91"/>
      <c r="BS36" s="91"/>
      <c r="BT36" s="91"/>
      <c r="CY36" s="129" t="s">
        <v>92</v>
      </c>
      <c r="CZ36" s="129"/>
      <c r="DA36" s="129"/>
      <c r="DB36" s="129"/>
      <c r="DC36" s="129"/>
    </row>
    <row r="37" spans="17:107" ht="15.75">
      <c r="Q37" s="20">
        <f>Q33*V34</f>
        <v>1244160</v>
      </c>
      <c r="R37" s="11" t="s">
        <v>18</v>
      </c>
      <c r="S37" s="11">
        <v>0</v>
      </c>
      <c r="T37" s="12" t="s">
        <v>19</v>
      </c>
      <c r="U37" s="12" t="s">
        <v>20</v>
      </c>
      <c r="V37" s="20">
        <f>V33*V34</f>
        <v>143856</v>
      </c>
      <c r="W37" s="12" t="s">
        <v>21</v>
      </c>
      <c r="X37" s="12" t="s">
        <v>20</v>
      </c>
      <c r="Y37" s="20">
        <f>Y33*V34</f>
        <v>104976</v>
      </c>
      <c r="Z37" s="11" t="s">
        <v>22</v>
      </c>
      <c r="AA37" s="18">
        <v>4</v>
      </c>
      <c r="AB37" s="11"/>
      <c r="BJ37" s="92" t="s">
        <v>58</v>
      </c>
      <c r="BK37" s="92" t="s">
        <v>40</v>
      </c>
      <c r="BL37" s="94">
        <f>BL35/BL36</f>
        <v>2.815469750107066</v>
      </c>
      <c r="BM37" s="91"/>
      <c r="BN37" s="91"/>
      <c r="BO37" s="91"/>
      <c r="BP37" s="91"/>
      <c r="BQ37" s="91"/>
      <c r="BR37" s="91"/>
      <c r="BS37" s="91"/>
      <c r="BT37" s="91"/>
      <c r="CY37" s="129" t="s">
        <v>93</v>
      </c>
      <c r="CZ37" s="129"/>
      <c r="DA37" s="129"/>
      <c r="DB37" s="129"/>
      <c r="DC37" s="129"/>
    </row>
    <row r="38" spans="17:107" ht="15.75">
      <c r="Q38" s="23">
        <f>Q34*V33</f>
        <v>2282160</v>
      </c>
      <c r="R38" s="17" t="s">
        <v>18</v>
      </c>
      <c r="S38" s="17">
        <v>0</v>
      </c>
      <c r="T38" s="16" t="s">
        <v>19</v>
      </c>
      <c r="U38" s="16" t="s">
        <v>20</v>
      </c>
      <c r="V38" s="23">
        <f>V34*V33</f>
        <v>143856</v>
      </c>
      <c r="W38" s="16" t="s">
        <v>21</v>
      </c>
      <c r="X38" s="16" t="s">
        <v>20</v>
      </c>
      <c r="Y38" s="23">
        <f>Y34*V33</f>
        <v>272616</v>
      </c>
      <c r="Z38" s="17" t="s">
        <v>22</v>
      </c>
      <c r="AA38" s="21">
        <v>5</v>
      </c>
      <c r="AB38" s="11"/>
      <c r="CY38" s="141" t="s">
        <v>94</v>
      </c>
      <c r="CZ38" s="140"/>
      <c r="DA38" s="140"/>
      <c r="DB38" s="140"/>
      <c r="DC38" s="140"/>
    </row>
    <row r="39" spans="17:107" ht="15.75">
      <c r="Q39" s="20">
        <f>Q37-Q38</f>
        <v>-1038000</v>
      </c>
      <c r="R39" s="11" t="s">
        <v>18</v>
      </c>
      <c r="S39" s="11">
        <v>0</v>
      </c>
      <c r="T39" s="12" t="s">
        <v>19</v>
      </c>
      <c r="U39" s="12" t="s">
        <v>20</v>
      </c>
      <c r="V39" s="13">
        <f>V37-V38</f>
        <v>0</v>
      </c>
      <c r="W39" s="12" t="s">
        <v>21</v>
      </c>
      <c r="X39" s="12" t="s">
        <v>20</v>
      </c>
      <c r="Y39" s="14">
        <f>Y37-Y38</f>
        <v>-167640</v>
      </c>
      <c r="Z39" s="11" t="s">
        <v>22</v>
      </c>
      <c r="AA39" s="11"/>
      <c r="AB39" s="11"/>
      <c r="CY39" s="142" t="s">
        <v>95</v>
      </c>
      <c r="CZ39" s="140"/>
      <c r="DA39" s="140"/>
      <c r="DB39" s="140"/>
      <c r="DC39" s="140"/>
    </row>
    <row r="40" spans="17:107">
      <c r="Q40" s="20">
        <f>Q39/Y39</f>
        <v>6.1918396564065858</v>
      </c>
      <c r="R40" s="11" t="s">
        <v>18</v>
      </c>
      <c r="S40" s="11" t="s">
        <v>22</v>
      </c>
      <c r="T40" s="12"/>
      <c r="U40" s="12"/>
      <c r="V40" s="11"/>
      <c r="W40" s="12"/>
      <c r="X40" s="12"/>
      <c r="Y40" s="11"/>
      <c r="Z40" s="11"/>
      <c r="AA40" s="11"/>
      <c r="AB40" s="11"/>
    </row>
    <row r="41" spans="17:107">
      <c r="Q41" s="11"/>
      <c r="R41" s="11"/>
      <c r="S41" s="11"/>
      <c r="T41" s="12"/>
      <c r="U41" s="12"/>
      <c r="V41" s="11"/>
      <c r="W41" s="12"/>
      <c r="X41" s="12"/>
      <c r="Y41" s="11"/>
      <c r="Z41" s="11"/>
      <c r="AA41" s="11"/>
      <c r="AB41" s="11"/>
    </row>
    <row r="42" spans="17:107">
      <c r="Q42" s="11" t="s">
        <v>25</v>
      </c>
      <c r="R42" s="11"/>
      <c r="S42" s="11"/>
      <c r="T42" s="12"/>
      <c r="U42" s="12"/>
      <c r="V42" s="11"/>
      <c r="W42" s="12"/>
      <c r="X42" s="12"/>
      <c r="Y42" s="11"/>
      <c r="Z42" s="11"/>
      <c r="AA42" s="11"/>
      <c r="AB42" s="11"/>
      <c r="AN42" s="37" t="s">
        <v>47</v>
      </c>
      <c r="AO42" s="37" t="s">
        <v>18</v>
      </c>
      <c r="AP42" s="67">
        <f>B27</f>
        <v>15</v>
      </c>
      <c r="AQ42" s="66" t="s">
        <v>41</v>
      </c>
      <c r="AR42" s="65">
        <f>K28</f>
        <v>351</v>
      </c>
      <c r="AS42" s="66" t="s">
        <v>48</v>
      </c>
      <c r="AT42" s="65">
        <f>C28</f>
        <v>81</v>
      </c>
      <c r="AU42" s="66" t="s">
        <v>41</v>
      </c>
      <c r="AV42" s="65">
        <f>D28</f>
        <v>61</v>
      </c>
      <c r="AW42" s="67"/>
      <c r="AX42" s="67"/>
      <c r="AY42" s="67"/>
      <c r="AZ42" s="67"/>
    </row>
    <row r="43" spans="17:107">
      <c r="Q43" s="9">
        <f>Q37</f>
        <v>1244160</v>
      </c>
      <c r="R43" s="6" t="s">
        <v>18</v>
      </c>
      <c r="S43" s="6">
        <v>0</v>
      </c>
      <c r="T43" s="6" t="s">
        <v>19</v>
      </c>
      <c r="U43" s="6" t="s">
        <v>20</v>
      </c>
      <c r="V43" s="9">
        <f>V37</f>
        <v>143856</v>
      </c>
      <c r="W43" s="6" t="s">
        <v>21</v>
      </c>
      <c r="X43" s="6" t="s">
        <v>20</v>
      </c>
      <c r="Y43" s="9">
        <f>Y37</f>
        <v>104976</v>
      </c>
      <c r="Z43" s="6" t="s">
        <v>22</v>
      </c>
      <c r="AA43" s="27">
        <v>4</v>
      </c>
      <c r="AB43" s="11"/>
      <c r="AN43" s="37"/>
      <c r="AO43" s="37"/>
      <c r="AP43" s="6">
        <f>AP42</f>
        <v>15</v>
      </c>
      <c r="AQ43" s="7" t="s">
        <v>41</v>
      </c>
      <c r="AR43" s="9">
        <f>I28</f>
        <v>467</v>
      </c>
      <c r="AS43" s="7" t="s">
        <v>44</v>
      </c>
      <c r="AT43" s="9">
        <f>AR43</f>
        <v>467</v>
      </c>
      <c r="AU43" s="7" t="s">
        <v>41</v>
      </c>
      <c r="AV43" s="6">
        <f>AP43</f>
        <v>15</v>
      </c>
      <c r="AW43" s="7" t="s">
        <v>41</v>
      </c>
      <c r="AX43" s="9">
        <f>J28</f>
        <v>289</v>
      </c>
      <c r="AY43" s="7" t="s">
        <v>48</v>
      </c>
      <c r="AZ43" s="9">
        <f>AX43</f>
        <v>289</v>
      </c>
    </row>
    <row r="44" spans="17:107">
      <c r="Q44" s="15">
        <f>Q43</f>
        <v>1244160</v>
      </c>
      <c r="R44" s="17" t="s">
        <v>18</v>
      </c>
      <c r="S44" s="17">
        <v>0</v>
      </c>
      <c r="T44" s="17" t="s">
        <v>19</v>
      </c>
      <c r="U44" s="17" t="s">
        <v>20</v>
      </c>
      <c r="V44" s="15">
        <f>V43</f>
        <v>143856</v>
      </c>
      <c r="W44" s="17" t="s">
        <v>21</v>
      </c>
      <c r="X44" s="17" t="s">
        <v>20</v>
      </c>
      <c r="Y44" s="15">
        <f>Y43*Q40</f>
        <v>649994.55977093778</v>
      </c>
      <c r="Z44" s="17"/>
      <c r="AA44" s="17"/>
      <c r="AB44" s="11"/>
      <c r="AN44" s="37" t="s">
        <v>47</v>
      </c>
      <c r="AO44" s="37" t="s">
        <v>18</v>
      </c>
      <c r="AP44" s="65">
        <f>AP42*AR42-AT42*AV42</f>
        <v>324</v>
      </c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7:107">
      <c r="Q45" s="13">
        <f>Q44-Y44</f>
        <v>594165.44022906222</v>
      </c>
      <c r="R45" s="11" t="s">
        <v>18</v>
      </c>
      <c r="S45" s="11">
        <v>0</v>
      </c>
      <c r="T45" s="11" t="s">
        <v>19</v>
      </c>
      <c r="U45" s="11" t="s">
        <v>20</v>
      </c>
      <c r="V45" s="13">
        <f>V44</f>
        <v>143856</v>
      </c>
      <c r="W45" s="11" t="s">
        <v>21</v>
      </c>
      <c r="X45" s="12"/>
      <c r="Y45" s="11"/>
      <c r="Z45" s="11"/>
      <c r="AA45" s="11"/>
      <c r="AB45" s="11"/>
      <c r="AN45" s="37"/>
      <c r="AO45" s="37"/>
      <c r="AP45" s="63">
        <v>5143.2235000000001</v>
      </c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W45" s="105" t="s">
        <v>71</v>
      </c>
      <c r="CK45" s="123" t="s">
        <v>82</v>
      </c>
    </row>
    <row r="46" spans="17:107">
      <c r="Q46" s="13">
        <f>Q45/V45</f>
        <v>4.1302791696492482</v>
      </c>
      <c r="R46" s="11" t="s">
        <v>18</v>
      </c>
      <c r="S46" s="11" t="s">
        <v>21</v>
      </c>
      <c r="T46" s="12"/>
      <c r="U46" s="12"/>
      <c r="V46" s="11"/>
      <c r="W46" s="12"/>
      <c r="X46" s="12"/>
      <c r="Y46" s="11"/>
      <c r="Z46" s="11"/>
      <c r="AA46" s="11"/>
      <c r="AB46" s="11"/>
      <c r="AN46" s="64" t="s">
        <v>47</v>
      </c>
      <c r="AO46" s="63" t="s">
        <v>18</v>
      </c>
      <c r="AP46" s="46">
        <f>AP44/AP45</f>
        <v>6.2995512444675994E-2</v>
      </c>
      <c r="AQ46" s="63"/>
      <c r="AR46" s="63"/>
      <c r="AS46" s="63"/>
      <c r="AT46" s="63"/>
      <c r="AU46" s="63"/>
      <c r="AV46" s="63"/>
      <c r="AW46" s="63"/>
      <c r="AX46" s="63"/>
      <c r="AY46" s="63"/>
      <c r="AZ46" s="63"/>
    </row>
    <row r="47" spans="17:107">
      <c r="Q47" s="11"/>
      <c r="R47" s="11"/>
      <c r="S47" s="11"/>
      <c r="T47" s="12"/>
      <c r="U47" s="12"/>
      <c r="V47" s="11"/>
      <c r="W47" s="12"/>
      <c r="X47" s="12"/>
      <c r="Y47" s="11"/>
      <c r="Z47" s="11"/>
      <c r="AA47" s="11"/>
      <c r="AB47" s="11"/>
    </row>
    <row r="48" spans="17:107">
      <c r="Q48" s="11" t="s">
        <v>26</v>
      </c>
      <c r="R48" s="11"/>
      <c r="S48" s="11"/>
      <c r="T48" s="12"/>
      <c r="U48" s="12"/>
      <c r="V48" s="13"/>
      <c r="W48" s="12"/>
      <c r="X48" s="12"/>
      <c r="Y48" s="11"/>
      <c r="Z48" s="11"/>
      <c r="AA48" s="11"/>
      <c r="AB48" s="11"/>
    </row>
    <row r="49" spans="17:81">
      <c r="Q49" s="9">
        <f>Q20</f>
        <v>1160</v>
      </c>
      <c r="R49" s="9" t="s">
        <v>18</v>
      </c>
      <c r="S49" s="9">
        <f>S20</f>
        <v>15</v>
      </c>
      <c r="T49" s="9" t="s">
        <v>19</v>
      </c>
      <c r="U49" s="9" t="s">
        <v>20</v>
      </c>
      <c r="V49" s="9">
        <v>81</v>
      </c>
      <c r="W49" s="9" t="s">
        <v>21</v>
      </c>
      <c r="X49" s="9" t="s">
        <v>20</v>
      </c>
      <c r="Y49" s="9">
        <v>61</v>
      </c>
      <c r="Z49" s="9" t="s">
        <v>22</v>
      </c>
      <c r="AA49" s="27">
        <v>1</v>
      </c>
      <c r="AB49" s="11"/>
    </row>
    <row r="50" spans="17:81">
      <c r="Q50" s="15">
        <f>Q49</f>
        <v>1160</v>
      </c>
      <c r="R50" s="15" t="s">
        <v>18</v>
      </c>
      <c r="S50" s="15">
        <f>S49</f>
        <v>15</v>
      </c>
      <c r="T50" s="15" t="s">
        <v>19</v>
      </c>
      <c r="U50" s="15" t="s">
        <v>20</v>
      </c>
      <c r="V50" s="15">
        <v>335</v>
      </c>
      <c r="W50" s="16"/>
      <c r="X50" s="15" t="s">
        <v>20</v>
      </c>
      <c r="Y50" s="23">
        <v>378</v>
      </c>
      <c r="Z50" s="17"/>
      <c r="AA50" s="17"/>
      <c r="AB50" s="11"/>
    </row>
    <row r="51" spans="17:81">
      <c r="Q51" s="13">
        <v>448</v>
      </c>
      <c r="R51" s="13" t="s">
        <v>18</v>
      </c>
      <c r="S51" s="13">
        <v>15</v>
      </c>
      <c r="T51" s="13" t="s">
        <v>19</v>
      </c>
      <c r="U51" s="12"/>
      <c r="V51" s="11"/>
      <c r="W51" s="12"/>
      <c r="X51" s="12"/>
      <c r="Y51" s="11"/>
      <c r="Z51" s="11"/>
      <c r="AA51" s="11"/>
      <c r="AB51" s="11"/>
      <c r="CB51" s="107" t="s">
        <v>72</v>
      </c>
      <c r="CC51" s="106"/>
    </row>
    <row r="52" spans="17:81">
      <c r="Q52" s="14">
        <v>29.85</v>
      </c>
      <c r="R52" s="13" t="s">
        <v>18</v>
      </c>
      <c r="S52" s="11" t="s">
        <v>19</v>
      </c>
      <c r="T52" s="12"/>
      <c r="U52" s="12"/>
      <c r="V52" s="11"/>
      <c r="W52" s="12"/>
      <c r="X52" s="12"/>
      <c r="Y52" s="11"/>
      <c r="Z52" s="11"/>
      <c r="AA52" s="11"/>
      <c r="AB52" s="11"/>
      <c r="CB52" s="107" t="s">
        <v>73</v>
      </c>
      <c r="CC52" s="106"/>
    </row>
    <row r="53" spans="17:81">
      <c r="Q53" s="11"/>
      <c r="R53" s="11"/>
      <c r="S53" s="11"/>
      <c r="T53" s="12"/>
      <c r="U53" s="12"/>
      <c r="V53" s="11"/>
      <c r="W53" s="12"/>
      <c r="X53" s="12"/>
      <c r="Y53" s="11"/>
      <c r="Z53" s="11"/>
      <c r="AA53" s="11"/>
      <c r="AB53" s="11"/>
      <c r="CB53" s="107" t="s">
        <v>74</v>
      </c>
      <c r="CC53" s="107">
        <v>11</v>
      </c>
    </row>
    <row r="54" spans="17:81">
      <c r="Q54" s="11" t="s">
        <v>27</v>
      </c>
      <c r="R54" s="11"/>
      <c r="S54" s="11"/>
      <c r="T54" s="12"/>
      <c r="U54" s="12"/>
      <c r="V54" s="11"/>
      <c r="W54" s="12"/>
      <c r="X54" s="12"/>
      <c r="Y54" s="11"/>
      <c r="Z54" s="11"/>
      <c r="AA54" s="11"/>
      <c r="AB54" s="11"/>
      <c r="AN54" s="37" t="s">
        <v>49</v>
      </c>
      <c r="AO54" s="37" t="s">
        <v>18</v>
      </c>
      <c r="AP54" s="54">
        <f>AP46</f>
        <v>6.2995512444675994E-2</v>
      </c>
      <c r="AQ54" s="70" t="s">
        <v>44</v>
      </c>
      <c r="AR54" s="54">
        <f>AP24*AP36</f>
        <v>2.9285663062418388E-3</v>
      </c>
      <c r="CB54" s="107" t="s">
        <v>75</v>
      </c>
      <c r="CC54" s="107">
        <v>2.5000000000000001E-2</v>
      </c>
    </row>
    <row r="55" spans="17:81">
      <c r="Q55" s="13">
        <f>Q49</f>
        <v>1160</v>
      </c>
      <c r="R55" s="13" t="s">
        <v>18</v>
      </c>
      <c r="S55" s="13">
        <v>15</v>
      </c>
      <c r="T55" s="13" t="s">
        <v>19</v>
      </c>
      <c r="U55" s="13" t="s">
        <v>20</v>
      </c>
      <c r="V55" s="13">
        <v>81</v>
      </c>
      <c r="W55" s="13" t="s">
        <v>21</v>
      </c>
      <c r="X55" s="13" t="s">
        <v>20</v>
      </c>
      <c r="Y55" s="13">
        <v>61</v>
      </c>
      <c r="Z55" s="13" t="s">
        <v>22</v>
      </c>
      <c r="AA55" s="18">
        <v>1</v>
      </c>
      <c r="AB55" s="13">
        <v>1160</v>
      </c>
      <c r="AN55" s="37"/>
      <c r="AO55" s="37"/>
      <c r="AP55" s="46">
        <v>0.99827999999999995</v>
      </c>
      <c r="AQ55" s="69" t="s">
        <v>41</v>
      </c>
      <c r="AR55" s="46">
        <v>0.99502000000000002</v>
      </c>
      <c r="CB55" s="108" t="s">
        <v>76</v>
      </c>
      <c r="CC55" s="108">
        <v>2.2010000000000001</v>
      </c>
    </row>
    <row r="56" spans="17:81">
      <c r="Q56" s="13">
        <f>F28</f>
        <v>6520</v>
      </c>
      <c r="R56" s="13" t="s">
        <v>18</v>
      </c>
      <c r="S56" s="13">
        <v>81</v>
      </c>
      <c r="T56" s="13" t="s">
        <v>19</v>
      </c>
      <c r="U56" s="13" t="s">
        <v>20</v>
      </c>
      <c r="V56" s="13">
        <v>467</v>
      </c>
      <c r="W56" s="13" t="s">
        <v>21</v>
      </c>
      <c r="X56" s="13" t="s">
        <v>20</v>
      </c>
      <c r="Y56" s="13">
        <v>351</v>
      </c>
      <c r="Z56" s="13" t="s">
        <v>22</v>
      </c>
      <c r="AA56" s="18">
        <v>2</v>
      </c>
      <c r="AB56" s="13">
        <v>6520</v>
      </c>
      <c r="AN56" s="37" t="s">
        <v>49</v>
      </c>
      <c r="AO56" s="37" t="s">
        <v>18</v>
      </c>
      <c r="AP56" s="54">
        <f>AP54-AR54</f>
        <v>6.0066946138434156E-2</v>
      </c>
      <c r="AQ56" s="68"/>
      <c r="AR56" s="68"/>
    </row>
    <row r="57" spans="17:81">
      <c r="Q57" s="13">
        <f>G28</f>
        <v>5060</v>
      </c>
      <c r="R57" s="13" t="s">
        <v>18</v>
      </c>
      <c r="S57" s="13">
        <v>61</v>
      </c>
      <c r="T57" s="13" t="s">
        <v>19</v>
      </c>
      <c r="U57" s="13" t="s">
        <v>20</v>
      </c>
      <c r="V57" s="13">
        <v>351</v>
      </c>
      <c r="W57" s="13" t="s">
        <v>21</v>
      </c>
      <c r="X57" s="13" t="s">
        <v>20</v>
      </c>
      <c r="Y57" s="13">
        <v>289</v>
      </c>
      <c r="Z57" s="13" t="s">
        <v>22</v>
      </c>
      <c r="AA57" s="18">
        <v>3</v>
      </c>
      <c r="AB57" s="13">
        <v>5060</v>
      </c>
      <c r="AN57" s="37"/>
      <c r="AO57" s="37"/>
      <c r="AP57" s="55">
        <f>SQRT(AP55*AR55)</f>
        <v>0.99664866708384248</v>
      </c>
      <c r="AQ57" s="68"/>
      <c r="AR57" s="68"/>
    </row>
    <row r="58" spans="17:81">
      <c r="Q58" s="11"/>
      <c r="R58" s="11"/>
      <c r="S58" s="11"/>
      <c r="T58" s="12"/>
      <c r="U58" s="12"/>
      <c r="V58" s="11"/>
      <c r="W58" s="12"/>
      <c r="X58" s="12"/>
      <c r="Y58" s="11"/>
      <c r="Z58" s="11"/>
      <c r="AA58" s="11"/>
      <c r="AB58" s="11"/>
      <c r="AN58" s="71" t="s">
        <v>49</v>
      </c>
      <c r="AO58" s="71" t="s">
        <v>18</v>
      </c>
      <c r="AP58" s="72">
        <f>AP56/AP57</f>
        <v>6.0268927378579494E-2</v>
      </c>
      <c r="AQ58" s="68"/>
      <c r="AR58" s="68"/>
    </row>
    <row r="59" spans="17:81">
      <c r="Q59" s="24" t="s">
        <v>28</v>
      </c>
      <c r="R59" s="25" t="s">
        <v>18</v>
      </c>
      <c r="S59" s="26">
        <v>29.85</v>
      </c>
      <c r="T59" s="25" t="s">
        <v>19</v>
      </c>
      <c r="U59" s="25" t="s">
        <v>20</v>
      </c>
      <c r="V59" s="25">
        <v>4.13</v>
      </c>
      <c r="W59" s="19" t="s">
        <v>21</v>
      </c>
      <c r="X59" s="19" t="s">
        <v>20</v>
      </c>
      <c r="Y59" s="25">
        <v>6.19</v>
      </c>
      <c r="Z59" s="25" t="s">
        <v>22</v>
      </c>
      <c r="AA59" s="11"/>
      <c r="AB59" s="11"/>
    </row>
    <row r="61" spans="17:81">
      <c r="Q61" s="5" t="s">
        <v>31</v>
      </c>
    </row>
    <row r="63" spans="17:81">
      <c r="Q63" s="28" t="s">
        <v>32</v>
      </c>
      <c r="R63" s="28"/>
      <c r="S63" s="28"/>
      <c r="T63" s="28"/>
      <c r="U63" s="28"/>
      <c r="V63" s="28"/>
      <c r="W63" s="28"/>
      <c r="X63" s="28"/>
    </row>
    <row r="64" spans="17:81">
      <c r="Q64" s="5" t="s">
        <v>33</v>
      </c>
    </row>
    <row r="65" spans="17:106">
      <c r="CK65" s="127" t="s">
        <v>77</v>
      </c>
      <c r="CL65" s="122"/>
      <c r="CM65" s="122"/>
    </row>
    <row r="66" spans="17:106">
      <c r="Q66" s="29" t="s">
        <v>34</v>
      </c>
      <c r="R66" s="29"/>
      <c r="S66" s="29"/>
      <c r="T66" s="29"/>
      <c r="U66" s="29"/>
      <c r="V66" s="29"/>
      <c r="W66" s="29"/>
      <c r="X66" s="29"/>
      <c r="AN66" s="37" t="s">
        <v>50</v>
      </c>
      <c r="AO66" s="37" t="s">
        <v>18</v>
      </c>
      <c r="AP66" s="54">
        <f>AP24</f>
        <v>4.1486502571120049E-2</v>
      </c>
      <c r="AQ66" s="76" t="s">
        <v>44</v>
      </c>
      <c r="AR66" s="54">
        <f>AP36*AP46</f>
        <v>4.4469049873185253E-3</v>
      </c>
      <c r="BW66" s="112" t="s">
        <v>77</v>
      </c>
      <c r="BX66" s="109"/>
      <c r="BY66" s="109"/>
      <c r="BZ66" s="109"/>
      <c r="CA66" s="109"/>
      <c r="CB66" s="109"/>
      <c r="CK66" s="124"/>
      <c r="CL66" s="122"/>
      <c r="CM66" s="122"/>
    </row>
    <row r="67" spans="17:106" ht="15.75">
      <c r="Q67" s="30" t="s">
        <v>35</v>
      </c>
      <c r="AN67" s="37"/>
      <c r="AO67" s="37"/>
      <c r="AP67" s="46">
        <v>0.99827887000000004</v>
      </c>
      <c r="AQ67" s="75" t="s">
        <v>41</v>
      </c>
      <c r="AR67" s="46">
        <v>0.99603156500000001</v>
      </c>
      <c r="BW67" s="109"/>
      <c r="BX67" s="109"/>
      <c r="BY67" s="109"/>
      <c r="BZ67" s="109"/>
      <c r="CA67" s="109"/>
      <c r="CB67" s="109"/>
      <c r="CK67" s="128" t="s">
        <v>78</v>
      </c>
      <c r="CL67" s="122"/>
      <c r="CM67" s="122"/>
    </row>
    <row r="68" spans="17:106" ht="15.75">
      <c r="AN68" s="37" t="s">
        <v>50</v>
      </c>
      <c r="AO68" s="37" t="s">
        <v>18</v>
      </c>
      <c r="AP68" s="79">
        <f>AP66-AR66</f>
        <v>3.7039597583801522E-2</v>
      </c>
      <c r="AQ68" s="74"/>
      <c r="AR68" s="74"/>
      <c r="BW68" s="113" t="s">
        <v>78</v>
      </c>
      <c r="BX68" s="109"/>
      <c r="BY68" s="109"/>
      <c r="BZ68" s="109"/>
      <c r="CA68" s="109"/>
      <c r="CB68" s="109"/>
      <c r="CK68" s="126" t="s">
        <v>83</v>
      </c>
      <c r="CL68" s="122"/>
      <c r="CM68" s="122"/>
    </row>
    <row r="69" spans="17:106" ht="15.75">
      <c r="Q69" s="31" t="s">
        <v>36</v>
      </c>
      <c r="R69" s="31"/>
      <c r="S69" s="31"/>
      <c r="T69" s="31"/>
      <c r="U69" s="31"/>
      <c r="V69" s="31"/>
      <c r="W69" s="31"/>
      <c r="X69" s="31"/>
      <c r="AN69" s="37"/>
      <c r="AO69" s="37"/>
      <c r="AP69" s="55">
        <f>SQRT(AP67*AR67)</f>
        <v>0.99715458440130111</v>
      </c>
      <c r="AQ69" s="74"/>
      <c r="AR69" s="74"/>
      <c r="BW69" s="111" t="s">
        <v>79</v>
      </c>
      <c r="BX69" s="110"/>
      <c r="BY69" s="110"/>
      <c r="BZ69" s="109"/>
      <c r="CA69" s="109"/>
      <c r="CB69" s="109"/>
      <c r="CK69" s="125" t="s">
        <v>80</v>
      </c>
      <c r="CL69" s="122"/>
      <c r="CM69" s="122"/>
    </row>
    <row r="70" spans="17:106" ht="15.75">
      <c r="Q70" s="32" t="s">
        <v>37</v>
      </c>
      <c r="AN70" s="77" t="s">
        <v>50</v>
      </c>
      <c r="AO70" s="77" t="s">
        <v>18</v>
      </c>
      <c r="AP70" s="78">
        <f>AP68/AP69</f>
        <v>3.7145291375299011E-2</v>
      </c>
      <c r="AQ70" s="74"/>
      <c r="AR70" s="74"/>
      <c r="BW70" s="110" t="s">
        <v>80</v>
      </c>
      <c r="BX70" s="110"/>
      <c r="BY70" s="110"/>
      <c r="BZ70" s="109"/>
      <c r="CA70" s="109"/>
      <c r="CB70" s="109"/>
      <c r="CK70" s="125" t="s">
        <v>81</v>
      </c>
      <c r="CL70" s="122"/>
      <c r="CM70" s="122"/>
    </row>
    <row r="71" spans="17:106" ht="15.75">
      <c r="BW71" s="110" t="s">
        <v>81</v>
      </c>
      <c r="BX71" s="110"/>
      <c r="BY71" s="110"/>
      <c r="BZ71" s="109"/>
      <c r="CA71" s="109"/>
      <c r="CB71" s="109"/>
    </row>
    <row r="77" spans="17:106" ht="15.75">
      <c r="CY77" s="144" t="s">
        <v>96</v>
      </c>
    </row>
    <row r="78" spans="17:106">
      <c r="AN78" s="37" t="s">
        <v>51</v>
      </c>
      <c r="AO78" s="37" t="s">
        <v>18</v>
      </c>
      <c r="AP78" s="54">
        <f>AP24</f>
        <v>4.1486502571120049E-2</v>
      </c>
      <c r="AQ78" s="83" t="s">
        <v>48</v>
      </c>
      <c r="AR78" s="54">
        <f>AP36*AP46</f>
        <v>4.4469049873185253E-3</v>
      </c>
      <c r="CY78" s="80" t="s">
        <v>97</v>
      </c>
      <c r="CZ78" s="80"/>
      <c r="DA78" s="80"/>
      <c r="DB78" s="143"/>
    </row>
    <row r="79" spans="17:106">
      <c r="AN79" s="37"/>
      <c r="AO79" s="37"/>
      <c r="AP79" s="46">
        <v>0.99827887000000004</v>
      </c>
      <c r="AQ79" s="82" t="s">
        <v>41</v>
      </c>
      <c r="AR79" s="46">
        <v>0.99603156500000001</v>
      </c>
      <c r="CY79" s="80" t="s">
        <v>98</v>
      </c>
      <c r="CZ79" s="80"/>
      <c r="DA79" s="80"/>
      <c r="DB79" s="143"/>
    </row>
    <row r="80" spans="17:106" ht="18.75">
      <c r="AN80" s="37" t="s">
        <v>51</v>
      </c>
      <c r="AO80" s="37" t="s">
        <v>18</v>
      </c>
      <c r="AP80" s="86">
        <f>AP78-AR78</f>
        <v>3.7039597583801522E-2</v>
      </c>
      <c r="AQ80" s="81"/>
      <c r="AR80" s="81"/>
      <c r="CY80" s="147" t="s">
        <v>99</v>
      </c>
      <c r="CZ80" s="145"/>
      <c r="DA80" s="145"/>
      <c r="DB80" s="143"/>
    </row>
    <row r="81" spans="40:106">
      <c r="AN81" s="37"/>
      <c r="AO81" s="37"/>
      <c r="AP81" s="55">
        <f>SQRT(AP79*AR79)</f>
        <v>0.99715458440130111</v>
      </c>
      <c r="AQ81" s="81"/>
      <c r="AR81" s="81"/>
      <c r="CY81" s="146" t="s">
        <v>100</v>
      </c>
      <c r="CZ81" s="145"/>
      <c r="DA81" s="145"/>
      <c r="DB81" s="143"/>
    </row>
    <row r="82" spans="40:106">
      <c r="AN82" s="84" t="s">
        <v>51</v>
      </c>
      <c r="AO82" s="84" t="s">
        <v>18</v>
      </c>
      <c r="AP82" s="85">
        <f>AP80/AP81</f>
        <v>3.7145291375299011E-2</v>
      </c>
      <c r="AQ82" s="74"/>
      <c r="AR82" s="74"/>
      <c r="CY82" s="146" t="s">
        <v>86</v>
      </c>
      <c r="CZ82" s="145"/>
      <c r="DA82" s="145"/>
      <c r="DB82" s="143"/>
    </row>
  </sheetData>
  <mergeCells count="45">
    <mergeCell ref="CY79:DA79"/>
    <mergeCell ref="BJ35:BJ36"/>
    <mergeCell ref="BK35:BK36"/>
    <mergeCell ref="CY36:DC36"/>
    <mergeCell ref="CY37:DC37"/>
    <mergeCell ref="CY78:DA78"/>
    <mergeCell ref="BK27:BK28"/>
    <mergeCell ref="BJ29:BJ30"/>
    <mergeCell ref="BK29:BK30"/>
    <mergeCell ref="BJ33:BJ34"/>
    <mergeCell ref="BK33:BK34"/>
    <mergeCell ref="BD16:BD17"/>
    <mergeCell ref="BE16:BE17"/>
    <mergeCell ref="BJ27:BJ28"/>
    <mergeCell ref="AN68:AN69"/>
    <mergeCell ref="AO68:AO69"/>
    <mergeCell ref="AN80:AN81"/>
    <mergeCell ref="AO80:AO81"/>
    <mergeCell ref="AN78:AN79"/>
    <mergeCell ref="AO78:AO79"/>
    <mergeCell ref="AN54:AN55"/>
    <mergeCell ref="AO54:AO55"/>
    <mergeCell ref="AN56:AN57"/>
    <mergeCell ref="AO56:AO57"/>
    <mergeCell ref="AN66:AN67"/>
    <mergeCell ref="AO66:AO67"/>
    <mergeCell ref="AN34:AN35"/>
    <mergeCell ref="AO34:AO35"/>
    <mergeCell ref="AN42:AN43"/>
    <mergeCell ref="AO42:AO43"/>
    <mergeCell ref="AN44:AN45"/>
    <mergeCell ref="AO44:AO45"/>
    <mergeCell ref="AN20:AN21"/>
    <mergeCell ref="AO20:AO21"/>
    <mergeCell ref="AN22:AN23"/>
    <mergeCell ref="AO22:AO23"/>
    <mergeCell ref="AN32:AN33"/>
    <mergeCell ref="AO32:AO33"/>
    <mergeCell ref="Q63:X63"/>
    <mergeCell ref="Q66:X66"/>
    <mergeCell ref="Q69:X69"/>
    <mergeCell ref="AD20:AD21"/>
    <mergeCell ref="AE20:AE21"/>
    <mergeCell ref="AD22:AD23"/>
    <mergeCell ref="AE22:AE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2024-12-11T02:20:47Z</dcterms:created>
  <dcterms:modified xsi:type="dcterms:W3CDTF">2024-12-11T07:45:48Z</dcterms:modified>
</cp:coreProperties>
</file>