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35"/>
  </bookViews>
  <sheets>
    <sheet name="Tong hop" sheetId="10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10" l="1"/>
  <c r="AA26" i="10" s="1"/>
  <c r="W19" i="10"/>
  <c r="AC21" i="10" s="1"/>
  <c r="W14" i="10"/>
  <c r="AA9" i="10"/>
  <c r="W7" i="10"/>
  <c r="AB4" i="10"/>
  <c r="AD3" i="10"/>
  <c r="AB16" i="10" l="1"/>
  <c r="Z26" i="10"/>
  <c r="AB26" i="10"/>
  <c r="AB17" i="10"/>
  <c r="AB19" i="10"/>
  <c r="AB21" i="10"/>
  <c r="AC16" i="10"/>
  <c r="AC17" i="10"/>
  <c r="AD17" i="10" s="1"/>
  <c r="AB18" i="10"/>
  <c r="AB20" i="10"/>
  <c r="AC4" i="10"/>
  <c r="AC19" i="10"/>
  <c r="AC20" i="10"/>
  <c r="AD16" i="10" l="1"/>
  <c r="J3" i="10" s="1"/>
  <c r="AD18" i="10"/>
  <c r="J20" i="10" s="1"/>
  <c r="J11" i="10"/>
  <c r="J12" i="10"/>
  <c r="J13" i="10"/>
  <c r="J14" i="10"/>
  <c r="J10" i="10"/>
  <c r="J15" i="10"/>
  <c r="J6" i="10"/>
  <c r="AD20" i="10"/>
  <c r="J25" i="10" s="1"/>
  <c r="AD19" i="10"/>
  <c r="J24" i="10" s="1"/>
  <c r="AD21" i="10"/>
  <c r="J29" i="10" s="1"/>
  <c r="AB5" i="10"/>
  <c r="AD4" i="10"/>
  <c r="J8" i="10" l="1"/>
  <c r="J7" i="10"/>
  <c r="J9" i="10"/>
  <c r="J4" i="10"/>
  <c r="J2" i="10"/>
  <c r="J5" i="10"/>
  <c r="J17" i="10"/>
  <c r="J18" i="10"/>
  <c r="J30" i="10"/>
  <c r="J27" i="10"/>
  <c r="J28" i="10"/>
  <c r="J22" i="10"/>
  <c r="J21" i="10"/>
  <c r="J19" i="10"/>
  <c r="J16" i="10"/>
  <c r="J31" i="10"/>
  <c r="J26" i="10"/>
  <c r="J23" i="10"/>
  <c r="H5" i="10"/>
  <c r="H4" i="10"/>
  <c r="M4" i="10" s="1"/>
  <c r="H2" i="10"/>
  <c r="M2" i="10" s="1"/>
  <c r="H6" i="10"/>
  <c r="M6" i="10" s="1"/>
  <c r="H9" i="10"/>
  <c r="M9" i="10" s="1"/>
  <c r="H7" i="10"/>
  <c r="H3" i="10"/>
  <c r="M3" i="10" s="1"/>
  <c r="AC5" i="10"/>
  <c r="M7" i="10" l="1"/>
  <c r="M5" i="10"/>
  <c r="AB6" i="10"/>
  <c r="AD5" i="10"/>
  <c r="AC6" i="10" l="1"/>
  <c r="H13" i="10"/>
  <c r="M13" i="10" s="1"/>
  <c r="H11" i="10"/>
  <c r="M11" i="10" s="1"/>
  <c r="H15" i="10"/>
  <c r="M15" i="10" s="1"/>
  <c r="H14" i="10"/>
  <c r="M14" i="10" s="1"/>
  <c r="H12" i="10"/>
  <c r="M12" i="10" s="1"/>
  <c r="H10" i="10"/>
  <c r="M10" i="10" s="1"/>
  <c r="AB7" i="10" l="1"/>
  <c r="AD6" i="10"/>
  <c r="H20" i="10" s="1"/>
  <c r="M20" i="10" s="1"/>
  <c r="H8" i="10" l="1"/>
  <c r="M8" i="10" s="1"/>
  <c r="H19" i="10"/>
  <c r="M19" i="10" s="1"/>
  <c r="H17" i="10"/>
  <c r="M17" i="10" s="1"/>
  <c r="H16" i="10"/>
  <c r="M16" i="10" s="1"/>
  <c r="H18" i="10"/>
  <c r="M18" i="10" s="1"/>
  <c r="AC7" i="10"/>
  <c r="AB8" i="10" l="1"/>
  <c r="AD7" i="10"/>
  <c r="AC8" i="10" l="1"/>
  <c r="H24" i="10"/>
  <c r="M24" i="10" s="1"/>
  <c r="H21" i="10"/>
  <c r="M21" i="10" s="1"/>
  <c r="H23" i="10"/>
  <c r="M23" i="10" s="1"/>
  <c r="H22" i="10"/>
  <c r="M22" i="10" s="1"/>
  <c r="AD8" i="10" l="1"/>
  <c r="AB9" i="10"/>
  <c r="AC9" i="10" l="1"/>
  <c r="AD9" i="10" s="1"/>
  <c r="H31" i="10" s="1"/>
  <c r="M31" i="10" s="1"/>
  <c r="H28" i="10"/>
  <c r="M28" i="10" s="1"/>
  <c r="H25" i="10"/>
  <c r="M25" i="10" s="1"/>
  <c r="H27" i="10"/>
  <c r="M27" i="10" s="1"/>
  <c r="H26" i="10"/>
  <c r="M26" i="10" s="1"/>
  <c r="H30" i="10" l="1"/>
  <c r="M30" i="10" s="1"/>
  <c r="H29" i="10"/>
  <c r="M29" i="10" s="1"/>
</calcChain>
</file>

<file path=xl/sharedStrings.xml><?xml version="1.0" encoding="utf-8"?>
<sst xmlns="http://schemas.openxmlformats.org/spreadsheetml/2006/main" count="296" uniqueCount="83">
  <si>
    <t>STT</t>
  </si>
  <si>
    <t>HP</t>
  </si>
  <si>
    <t>Amy</t>
  </si>
  <si>
    <t>NO</t>
  </si>
  <si>
    <t>LAND</t>
  </si>
  <si>
    <t>Bat</t>
  </si>
  <si>
    <t>AIR</t>
  </si>
  <si>
    <t>Bee</t>
  </si>
  <si>
    <t>Blood</t>
  </si>
  <si>
    <t>YES</t>
  </si>
  <si>
    <t>Buffalo</t>
  </si>
  <si>
    <t>Creep</t>
  </si>
  <si>
    <t>Crow</t>
  </si>
  <si>
    <t>Furi</t>
  </si>
  <si>
    <t>Haki</t>
  </si>
  <si>
    <t>Iron</t>
  </si>
  <si>
    <t>Lava</t>
  </si>
  <si>
    <t>Maku</t>
  </si>
  <si>
    <t>Orc</t>
  </si>
  <si>
    <t>Scorpion</t>
  </si>
  <si>
    <t>Snow</t>
  </si>
  <si>
    <t>Soki</t>
  </si>
  <si>
    <t>Spider</t>
  </si>
  <si>
    <t>Thor</t>
  </si>
  <si>
    <t>Wolf</t>
  </si>
  <si>
    <t>Coin</t>
  </si>
  <si>
    <t>Min HP</t>
  </si>
  <si>
    <t>Max HP</t>
  </si>
  <si>
    <t>Chênh lệch HP</t>
  </si>
  <si>
    <t>Min Speed</t>
  </si>
  <si>
    <t>Max Speed</t>
  </si>
  <si>
    <t>Chênh lệch Speed</t>
  </si>
  <si>
    <t>Level</t>
  </si>
  <si>
    <t>Rate HP</t>
  </si>
  <si>
    <t>Name</t>
  </si>
  <si>
    <t>Index</t>
  </si>
  <si>
    <t>Index HP</t>
  </si>
  <si>
    <t>Rate Speed</t>
  </si>
  <si>
    <t>Speed</t>
  </si>
  <si>
    <t>Index Speed</t>
  </si>
  <si>
    <t>Rate Max Speed</t>
  </si>
  <si>
    <t>Min Coin</t>
  </si>
  <si>
    <t>Max Coin</t>
  </si>
  <si>
    <t>Chênh lệch Coin</t>
  </si>
  <si>
    <t>Def</t>
  </si>
  <si>
    <t>Min Def</t>
  </si>
  <si>
    <t>Rate DEF</t>
  </si>
  <si>
    <t>Max Def</t>
  </si>
  <si>
    <t>Chênh lệch Def</t>
  </si>
  <si>
    <t>NAME</t>
  </si>
  <si>
    <t>BOSS</t>
  </si>
  <si>
    <t>LEVEL</t>
  </si>
  <si>
    <t>COIN</t>
  </si>
  <si>
    <t>Kukan</t>
  </si>
  <si>
    <t>Direction</t>
  </si>
  <si>
    <t>Column1</t>
  </si>
  <si>
    <t>Column2</t>
  </si>
  <si>
    <t>B-U-L-R</t>
  </si>
  <si>
    <t>B-L-R</t>
  </si>
  <si>
    <t>Number col</t>
  </si>
  <si>
    <t>Col Start</t>
  </si>
  <si>
    <t>State</t>
  </si>
  <si>
    <t>Time Frame</t>
  </si>
  <si>
    <t>Frame Event</t>
  </si>
  <si>
    <t>Scale</t>
  </si>
  <si>
    <t>Idle-Left-Right-Up-Bottom-Attack-Die</t>
  </si>
  <si>
    <t>0.1-0.1-0.1-0.1-0.1-0.1-0.1</t>
  </si>
  <si>
    <t>Attack-4-9,Die-end,</t>
  </si>
  <si>
    <t>Die-end,</t>
  </si>
  <si>
    <t>REGION</t>
  </si>
  <si>
    <t>BRANCH</t>
  </si>
  <si>
    <t>FIRE</t>
  </si>
  <si>
    <t>Orc Black</t>
  </si>
  <si>
    <t>Red Bull</t>
  </si>
  <si>
    <t>Thin Zombie</t>
  </si>
  <si>
    <t>Fat Zombie</t>
  </si>
  <si>
    <t>Tiny</t>
  </si>
  <si>
    <t>Wild Boar</t>
  </si>
  <si>
    <t>Evil Demon</t>
  </si>
  <si>
    <t>King Kong</t>
  </si>
  <si>
    <t>Blur Dragon</t>
  </si>
  <si>
    <t>Axe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</si>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</sst>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Border="1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0" borderId="5" xfId="0" applyNumberFormat="1" applyFont="1" applyBorder="1" applyAlignment="1">
      <alignment vertical="center" wrapText="1"/>
    </xf>
    <xf numFmtId="0" fontId="0" fillId="0" borderId="0" xfId="0" applyNumberFormat="1" applyBorder="1"/>
    <xf numFmtId="0" fontId="6" fillId="2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" fontId="7" fillId="3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7" fillId="3" borderId="1" xfId="0" applyNumberFormat="1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1" fontId="7" fillId="6" borderId="1" xfId="0" applyNumberFormat="1" applyFont="1" applyFill="1" applyBorder="1" applyAlignment="1">
      <alignment vertical="center" wrapText="1"/>
    </xf>
    <xf numFmtId="0" fontId="6" fillId="6" borderId="1" xfId="0" applyNumberFormat="1" applyFont="1" applyFill="1" applyBorder="1" applyAlignment="1">
      <alignment vertical="center" wrapText="1"/>
    </xf>
    <xf numFmtId="0" fontId="7" fillId="6" borderId="1" xfId="0" applyNumberFormat="1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1" fontId="7" fillId="5" borderId="1" xfId="0" applyNumberFormat="1" applyFont="1" applyFill="1" applyBorder="1" applyAlignment="1">
      <alignment vertical="center" wrapText="1"/>
    </xf>
    <xf numFmtId="0" fontId="6" fillId="5" borderId="1" xfId="0" applyNumberFormat="1" applyFont="1" applyFill="1" applyBorder="1" applyAlignment="1">
      <alignment vertical="center" wrapText="1"/>
    </xf>
    <xf numFmtId="0" fontId="7" fillId="5" borderId="1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1" fontId="7" fillId="4" borderId="1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7" fillId="4" borderId="1" xfId="0" applyNumberFormat="1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1" fontId="7" fillId="4" borderId="8" xfId="0" applyNumberFormat="1" applyFont="1" applyFill="1" applyBorder="1" applyAlignment="1">
      <alignment vertical="center" wrapText="1"/>
    </xf>
    <xf numFmtId="0" fontId="6" fillId="4" borderId="8" xfId="0" applyNumberFormat="1" applyFont="1" applyFill="1" applyBorder="1" applyAlignment="1">
      <alignment vertical="center" wrapText="1"/>
    </xf>
    <xf numFmtId="0" fontId="7" fillId="4" borderId="8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0" xfId="0" applyFont="1" applyBorder="1"/>
    <xf numFmtId="0" fontId="4" fillId="0" borderId="5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8" fillId="2" borderId="2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9" fillId="4" borderId="8" xfId="0" applyFont="1" applyFill="1" applyBorder="1" applyAlignment="1">
      <alignment wrapText="1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numFmt numFmtId="0" formatCode="General"/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numFmt numFmtId="0" formatCode="General"/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5</xdr:col>
      <xdr:colOff>28575</xdr:colOff>
      <xdr:row>27</xdr:row>
      <xdr:rowOff>85725</xdr:rowOff>
    </xdr:to>
    <xdr:pic>
      <xdr:nvPicPr>
        <xdr:cNvPr id="2" name="Picture 1" descr="image 174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6372225"/>
          <a:ext cx="285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3" name="Table14131724" displayName="Table14131724" ref="Z2:AD10" totalsRowShown="0">
  <autoFilter ref="Z2:AD10"/>
  <tableColumns count="5">
    <tableColumn id="1" name="Level"/>
    <tableColumn id="2" name="Rate HP"/>
    <tableColumn id="3" name="Min HP"/>
    <tableColumn id="4" name="Max HP"/>
    <tableColumn id="5" name="Chênh lệch HP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Table25141825" displayName="Table25141825" ref="V4:W7" totalsRowShown="0">
  <autoFilter ref="V4:W7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5" name="Table5151926" displayName="Table5151926" ref="V16:W20" totalsRowShown="0">
  <autoFilter ref="V16:W20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6" name="Table147162027" displayName="Table147162027" ref="Z15:AD22" totalsRowShown="0">
  <autoFilter ref="Z15:AD22"/>
  <tableColumns count="5">
    <tableColumn id="1" name="Level"/>
    <tableColumn id="2" name="Rate Max Speed"/>
    <tableColumn id="3" name="Min Speed" dataDxfId="27"/>
    <tableColumn id="4" name="Max Speed" dataDxfId="26"/>
    <tableColumn id="5" name="Chênh lệch Speed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7" name="Table2028" displayName="Table2028" ref="V25:W29" totalsRowShown="0">
  <autoFilter ref="V25:W29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8" name="Table2129" displayName="Table2129" ref="Z24:AB28" totalsRowShown="0">
  <autoFilter ref="Z24:AB28"/>
  <tableColumns count="3">
    <tableColumn id="1" name="Rate HP"/>
    <tableColumn id="2" name="Rate DEF"/>
    <tableColumn id="3" name="Rate Speed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230" displayName="Table2230" ref="V11:W14" totalsRowShown="0">
  <autoFilter ref="V11:W14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C1:T31" totalsRowShown="0" headerRowDxfId="23" dataDxfId="21" headerRowBorderDxfId="22" tableBorderDxfId="20" totalsRowBorderDxfId="19">
  <autoFilter ref="C1:T31"/>
  <sortState ref="C2:O31">
    <sortCondition ref="N1:N31"/>
  </sortState>
  <tableColumns count="18">
    <tableColumn id="1" name="STT" dataDxfId="18"/>
    <tableColumn id="2" name="NAME" dataDxfId="17"/>
    <tableColumn id="3" name="BOSS" dataDxfId="16"/>
    <tableColumn id="4" name="REGION" dataDxfId="15"/>
    <tableColumn id="14" name="BRANCH" dataDxfId="14"/>
    <tableColumn id="5" name="HP" dataDxfId="13">
      <calculatedColumnFormula>IF(N2 =$Z$4, $AB$4 + $AD$4 * I2, IF(N2 = $Z$5, $AB$5 + $AD$5 * I2, IF(N2 = $Z$6, $AB$6 + $AD$6 * I2, IF(N2 = $Z$7, $AB$7 + $AD$7 * I2, IF(N2 = $Z$8, $AB$8 + $AD$8 * I2, $AB$9 + $AD$9 * I2)))))</calculatedColumnFormula>
    </tableColumn>
    <tableColumn id="6" name="Index HP" dataDxfId="12"/>
    <tableColumn id="7" name="Speed" dataDxfId="11">
      <calculatedColumnFormula>IF(N2 = $Z$16, $AB$16 + $AD$16 * K2, IF(N2 = $Z$17, $AB$17 + $AD$17 * K2, IF(N2 = $Z$18, $AB$18 + $AD$18 * K2, IF(N2 = $Z$19, $AB$19 + $AD$19 * K2, IF(N2 = $Z$20, $AB$20 + $AD$20 * K2, $AB$21 + $AD$21 * K2)))))</calculatedColumnFormula>
    </tableColumn>
    <tableColumn id="8" name="Index Speed" dataDxfId="10"/>
    <tableColumn id="9" name="Def" dataDxfId="9"/>
    <tableColumn id="10" name="COIN" dataDxfId="8">
      <calculatedColumnFormula>$W$26 + $Z$26 * (H2 - $W$5) / $W$7 + $AA$26 * (L2 - $W$12) / $W$14 + $AB$26 * (J2 - $W$17) / $W$19</calculatedColumnFormula>
    </tableColumn>
    <tableColumn id="11" name="LEVEL" dataDxfId="7"/>
    <tableColumn id="12" name="Direction" dataDxfId="6"/>
    <tableColumn id="15" name="State" dataDxfId="5"/>
    <tableColumn id="16" name="Time Frame" dataDxfId="4"/>
    <tableColumn id="17" name="Frame Event" dataDxfId="3"/>
    <tableColumn id="18" name="Scale" dataDxfId="2"/>
    <tableColumn id="13" name="EXP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V1:W3" totalsRowShown="0" headerRowDxfId="0">
  <autoFilter ref="V1:W3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4" width="12.42578125" bestFit="1" customWidth="1"/>
    <col min="5" max="5" width="9" bestFit="1" customWidth="1"/>
    <col min="6" max="6" width="8.42578125" bestFit="1" customWidth="1"/>
    <col min="7" max="7" width="8.42578125" customWidth="1"/>
    <col min="8" max="8" width="9.140625" style="6"/>
    <col min="9" max="9" width="12.7109375" style="12" bestFit="1" customWidth="1"/>
    <col min="10" max="10" width="9.85546875" style="7" bestFit="1" customWidth="1"/>
    <col min="11" max="11" width="16.28515625" style="12" bestFit="1" customWidth="1"/>
    <col min="12" max="12" width="7.140625" style="7" bestFit="1" customWidth="1"/>
    <col min="13" max="13" width="8" style="7" bestFit="1" customWidth="1"/>
    <col min="14" max="14" width="11.5703125" style="6" bestFit="1" customWidth="1"/>
    <col min="15" max="15" width="13.85546875" bestFit="1" customWidth="1"/>
    <col min="16" max="16" width="26.140625" customWidth="1"/>
    <col min="17" max="20" width="13.85546875" customWidth="1"/>
    <col min="21" max="21" width="17" bestFit="1" customWidth="1"/>
    <col min="22" max="23" width="11" customWidth="1"/>
    <col min="25" max="25" width="11" customWidth="1"/>
    <col min="26" max="26" width="17.7109375" bestFit="1" customWidth="1"/>
    <col min="27" max="27" width="12.85546875" bestFit="1" customWidth="1"/>
    <col min="28" max="28" width="13.140625" bestFit="1" customWidth="1"/>
    <col min="29" max="29" width="16.140625" bestFit="1" customWidth="1"/>
  </cols>
  <sheetData>
    <row r="1" spans="1:30" ht="34.5" x14ac:dyDescent="0.25">
      <c r="A1" t="s">
        <v>59</v>
      </c>
      <c r="C1" s="8" t="s">
        <v>0</v>
      </c>
      <c r="D1" s="9" t="s">
        <v>49</v>
      </c>
      <c r="E1" s="9" t="s">
        <v>50</v>
      </c>
      <c r="F1" s="9" t="s">
        <v>69</v>
      </c>
      <c r="G1" s="9" t="s">
        <v>70</v>
      </c>
      <c r="H1" s="10" t="s">
        <v>1</v>
      </c>
      <c r="I1" s="11" t="s">
        <v>36</v>
      </c>
      <c r="J1" s="10" t="s">
        <v>38</v>
      </c>
      <c r="K1" s="11" t="s">
        <v>39</v>
      </c>
      <c r="L1" s="10" t="s">
        <v>44</v>
      </c>
      <c r="M1" s="10" t="s">
        <v>52</v>
      </c>
      <c r="N1" s="51" t="s">
        <v>51</v>
      </c>
      <c r="O1" s="49" t="s">
        <v>54</v>
      </c>
      <c r="P1" s="59" t="s">
        <v>61</v>
      </c>
      <c r="Q1" s="59" t="s">
        <v>62</v>
      </c>
      <c r="R1" s="59" t="s">
        <v>63</v>
      </c>
      <c r="S1" s="59" t="s">
        <v>64</v>
      </c>
      <c r="T1" s="59" t="s">
        <v>82</v>
      </c>
      <c r="U1" s="48"/>
      <c r="V1" s="50" t="s">
        <v>55</v>
      </c>
      <c r="W1" s="50" t="s">
        <v>56</v>
      </c>
      <c r="X1" s="50"/>
      <c r="Y1" s="50"/>
    </row>
    <row r="2" spans="1:30" ht="30" x14ac:dyDescent="0.25">
      <c r="A2">
        <v>18</v>
      </c>
      <c r="C2" s="13">
        <v>1</v>
      </c>
      <c r="D2" s="14" t="s">
        <v>2</v>
      </c>
      <c r="E2" s="14" t="s">
        <v>3</v>
      </c>
      <c r="F2" s="14" t="s">
        <v>4</v>
      </c>
      <c r="G2" s="14" t="s">
        <v>71</v>
      </c>
      <c r="H2" s="15">
        <f t="shared" ref="H2:H31" si="0">IF(N2 =$Z$4, $AB$4 + $AD$4 * I2, IF(N2 = $Z$5, $AB$5 + $AD$5 * I2, IF(N2 = $Z$6, $AB$6 + $AD$6 * I2, IF(N2 = $Z$7, $AB$7 + $AD$7 * I2, IF(N2 = $Z$8, $AB$8 + $AD$8 * I2, $AB$9 + $AD$9 * I2)))))</f>
        <v>49.6</v>
      </c>
      <c r="I2" s="16">
        <v>0.2</v>
      </c>
      <c r="J2" s="17">
        <f t="shared" ref="J2:J31" si="1">IF(N2 = $Z$16, $AB$16 + $AD$16 * K2, IF(N2 = $Z$17, $AB$17 + $AD$17 * K2, IF(N2 = $Z$18, $AB$18 + $AD$18 * K2, IF(N2 = $Z$19, $AB$19 + $AD$19 * K2, IF(N2 = $Z$20, $AB$20 + $AD$20 * K2, $AB$21 + $AD$21 * K2)))))</f>
        <v>17.84</v>
      </c>
      <c r="K2" s="16">
        <v>0.4</v>
      </c>
      <c r="L2" s="17">
        <v>0</v>
      </c>
      <c r="M2" s="15">
        <f t="shared" ref="M2:M31" si="2">$W$26 + $Z$26 * (H2 - $W$5) / $W$7 + $AA$26 * (L2 - $W$12) / $W$14 + $AB$26 * (J2 - $W$17) / $W$19</f>
        <v>2.1177999999999999</v>
      </c>
      <c r="N2" s="52">
        <v>1</v>
      </c>
      <c r="O2" s="60" t="s">
        <v>57</v>
      </c>
      <c r="P2" s="61" t="s">
        <v>65</v>
      </c>
      <c r="Q2" s="61" t="s">
        <v>66</v>
      </c>
      <c r="R2" s="61" t="s">
        <v>67</v>
      </c>
      <c r="S2" s="61">
        <v>100</v>
      </c>
      <c r="T2" s="61">
        <v>7</v>
      </c>
      <c r="V2" s="50"/>
      <c r="W2" s="50"/>
      <c r="Z2" t="s">
        <v>32</v>
      </c>
      <c r="AA2" t="s">
        <v>33</v>
      </c>
      <c r="AB2" t="s">
        <v>26</v>
      </c>
      <c r="AC2" t="s">
        <v>27</v>
      </c>
      <c r="AD2" t="s">
        <v>28</v>
      </c>
    </row>
    <row r="3" spans="1:30" ht="30" x14ac:dyDescent="0.25">
      <c r="A3" t="s">
        <v>60</v>
      </c>
      <c r="C3" s="13">
        <v>11</v>
      </c>
      <c r="D3" s="14" t="s">
        <v>13</v>
      </c>
      <c r="E3" s="14" t="s">
        <v>3</v>
      </c>
      <c r="F3" s="14" t="s">
        <v>4</v>
      </c>
      <c r="G3" s="14" t="s">
        <v>71</v>
      </c>
      <c r="H3" s="15">
        <f t="shared" si="0"/>
        <v>71.2</v>
      </c>
      <c r="I3" s="16">
        <v>0.65</v>
      </c>
      <c r="J3" s="17">
        <f t="shared" si="1"/>
        <v>19.28</v>
      </c>
      <c r="K3" s="16">
        <v>0.8</v>
      </c>
      <c r="L3" s="17">
        <v>0</v>
      </c>
      <c r="M3" s="15">
        <f t="shared" si="2"/>
        <v>3.4426000000000005</v>
      </c>
      <c r="N3" s="52">
        <v>1</v>
      </c>
      <c r="O3" s="60" t="s">
        <v>57</v>
      </c>
      <c r="P3" s="61" t="s">
        <v>65</v>
      </c>
      <c r="Q3" s="61" t="s">
        <v>66</v>
      </c>
      <c r="R3" s="62" t="s">
        <v>68</v>
      </c>
      <c r="S3" s="62">
        <v>100</v>
      </c>
      <c r="T3" s="62">
        <v>10</v>
      </c>
      <c r="Z3">
        <v>0</v>
      </c>
      <c r="AA3">
        <v>0</v>
      </c>
      <c r="AB3" s="3">
        <v>0</v>
      </c>
      <c r="AC3" s="3">
        <v>40</v>
      </c>
      <c r="AD3" s="3">
        <f>Table14131724[[#This Row],[Max HP]]-Table14131724[[#This Row],[Min HP]]</f>
        <v>40</v>
      </c>
    </row>
    <row r="4" spans="1:30" ht="30" x14ac:dyDescent="0.25">
      <c r="A4">
        <v>2</v>
      </c>
      <c r="C4" s="13">
        <v>12</v>
      </c>
      <c r="D4" s="14" t="s">
        <v>14</v>
      </c>
      <c r="E4" s="14" t="s">
        <v>3</v>
      </c>
      <c r="F4" s="14" t="s">
        <v>4</v>
      </c>
      <c r="G4" s="14" t="s">
        <v>71</v>
      </c>
      <c r="H4" s="15">
        <f t="shared" si="0"/>
        <v>78.400000000000006</v>
      </c>
      <c r="I4" s="16">
        <v>0.8</v>
      </c>
      <c r="J4" s="17">
        <f t="shared" si="1"/>
        <v>18.559999999999999</v>
      </c>
      <c r="K4" s="16">
        <v>0.6</v>
      </c>
      <c r="L4" s="17">
        <v>0</v>
      </c>
      <c r="M4" s="15">
        <f t="shared" si="2"/>
        <v>3.8151999999999999</v>
      </c>
      <c r="N4" s="52">
        <v>1</v>
      </c>
      <c r="O4" s="60" t="s">
        <v>57</v>
      </c>
      <c r="P4" s="61" t="s">
        <v>65</v>
      </c>
      <c r="Q4" s="61" t="s">
        <v>66</v>
      </c>
      <c r="R4" s="62" t="s">
        <v>68</v>
      </c>
      <c r="S4" s="62">
        <v>100</v>
      </c>
      <c r="T4" s="62">
        <v>10</v>
      </c>
      <c r="V4" t="s">
        <v>34</v>
      </c>
      <c r="W4" t="s">
        <v>35</v>
      </c>
      <c r="Z4">
        <v>1</v>
      </c>
      <c r="AA4" s="1">
        <v>0.05</v>
      </c>
      <c r="AB4" s="3">
        <f t="shared" ref="AB4:AB9" si="3">AC3</f>
        <v>40</v>
      </c>
      <c r="AC4" s="3">
        <f>Table14131724[[#This Row],[Min HP]]+$W$7 * Table14131724[[#This Row],[Rate HP]]</f>
        <v>88</v>
      </c>
      <c r="AD4" s="3">
        <f>Table14131724[[#This Row],[Max HP]]-Table14131724[[#This Row],[Min HP]]</f>
        <v>48</v>
      </c>
    </row>
    <row r="5" spans="1:30" ht="30" x14ac:dyDescent="0.25">
      <c r="C5" s="13">
        <v>15</v>
      </c>
      <c r="D5" s="14" t="s">
        <v>53</v>
      </c>
      <c r="E5" s="14" t="s">
        <v>3</v>
      </c>
      <c r="F5" s="14" t="s">
        <v>4</v>
      </c>
      <c r="G5" s="14" t="s">
        <v>71</v>
      </c>
      <c r="H5" s="15">
        <f t="shared" si="0"/>
        <v>54.4</v>
      </c>
      <c r="I5" s="16">
        <v>0.3</v>
      </c>
      <c r="J5" s="17">
        <f t="shared" si="1"/>
        <v>17.48</v>
      </c>
      <c r="K5" s="16">
        <v>0.3</v>
      </c>
      <c r="L5" s="17">
        <v>0</v>
      </c>
      <c r="M5" s="15">
        <f t="shared" si="2"/>
        <v>2.3731</v>
      </c>
      <c r="N5" s="52">
        <v>1</v>
      </c>
      <c r="O5" s="60" t="s">
        <v>57</v>
      </c>
      <c r="P5" s="61" t="s">
        <v>65</v>
      </c>
      <c r="Q5" s="61" t="s">
        <v>66</v>
      </c>
      <c r="R5" s="62" t="s">
        <v>68</v>
      </c>
      <c r="S5" s="62">
        <v>100</v>
      </c>
      <c r="T5" s="61">
        <v>7</v>
      </c>
      <c r="V5" t="s">
        <v>26</v>
      </c>
      <c r="W5">
        <v>40</v>
      </c>
      <c r="Z5">
        <v>2</v>
      </c>
      <c r="AA5" s="1">
        <v>0.12</v>
      </c>
      <c r="AB5" s="3">
        <f t="shared" si="3"/>
        <v>88</v>
      </c>
      <c r="AC5" s="3">
        <f>Table14131724[[#This Row],[Min HP]]+$W$7 * Table14131724[[#This Row],[Rate HP]]</f>
        <v>203.2</v>
      </c>
      <c r="AD5" s="3">
        <f>Table14131724[[#This Row],[Max HP]]-Table14131724[[#This Row],[Min HP]]</f>
        <v>115.19999999999999</v>
      </c>
    </row>
    <row r="6" spans="1:30" ht="30" x14ac:dyDescent="0.25">
      <c r="C6" s="13">
        <v>19</v>
      </c>
      <c r="D6" s="14" t="s">
        <v>72</v>
      </c>
      <c r="E6" s="14" t="s">
        <v>3</v>
      </c>
      <c r="F6" s="14" t="s">
        <v>4</v>
      </c>
      <c r="G6" s="14" t="s">
        <v>71</v>
      </c>
      <c r="H6" s="15">
        <f t="shared" si="0"/>
        <v>56.8</v>
      </c>
      <c r="I6" s="16">
        <v>0.35</v>
      </c>
      <c r="J6" s="17">
        <f t="shared" si="1"/>
        <v>18.2</v>
      </c>
      <c r="K6" s="16">
        <v>0.5</v>
      </c>
      <c r="L6" s="17">
        <v>0</v>
      </c>
      <c r="M6" s="15">
        <f t="shared" si="2"/>
        <v>2.5524999999999998</v>
      </c>
      <c r="N6" s="52">
        <v>1</v>
      </c>
      <c r="O6" s="60" t="s">
        <v>57</v>
      </c>
      <c r="P6" s="61" t="s">
        <v>65</v>
      </c>
      <c r="Q6" s="61" t="s">
        <v>66</v>
      </c>
      <c r="R6" s="62" t="s">
        <v>68</v>
      </c>
      <c r="S6" s="62">
        <v>100</v>
      </c>
      <c r="T6" s="61">
        <v>7</v>
      </c>
      <c r="V6" t="s">
        <v>27</v>
      </c>
      <c r="W6">
        <v>1000</v>
      </c>
      <c r="Z6">
        <v>3</v>
      </c>
      <c r="AA6" s="1">
        <v>0.14000000000000001</v>
      </c>
      <c r="AB6" s="3">
        <f t="shared" si="3"/>
        <v>203.2</v>
      </c>
      <c r="AC6" s="3">
        <f>Table14131724[[#This Row],[Min HP]]+$W$7 * Table14131724[[#This Row],[Rate HP]]</f>
        <v>337.6</v>
      </c>
      <c r="AD6" s="3">
        <f>Table14131724[[#This Row],[Max HP]]-Table14131724[[#This Row],[Min HP]]</f>
        <v>134.40000000000003</v>
      </c>
    </row>
    <row r="7" spans="1:30" ht="30" x14ac:dyDescent="0.25">
      <c r="C7" s="13">
        <v>20</v>
      </c>
      <c r="D7" s="14" t="s">
        <v>73</v>
      </c>
      <c r="E7" s="14" t="s">
        <v>3</v>
      </c>
      <c r="F7" s="14" t="s">
        <v>4</v>
      </c>
      <c r="G7" s="14" t="s">
        <v>71</v>
      </c>
      <c r="H7" s="15">
        <f t="shared" si="0"/>
        <v>56.8</v>
      </c>
      <c r="I7" s="16">
        <v>0.35</v>
      </c>
      <c r="J7" s="17">
        <f t="shared" si="1"/>
        <v>17.119999999999997</v>
      </c>
      <c r="K7" s="16">
        <v>0.2</v>
      </c>
      <c r="L7" s="17">
        <v>0</v>
      </c>
      <c r="M7" s="15">
        <f t="shared" si="2"/>
        <v>2.4903999999999997</v>
      </c>
      <c r="N7" s="52">
        <v>1</v>
      </c>
      <c r="O7" s="60" t="s">
        <v>57</v>
      </c>
      <c r="P7" s="61" t="s">
        <v>65</v>
      </c>
      <c r="Q7" s="61" t="s">
        <v>66</v>
      </c>
      <c r="R7" s="62" t="s">
        <v>68</v>
      </c>
      <c r="S7" s="62">
        <v>100</v>
      </c>
      <c r="T7" s="61">
        <v>7</v>
      </c>
      <c r="V7" t="s">
        <v>28</v>
      </c>
      <c r="W7">
        <f>W6-W5</f>
        <v>960</v>
      </c>
      <c r="Z7">
        <v>4</v>
      </c>
      <c r="AA7" s="1">
        <v>0.18</v>
      </c>
      <c r="AB7" s="3">
        <f t="shared" si="3"/>
        <v>337.6</v>
      </c>
      <c r="AC7" s="3">
        <f>Table14131724[[#This Row],[Min HP]]+$W$7 * Table14131724[[#This Row],[Rate HP]]</f>
        <v>510.4</v>
      </c>
      <c r="AD7" s="3">
        <f>Table14131724[[#This Row],[Max HP]]-Table14131724[[#This Row],[Min HP]]</f>
        <v>172.79999999999995</v>
      </c>
    </row>
    <row r="8" spans="1:30" ht="30" x14ac:dyDescent="0.25">
      <c r="C8" s="13">
        <v>21</v>
      </c>
      <c r="D8" s="14" t="s">
        <v>19</v>
      </c>
      <c r="E8" s="14" t="s">
        <v>3</v>
      </c>
      <c r="F8" s="14" t="s">
        <v>4</v>
      </c>
      <c r="G8" s="14" t="s">
        <v>71</v>
      </c>
      <c r="H8" s="15">
        <f t="shared" si="0"/>
        <v>78.400000000000006</v>
      </c>
      <c r="I8" s="16">
        <v>0.8</v>
      </c>
      <c r="J8" s="17">
        <f t="shared" si="1"/>
        <v>16.939999999999998</v>
      </c>
      <c r="K8" s="16">
        <v>0.15</v>
      </c>
      <c r="L8" s="17">
        <v>0</v>
      </c>
      <c r="M8" s="15">
        <f t="shared" si="2"/>
        <v>3.7220500000000003</v>
      </c>
      <c r="N8" s="52">
        <v>1</v>
      </c>
      <c r="O8" s="60" t="s">
        <v>57</v>
      </c>
      <c r="P8" s="62" t="s">
        <v>65</v>
      </c>
      <c r="Q8" s="61" t="s">
        <v>66</v>
      </c>
      <c r="R8" s="62" t="s">
        <v>68</v>
      </c>
      <c r="S8" s="62">
        <v>100</v>
      </c>
      <c r="T8" s="62">
        <v>10</v>
      </c>
      <c r="Z8">
        <v>5</v>
      </c>
      <c r="AA8" s="1">
        <v>0.22</v>
      </c>
      <c r="AB8" s="3">
        <f t="shared" si="3"/>
        <v>510.4</v>
      </c>
      <c r="AC8" s="3">
        <f>Table14131724[[#This Row],[Min HP]]+$W$7 * Table14131724[[#This Row],[Rate HP]]</f>
        <v>721.59999999999991</v>
      </c>
      <c r="AD8" s="3">
        <f>Table14131724[[#This Row],[Max HP]]-Table14131724[[#This Row],[Min HP]]</f>
        <v>211.19999999999993</v>
      </c>
    </row>
    <row r="9" spans="1:30" ht="30" x14ac:dyDescent="0.25">
      <c r="C9" s="13">
        <v>28</v>
      </c>
      <c r="D9" s="14" t="s">
        <v>24</v>
      </c>
      <c r="E9" s="14" t="s">
        <v>3</v>
      </c>
      <c r="F9" s="14" t="s">
        <v>4</v>
      </c>
      <c r="G9" s="14" t="s">
        <v>71</v>
      </c>
      <c r="H9" s="15">
        <f t="shared" si="0"/>
        <v>44.8</v>
      </c>
      <c r="I9" s="16">
        <v>0.1</v>
      </c>
      <c r="J9" s="17">
        <f t="shared" si="1"/>
        <v>16.759999999999998</v>
      </c>
      <c r="K9" s="16">
        <v>0.1</v>
      </c>
      <c r="L9" s="17">
        <v>0</v>
      </c>
      <c r="M9" s="15">
        <f t="shared" si="2"/>
        <v>1.7796999999999996</v>
      </c>
      <c r="N9" s="52">
        <v>1</v>
      </c>
      <c r="O9" s="60" t="s">
        <v>57</v>
      </c>
      <c r="P9" s="62" t="s">
        <v>65</v>
      </c>
      <c r="Q9" s="61" t="s">
        <v>66</v>
      </c>
      <c r="R9" s="62" t="s">
        <v>68</v>
      </c>
      <c r="S9" s="62">
        <v>100</v>
      </c>
      <c r="T9" s="61">
        <v>7</v>
      </c>
      <c r="Z9">
        <v>6</v>
      </c>
      <c r="AA9" s="1">
        <f>100% - AA8-AA7-AA6-AA5-AA4</f>
        <v>0.29000000000000009</v>
      </c>
      <c r="AB9" s="3">
        <f t="shared" si="3"/>
        <v>721.59999999999991</v>
      </c>
      <c r="AC9" s="3">
        <f>Table14131724[[#This Row],[Min HP]]+$W$7 * Table14131724[[#This Row],[Rate HP]]</f>
        <v>1000</v>
      </c>
      <c r="AD9" s="3">
        <f>Table14131724[[#This Row],[Max HP]]-Table14131724[[#This Row],[Min HP]]</f>
        <v>278.40000000000009</v>
      </c>
    </row>
    <row r="10" spans="1:30" ht="30" x14ac:dyDescent="0.25">
      <c r="C10" s="33">
        <v>4</v>
      </c>
      <c r="D10" s="34" t="s">
        <v>7</v>
      </c>
      <c r="E10" s="34" t="s">
        <v>3</v>
      </c>
      <c r="F10" s="34" t="s">
        <v>6</v>
      </c>
      <c r="G10" s="34" t="s">
        <v>71</v>
      </c>
      <c r="H10" s="35">
        <f t="shared" si="0"/>
        <v>180.16</v>
      </c>
      <c r="I10" s="36">
        <v>0.8</v>
      </c>
      <c r="J10" s="37">
        <f t="shared" si="1"/>
        <v>14.36</v>
      </c>
      <c r="K10" s="36">
        <v>0.15</v>
      </c>
      <c r="L10" s="37">
        <v>0</v>
      </c>
      <c r="M10" s="35">
        <f t="shared" si="2"/>
        <v>9.4249000000000009</v>
      </c>
      <c r="N10" s="53">
        <v>2</v>
      </c>
      <c r="O10" s="63" t="s">
        <v>57</v>
      </c>
      <c r="P10" s="64" t="s">
        <v>65</v>
      </c>
      <c r="Q10" s="64" t="s">
        <v>66</v>
      </c>
      <c r="R10" s="64" t="s">
        <v>68</v>
      </c>
      <c r="S10" s="64">
        <v>100</v>
      </c>
      <c r="T10" s="64">
        <v>15</v>
      </c>
    </row>
    <row r="11" spans="1:30" ht="30" x14ac:dyDescent="0.25">
      <c r="C11" s="33">
        <v>18</v>
      </c>
      <c r="D11" s="34" t="s">
        <v>18</v>
      </c>
      <c r="E11" s="34" t="s">
        <v>3</v>
      </c>
      <c r="F11" s="34" t="s">
        <v>4</v>
      </c>
      <c r="G11" s="34" t="s">
        <v>71</v>
      </c>
      <c r="H11" s="35">
        <f t="shared" si="0"/>
        <v>111.03999999999999</v>
      </c>
      <c r="I11" s="36">
        <v>0.2</v>
      </c>
      <c r="J11" s="37">
        <f t="shared" si="1"/>
        <v>15.2</v>
      </c>
      <c r="K11" s="36">
        <v>0.5</v>
      </c>
      <c r="L11" s="37">
        <v>1</v>
      </c>
      <c r="M11" s="35">
        <f t="shared" si="2"/>
        <v>8.9488000000000003</v>
      </c>
      <c r="N11" s="53">
        <v>2</v>
      </c>
      <c r="O11" s="63" t="s">
        <v>57</v>
      </c>
      <c r="P11" s="64" t="s">
        <v>65</v>
      </c>
      <c r="Q11" s="64" t="s">
        <v>66</v>
      </c>
      <c r="R11" s="64" t="s">
        <v>68</v>
      </c>
      <c r="S11" s="64">
        <v>100</v>
      </c>
      <c r="T11" s="64">
        <v>12</v>
      </c>
      <c r="V11" t="s">
        <v>34</v>
      </c>
      <c r="W11" t="s">
        <v>35</v>
      </c>
    </row>
    <row r="12" spans="1:30" ht="30" x14ac:dyDescent="0.25">
      <c r="C12" s="33">
        <v>23</v>
      </c>
      <c r="D12" s="34" t="s">
        <v>21</v>
      </c>
      <c r="E12" s="34" t="s">
        <v>3</v>
      </c>
      <c r="F12" s="34" t="s">
        <v>4</v>
      </c>
      <c r="G12" s="34" t="s">
        <v>71</v>
      </c>
      <c r="H12" s="35">
        <f t="shared" si="0"/>
        <v>122.56</v>
      </c>
      <c r="I12" s="36">
        <v>0.3</v>
      </c>
      <c r="J12" s="37">
        <f t="shared" si="1"/>
        <v>15.44</v>
      </c>
      <c r="K12" s="36">
        <v>0.6</v>
      </c>
      <c r="L12" s="37">
        <v>0</v>
      </c>
      <c r="M12" s="35">
        <f t="shared" si="2"/>
        <v>6.1750000000000016</v>
      </c>
      <c r="N12" s="53">
        <v>2</v>
      </c>
      <c r="O12" s="63" t="s">
        <v>57</v>
      </c>
      <c r="P12" s="64" t="s">
        <v>65</v>
      </c>
      <c r="Q12" s="64" t="s">
        <v>66</v>
      </c>
      <c r="R12" s="64" t="s">
        <v>68</v>
      </c>
      <c r="S12" s="64">
        <v>100</v>
      </c>
      <c r="T12" s="64">
        <v>14</v>
      </c>
      <c r="V12" t="s">
        <v>45</v>
      </c>
      <c r="W12">
        <v>0</v>
      </c>
    </row>
    <row r="13" spans="1:30" ht="30" x14ac:dyDescent="0.25">
      <c r="C13" s="33">
        <v>25</v>
      </c>
      <c r="D13" s="34" t="s">
        <v>23</v>
      </c>
      <c r="E13" s="34" t="s">
        <v>3</v>
      </c>
      <c r="F13" s="34" t="s">
        <v>4</v>
      </c>
      <c r="G13" s="34" t="s">
        <v>71</v>
      </c>
      <c r="H13" s="35">
        <f t="shared" si="0"/>
        <v>157.12</v>
      </c>
      <c r="I13" s="36">
        <v>0.6</v>
      </c>
      <c r="J13" s="37">
        <f t="shared" si="1"/>
        <v>14.36</v>
      </c>
      <c r="K13" s="36">
        <v>0.15</v>
      </c>
      <c r="L13" s="37">
        <v>1</v>
      </c>
      <c r="M13" s="35">
        <f t="shared" si="2"/>
        <v>11.5501</v>
      </c>
      <c r="N13" s="53">
        <v>2</v>
      </c>
      <c r="O13" s="63" t="s">
        <v>57</v>
      </c>
      <c r="P13" s="64" t="s">
        <v>65</v>
      </c>
      <c r="Q13" s="64" t="s">
        <v>66</v>
      </c>
      <c r="R13" s="64" t="s">
        <v>68</v>
      </c>
      <c r="S13" s="64">
        <v>100</v>
      </c>
      <c r="T13" s="64">
        <v>20</v>
      </c>
      <c r="V13" t="s">
        <v>47</v>
      </c>
      <c r="W13">
        <v>4</v>
      </c>
    </row>
    <row r="14" spans="1:30" ht="33" x14ac:dyDescent="0.25">
      <c r="C14" s="33">
        <v>29</v>
      </c>
      <c r="D14" s="34" t="s">
        <v>74</v>
      </c>
      <c r="E14" s="34" t="s">
        <v>3</v>
      </c>
      <c r="F14" s="34" t="s">
        <v>4</v>
      </c>
      <c r="G14" s="34" t="s">
        <v>71</v>
      </c>
      <c r="H14" s="35">
        <f t="shared" si="0"/>
        <v>105.28</v>
      </c>
      <c r="I14" s="36">
        <v>0.15</v>
      </c>
      <c r="J14" s="37">
        <f t="shared" si="1"/>
        <v>14.48</v>
      </c>
      <c r="K14" s="36">
        <v>0.2</v>
      </c>
      <c r="L14" s="37">
        <v>0</v>
      </c>
      <c r="M14" s="35">
        <f t="shared" si="2"/>
        <v>5.1262000000000008</v>
      </c>
      <c r="N14" s="53">
        <v>2</v>
      </c>
      <c r="O14" s="63" t="s">
        <v>57</v>
      </c>
      <c r="P14" s="64" t="s">
        <v>65</v>
      </c>
      <c r="Q14" s="64" t="s">
        <v>66</v>
      </c>
      <c r="R14" s="64" t="s">
        <v>68</v>
      </c>
      <c r="S14" s="64">
        <v>100</v>
      </c>
      <c r="T14" s="64">
        <v>20</v>
      </c>
      <c r="V14" t="s">
        <v>48</v>
      </c>
      <c r="W14">
        <f>W13-W12</f>
        <v>4</v>
      </c>
    </row>
    <row r="15" spans="1:30" ht="30" x14ac:dyDescent="0.25">
      <c r="C15" s="33">
        <v>30</v>
      </c>
      <c r="D15" s="34" t="s">
        <v>75</v>
      </c>
      <c r="E15" s="34" t="s">
        <v>3</v>
      </c>
      <c r="F15" s="34" t="s">
        <v>4</v>
      </c>
      <c r="G15" s="34" t="s">
        <v>71</v>
      </c>
      <c r="H15" s="35">
        <f t="shared" si="0"/>
        <v>116.8</v>
      </c>
      <c r="I15" s="36">
        <v>0.25</v>
      </c>
      <c r="J15" s="37">
        <f t="shared" si="1"/>
        <v>14.6</v>
      </c>
      <c r="K15" s="36">
        <v>0.25</v>
      </c>
      <c r="L15" s="37">
        <v>0</v>
      </c>
      <c r="M15" s="35">
        <f t="shared" si="2"/>
        <v>5.7954999999999997</v>
      </c>
      <c r="N15" s="53">
        <v>2</v>
      </c>
      <c r="O15" s="63" t="s">
        <v>57</v>
      </c>
      <c r="P15" s="64" t="s">
        <v>65</v>
      </c>
      <c r="Q15" s="64" t="s">
        <v>66</v>
      </c>
      <c r="R15" s="64" t="s">
        <v>68</v>
      </c>
      <c r="S15" s="64">
        <v>100</v>
      </c>
      <c r="T15" s="64">
        <v>20</v>
      </c>
      <c r="Z15" t="s">
        <v>32</v>
      </c>
      <c r="AA15" t="s">
        <v>40</v>
      </c>
      <c r="AB15" t="s">
        <v>29</v>
      </c>
      <c r="AC15" t="s">
        <v>30</v>
      </c>
      <c r="AD15" t="s">
        <v>31</v>
      </c>
    </row>
    <row r="16" spans="1:30" ht="30" x14ac:dyDescent="0.25">
      <c r="C16" s="23">
        <v>3</v>
      </c>
      <c r="D16" s="24" t="s">
        <v>5</v>
      </c>
      <c r="E16" s="24" t="s">
        <v>3</v>
      </c>
      <c r="F16" s="24" t="s">
        <v>6</v>
      </c>
      <c r="G16" s="24" t="s">
        <v>71</v>
      </c>
      <c r="H16" s="25">
        <f t="shared" si="0"/>
        <v>236.8</v>
      </c>
      <c r="I16" s="26">
        <v>0.25</v>
      </c>
      <c r="J16" s="27">
        <f t="shared" si="1"/>
        <v>12.469999999999999</v>
      </c>
      <c r="K16" s="26">
        <v>0.15</v>
      </c>
      <c r="L16" s="27">
        <v>0</v>
      </c>
      <c r="M16" s="25">
        <f t="shared" si="2"/>
        <v>12.573025000000001</v>
      </c>
      <c r="N16" s="54">
        <v>3</v>
      </c>
      <c r="O16" s="65" t="s">
        <v>57</v>
      </c>
      <c r="P16" s="66" t="s">
        <v>65</v>
      </c>
      <c r="Q16" s="66" t="s">
        <v>66</v>
      </c>
      <c r="R16" s="66" t="s">
        <v>68</v>
      </c>
      <c r="S16" s="66">
        <v>100</v>
      </c>
      <c r="T16" s="66">
        <v>25</v>
      </c>
      <c r="V16" t="s">
        <v>34</v>
      </c>
      <c r="W16" t="s">
        <v>35</v>
      </c>
      <c r="Z16">
        <v>1</v>
      </c>
      <c r="AA16" s="2">
        <v>1</v>
      </c>
      <c r="AB16" s="4">
        <f>$W$17 + AA17 * $W$19</f>
        <v>16.399999999999999</v>
      </c>
      <c r="AC16" s="4">
        <f xml:space="preserve"> $W$17 + $W$19 * Table147162027[[#This Row],[Rate Max Speed]]</f>
        <v>20</v>
      </c>
      <c r="AD16" s="4">
        <f>Table147162027[[#This Row],[Max Speed]]-Table147162027[[#This Row],[Min Speed]]</f>
        <v>3.6000000000000014</v>
      </c>
    </row>
    <row r="17" spans="3:30" ht="30" x14ac:dyDescent="0.25">
      <c r="C17" s="23">
        <v>7</v>
      </c>
      <c r="D17" s="24" t="s">
        <v>11</v>
      </c>
      <c r="E17" s="24" t="s">
        <v>3</v>
      </c>
      <c r="F17" s="24" t="s">
        <v>4</v>
      </c>
      <c r="G17" s="24" t="s">
        <v>71</v>
      </c>
      <c r="H17" s="25">
        <f t="shared" si="0"/>
        <v>270.39999999999998</v>
      </c>
      <c r="I17" s="26">
        <v>0.5</v>
      </c>
      <c r="J17" s="27">
        <f t="shared" si="1"/>
        <v>12.92</v>
      </c>
      <c r="K17" s="26">
        <v>0.4</v>
      </c>
      <c r="L17" s="27">
        <v>1</v>
      </c>
      <c r="M17" s="25">
        <f t="shared" si="2"/>
        <v>17.980900000000002</v>
      </c>
      <c r="N17" s="54">
        <v>3</v>
      </c>
      <c r="O17" s="65" t="s">
        <v>57</v>
      </c>
      <c r="P17" s="66" t="s">
        <v>65</v>
      </c>
      <c r="Q17" s="66" t="s">
        <v>66</v>
      </c>
      <c r="R17" s="66" t="s">
        <v>68</v>
      </c>
      <c r="S17" s="66">
        <v>100</v>
      </c>
      <c r="T17" s="66">
        <v>25</v>
      </c>
      <c r="V17" t="s">
        <v>29</v>
      </c>
      <c r="W17">
        <v>8</v>
      </c>
      <c r="Z17">
        <v>2</v>
      </c>
      <c r="AA17" s="2">
        <v>0.7</v>
      </c>
      <c r="AB17" s="4">
        <f t="shared" ref="AB17:AB21" si="4">$W$17 + AA18 * $W$19</f>
        <v>14</v>
      </c>
      <c r="AC17" s="4">
        <f xml:space="preserve"> $W$17 + $W$19 * Table147162027[[#This Row],[Rate Max Speed]]</f>
        <v>16.399999999999999</v>
      </c>
      <c r="AD17" s="4">
        <f>Table147162027[[#This Row],[Max Speed]]-Table147162027[[#This Row],[Min Speed]]</f>
        <v>2.3999999999999986</v>
      </c>
    </row>
    <row r="18" spans="3:30" ht="30" x14ac:dyDescent="0.25">
      <c r="C18" s="23">
        <v>8</v>
      </c>
      <c r="D18" s="24" t="s">
        <v>12</v>
      </c>
      <c r="E18" s="24" t="s">
        <v>3</v>
      </c>
      <c r="F18" s="24" t="s">
        <v>6</v>
      </c>
      <c r="G18" s="24" t="s">
        <v>71</v>
      </c>
      <c r="H18" s="25">
        <f t="shared" si="0"/>
        <v>243.51999999999998</v>
      </c>
      <c r="I18" s="26">
        <v>0.3</v>
      </c>
      <c r="J18" s="27">
        <f t="shared" si="1"/>
        <v>14</v>
      </c>
      <c r="K18" s="26">
        <v>1</v>
      </c>
      <c r="L18" s="27">
        <v>0</v>
      </c>
      <c r="M18" s="25">
        <f t="shared" si="2"/>
        <v>13.047400000000001</v>
      </c>
      <c r="N18" s="54">
        <v>3</v>
      </c>
      <c r="O18" s="65" t="s">
        <v>58</v>
      </c>
      <c r="P18" s="66" t="s">
        <v>65</v>
      </c>
      <c r="Q18" s="66" t="s">
        <v>66</v>
      </c>
      <c r="R18" s="66" t="s">
        <v>68</v>
      </c>
      <c r="S18" s="66">
        <v>100</v>
      </c>
      <c r="T18" s="66">
        <v>25</v>
      </c>
      <c r="V18" t="s">
        <v>30</v>
      </c>
      <c r="W18">
        <v>20</v>
      </c>
      <c r="Z18">
        <v>3</v>
      </c>
      <c r="AA18" s="2">
        <v>0.5</v>
      </c>
      <c r="AB18" s="4">
        <f t="shared" si="4"/>
        <v>12.2</v>
      </c>
      <c r="AC18" s="4">
        <v>14</v>
      </c>
      <c r="AD18" s="4">
        <f>Table147162027[[#This Row],[Max Speed]]-Table147162027[[#This Row],[Min Speed]]</f>
        <v>1.8000000000000007</v>
      </c>
    </row>
    <row r="19" spans="3:30" ht="30" x14ac:dyDescent="0.25">
      <c r="C19" s="23">
        <v>17</v>
      </c>
      <c r="D19" s="24" t="s">
        <v>17</v>
      </c>
      <c r="E19" s="24" t="s">
        <v>3</v>
      </c>
      <c r="F19" s="24" t="s">
        <v>4</v>
      </c>
      <c r="G19" s="24" t="s">
        <v>71</v>
      </c>
      <c r="H19" s="25">
        <f t="shared" si="0"/>
        <v>223.35999999999999</v>
      </c>
      <c r="I19" s="26">
        <v>0.15</v>
      </c>
      <c r="J19" s="27">
        <f t="shared" si="1"/>
        <v>13.82</v>
      </c>
      <c r="K19" s="26">
        <v>0.9</v>
      </c>
      <c r="L19" s="27">
        <v>0</v>
      </c>
      <c r="M19" s="25">
        <f t="shared" si="2"/>
        <v>11.87785</v>
      </c>
      <c r="N19" s="54">
        <v>3</v>
      </c>
      <c r="O19" s="65" t="s">
        <v>57</v>
      </c>
      <c r="P19" s="66" t="s">
        <v>65</v>
      </c>
      <c r="Q19" s="66" t="s">
        <v>66</v>
      </c>
      <c r="R19" s="66" t="s">
        <v>68</v>
      </c>
      <c r="S19" s="66">
        <v>100</v>
      </c>
      <c r="T19" s="66">
        <v>25</v>
      </c>
      <c r="V19" t="s">
        <v>31</v>
      </c>
      <c r="W19">
        <f>W18-W17</f>
        <v>12</v>
      </c>
      <c r="Z19">
        <v>4</v>
      </c>
      <c r="AA19" s="2">
        <v>0.35</v>
      </c>
      <c r="AB19" s="4">
        <f t="shared" si="4"/>
        <v>11</v>
      </c>
      <c r="AC19" s="4">
        <f xml:space="preserve"> $W$17 + $W$19 * Table147162027[[#This Row],[Rate Max Speed]]</f>
        <v>12.2</v>
      </c>
      <c r="AD19" s="4">
        <f>Table147162027[[#This Row],[Max Speed]]-Table147162027[[#This Row],[Min Speed]]</f>
        <v>1.1999999999999993</v>
      </c>
    </row>
    <row r="20" spans="3:30" ht="30" x14ac:dyDescent="0.25">
      <c r="C20" s="23">
        <v>26</v>
      </c>
      <c r="D20" s="24" t="s">
        <v>76</v>
      </c>
      <c r="E20" s="24" t="s">
        <v>3</v>
      </c>
      <c r="F20" s="24" t="s">
        <v>4</v>
      </c>
      <c r="G20" s="24" t="s">
        <v>71</v>
      </c>
      <c r="H20" s="25">
        <f t="shared" si="0"/>
        <v>277.12</v>
      </c>
      <c r="I20" s="26">
        <v>0.55000000000000004</v>
      </c>
      <c r="J20" s="27">
        <f t="shared" si="1"/>
        <v>13.82</v>
      </c>
      <c r="K20" s="26">
        <v>0.9</v>
      </c>
      <c r="L20" s="27">
        <v>1</v>
      </c>
      <c r="M20" s="25">
        <f t="shared" si="2"/>
        <v>18.419050000000002</v>
      </c>
      <c r="N20" s="54">
        <v>3</v>
      </c>
      <c r="O20" s="65" t="s">
        <v>57</v>
      </c>
      <c r="P20" s="66" t="s">
        <v>65</v>
      </c>
      <c r="Q20" s="66" t="s">
        <v>66</v>
      </c>
      <c r="R20" s="66" t="s">
        <v>68</v>
      </c>
      <c r="S20" s="66">
        <v>100</v>
      </c>
      <c r="T20" s="66">
        <v>25</v>
      </c>
      <c r="Z20">
        <v>5</v>
      </c>
      <c r="AA20" s="2">
        <v>0.25</v>
      </c>
      <c r="AB20" s="4">
        <f t="shared" si="4"/>
        <v>9.8000000000000007</v>
      </c>
      <c r="AC20" s="4">
        <f xml:space="preserve"> $W$17 + $W$19 * Table147162027[[#This Row],[Rate Max Speed]]</f>
        <v>11</v>
      </c>
      <c r="AD20" s="4">
        <f>Table147162027[[#This Row],[Max Speed]]-Table147162027[[#This Row],[Min Speed]]</f>
        <v>1.1999999999999993</v>
      </c>
    </row>
    <row r="21" spans="3:30" ht="30" x14ac:dyDescent="0.25">
      <c r="C21" s="18">
        <v>13</v>
      </c>
      <c r="D21" s="19" t="s">
        <v>15</v>
      </c>
      <c r="E21" s="19" t="s">
        <v>3</v>
      </c>
      <c r="F21" s="19" t="s">
        <v>4</v>
      </c>
      <c r="G21" s="19" t="s">
        <v>71</v>
      </c>
      <c r="H21" s="20">
        <f t="shared" si="0"/>
        <v>389.44</v>
      </c>
      <c r="I21" s="21">
        <v>0.3</v>
      </c>
      <c r="J21" s="22">
        <f t="shared" si="1"/>
        <v>11.6</v>
      </c>
      <c r="K21" s="21">
        <v>0.5</v>
      </c>
      <c r="L21" s="22">
        <v>1</v>
      </c>
      <c r="M21" s="20">
        <f t="shared" si="2"/>
        <v>24.7498</v>
      </c>
      <c r="N21" s="55">
        <v>4</v>
      </c>
      <c r="O21" s="67" t="s">
        <v>57</v>
      </c>
      <c r="P21" s="68" t="s">
        <v>65</v>
      </c>
      <c r="Q21" s="68" t="s">
        <v>66</v>
      </c>
      <c r="R21" s="68" t="s">
        <v>68</v>
      </c>
      <c r="S21" s="68">
        <v>100</v>
      </c>
      <c r="T21" s="68">
        <v>30</v>
      </c>
      <c r="Z21">
        <v>6</v>
      </c>
      <c r="AA21" s="1">
        <v>0.15</v>
      </c>
      <c r="AB21" s="4">
        <f t="shared" si="4"/>
        <v>8</v>
      </c>
      <c r="AC21" s="4">
        <f xml:space="preserve"> $W$17 + $W$19 * Table147162027[[#This Row],[Rate Max Speed]]</f>
        <v>9.8000000000000007</v>
      </c>
      <c r="AD21" s="4">
        <f>Table147162027[[#This Row],[Max Speed]]-Table147162027[[#This Row],[Min Speed]]</f>
        <v>1.8000000000000007</v>
      </c>
    </row>
    <row r="22" spans="3:30" ht="30" x14ac:dyDescent="0.25">
      <c r="C22" s="18">
        <v>16</v>
      </c>
      <c r="D22" s="19" t="s">
        <v>16</v>
      </c>
      <c r="E22" s="19" t="s">
        <v>3</v>
      </c>
      <c r="F22" s="19" t="s">
        <v>4</v>
      </c>
      <c r="G22" s="19" t="s">
        <v>71</v>
      </c>
      <c r="H22" s="20">
        <f t="shared" si="0"/>
        <v>441.28</v>
      </c>
      <c r="I22" s="21">
        <v>0.6</v>
      </c>
      <c r="J22" s="22">
        <f t="shared" si="1"/>
        <v>11.24</v>
      </c>
      <c r="K22" s="21">
        <v>0.2</v>
      </c>
      <c r="L22" s="22">
        <v>2</v>
      </c>
      <c r="M22" s="20">
        <f t="shared" si="2"/>
        <v>31.159899999999997</v>
      </c>
      <c r="N22" s="55">
        <v>4</v>
      </c>
      <c r="O22" s="67" t="s">
        <v>57</v>
      </c>
      <c r="P22" s="68" t="s">
        <v>65</v>
      </c>
      <c r="Q22" s="68" t="s">
        <v>66</v>
      </c>
      <c r="R22" s="68" t="s">
        <v>68</v>
      </c>
      <c r="S22" s="68">
        <v>100</v>
      </c>
      <c r="T22" s="68">
        <v>30</v>
      </c>
      <c r="AA22" s="1">
        <v>0</v>
      </c>
      <c r="AB22" s="4"/>
      <c r="AC22" s="4"/>
      <c r="AD22" s="5"/>
    </row>
    <row r="23" spans="3:30" ht="30" x14ac:dyDescent="0.25">
      <c r="C23" s="18">
        <v>24</v>
      </c>
      <c r="D23" s="19" t="s">
        <v>22</v>
      </c>
      <c r="E23" s="19" t="s">
        <v>3</v>
      </c>
      <c r="F23" s="19" t="s">
        <v>4</v>
      </c>
      <c r="G23" s="19" t="s">
        <v>71</v>
      </c>
      <c r="H23" s="20">
        <f t="shared" si="0"/>
        <v>372.16</v>
      </c>
      <c r="I23" s="21">
        <v>0.2</v>
      </c>
      <c r="J23" s="22">
        <f t="shared" si="1"/>
        <v>11.18</v>
      </c>
      <c r="K23" s="21">
        <v>0.15</v>
      </c>
      <c r="L23" s="22">
        <v>0</v>
      </c>
      <c r="M23" s="20">
        <f t="shared" si="2"/>
        <v>20.282050000000002</v>
      </c>
      <c r="N23" s="55">
        <v>4</v>
      </c>
      <c r="O23" s="67" t="s">
        <v>57</v>
      </c>
      <c r="P23" s="68" t="s">
        <v>65</v>
      </c>
      <c r="Q23" s="68" t="s">
        <v>66</v>
      </c>
      <c r="R23" s="68" t="s">
        <v>68</v>
      </c>
      <c r="S23" s="68">
        <v>100</v>
      </c>
      <c r="T23" s="68">
        <v>30</v>
      </c>
    </row>
    <row r="24" spans="3:30" ht="30" x14ac:dyDescent="0.25">
      <c r="C24" s="18">
        <v>27</v>
      </c>
      <c r="D24" s="19" t="s">
        <v>77</v>
      </c>
      <c r="E24" s="19" t="s">
        <v>3</v>
      </c>
      <c r="F24" s="19" t="s">
        <v>4</v>
      </c>
      <c r="G24" s="19" t="s">
        <v>71</v>
      </c>
      <c r="H24" s="20">
        <f t="shared" si="0"/>
        <v>475.84000000000003</v>
      </c>
      <c r="I24" s="21">
        <v>0.8</v>
      </c>
      <c r="J24" s="22">
        <f t="shared" si="1"/>
        <v>11.6</v>
      </c>
      <c r="K24" s="21">
        <v>0.5</v>
      </c>
      <c r="L24" s="22">
        <v>1</v>
      </c>
      <c r="M24" s="20">
        <f t="shared" si="2"/>
        <v>29.717800000000004</v>
      </c>
      <c r="N24" s="55">
        <v>4</v>
      </c>
      <c r="O24" s="67" t="s">
        <v>58</v>
      </c>
      <c r="P24" s="68" t="s">
        <v>65</v>
      </c>
      <c r="Q24" s="68" t="s">
        <v>66</v>
      </c>
      <c r="R24" s="68" t="s">
        <v>68</v>
      </c>
      <c r="S24" s="68">
        <v>100</v>
      </c>
      <c r="T24" s="68">
        <v>30</v>
      </c>
      <c r="Z24" t="s">
        <v>33</v>
      </c>
      <c r="AA24" t="s">
        <v>46</v>
      </c>
      <c r="AB24" t="s">
        <v>37</v>
      </c>
    </row>
    <row r="25" spans="3:30" ht="30" x14ac:dyDescent="0.25">
      <c r="C25" s="28">
        <v>2</v>
      </c>
      <c r="D25" s="29" t="s">
        <v>81</v>
      </c>
      <c r="E25" s="29" t="s">
        <v>9</v>
      </c>
      <c r="F25" s="29" t="s">
        <v>4</v>
      </c>
      <c r="G25" s="29" t="s">
        <v>71</v>
      </c>
      <c r="H25" s="30">
        <f t="shared" si="0"/>
        <v>594.88</v>
      </c>
      <c r="I25" s="31">
        <v>0.4</v>
      </c>
      <c r="J25" s="32">
        <f t="shared" si="1"/>
        <v>10.280000000000001</v>
      </c>
      <c r="K25" s="31">
        <v>0.4</v>
      </c>
      <c r="L25" s="32">
        <v>1</v>
      </c>
      <c r="M25" s="30">
        <f t="shared" si="2"/>
        <v>36.486700000000006</v>
      </c>
      <c r="N25" s="56">
        <v>5</v>
      </c>
      <c r="O25" s="69" t="s">
        <v>57</v>
      </c>
      <c r="P25" s="70" t="s">
        <v>65</v>
      </c>
      <c r="Q25" s="70" t="s">
        <v>66</v>
      </c>
      <c r="R25" s="70" t="s">
        <v>68</v>
      </c>
      <c r="S25" s="70">
        <v>100</v>
      </c>
      <c r="T25" s="70">
        <v>35</v>
      </c>
      <c r="V25" t="s">
        <v>34</v>
      </c>
      <c r="W25" t="s">
        <v>35</v>
      </c>
      <c r="Z25" s="1">
        <v>0.8</v>
      </c>
      <c r="AA25" s="1">
        <v>0.2</v>
      </c>
      <c r="AB25" s="1">
        <v>0.01</v>
      </c>
    </row>
    <row r="26" spans="3:30" ht="30" x14ac:dyDescent="0.25">
      <c r="C26" s="28">
        <v>6</v>
      </c>
      <c r="D26" s="29" t="s">
        <v>10</v>
      </c>
      <c r="E26" s="29" t="s">
        <v>9</v>
      </c>
      <c r="F26" s="29" t="s">
        <v>4</v>
      </c>
      <c r="G26" s="29" t="s">
        <v>71</v>
      </c>
      <c r="H26" s="30">
        <f t="shared" si="0"/>
        <v>573.76</v>
      </c>
      <c r="I26" s="31">
        <v>0.3</v>
      </c>
      <c r="J26" s="32">
        <f t="shared" si="1"/>
        <v>10.16</v>
      </c>
      <c r="K26" s="31">
        <v>0.3</v>
      </c>
      <c r="L26" s="32">
        <v>2</v>
      </c>
      <c r="M26" s="30">
        <f t="shared" si="2"/>
        <v>38.715400000000002</v>
      </c>
      <c r="N26" s="56">
        <v>5</v>
      </c>
      <c r="O26" s="69" t="s">
        <v>58</v>
      </c>
      <c r="P26" s="70" t="s">
        <v>65</v>
      </c>
      <c r="Q26" s="70" t="s">
        <v>66</v>
      </c>
      <c r="R26" s="70" t="s">
        <v>68</v>
      </c>
      <c r="S26" s="70">
        <v>100</v>
      </c>
      <c r="T26" s="70">
        <v>35</v>
      </c>
      <c r="V26" t="s">
        <v>41</v>
      </c>
      <c r="W26">
        <v>1</v>
      </c>
      <c r="Y26" t="s">
        <v>25</v>
      </c>
      <c r="Z26">
        <f>$W$28 * Z25</f>
        <v>55.2</v>
      </c>
      <c r="AA26">
        <f t="shared" ref="AA26:AB26" si="5">$W$28 * AA25</f>
        <v>13.8</v>
      </c>
      <c r="AB26">
        <f t="shared" si="5"/>
        <v>0.69000000000000006</v>
      </c>
    </row>
    <row r="27" spans="3:30" ht="33" x14ac:dyDescent="0.25">
      <c r="C27" s="28">
        <v>9</v>
      </c>
      <c r="D27" s="29" t="s">
        <v>80</v>
      </c>
      <c r="E27" s="29" t="s">
        <v>9</v>
      </c>
      <c r="F27" s="29" t="s">
        <v>6</v>
      </c>
      <c r="G27" s="29" t="s">
        <v>71</v>
      </c>
      <c r="H27" s="30">
        <f t="shared" si="0"/>
        <v>679.3599999999999</v>
      </c>
      <c r="I27" s="31">
        <v>0.8</v>
      </c>
      <c r="J27" s="32">
        <f t="shared" si="1"/>
        <v>10.4</v>
      </c>
      <c r="K27" s="31">
        <v>0.5</v>
      </c>
      <c r="L27" s="32">
        <v>2</v>
      </c>
      <c r="M27" s="30">
        <f t="shared" si="2"/>
        <v>44.801199999999994</v>
      </c>
      <c r="N27" s="56">
        <v>5</v>
      </c>
      <c r="O27" s="69" t="s">
        <v>57</v>
      </c>
      <c r="P27" s="70" t="s">
        <v>65</v>
      </c>
      <c r="Q27" s="70" t="s">
        <v>66</v>
      </c>
      <c r="R27" s="70" t="s">
        <v>68</v>
      </c>
      <c r="S27" s="70">
        <v>100</v>
      </c>
      <c r="T27" s="70">
        <v>35</v>
      </c>
      <c r="V27" t="s">
        <v>42</v>
      </c>
      <c r="W27">
        <v>70</v>
      </c>
    </row>
    <row r="28" spans="3:30" ht="30" x14ac:dyDescent="0.25">
      <c r="C28" s="28">
        <v>14</v>
      </c>
      <c r="D28" s="29" t="s">
        <v>79</v>
      </c>
      <c r="E28" s="29" t="s">
        <v>9</v>
      </c>
      <c r="F28" s="29" t="s">
        <v>4</v>
      </c>
      <c r="G28" s="29" t="s">
        <v>71</v>
      </c>
      <c r="H28" s="30">
        <f t="shared" si="0"/>
        <v>679.3599999999999</v>
      </c>
      <c r="I28" s="31">
        <v>0.8</v>
      </c>
      <c r="J28" s="32">
        <f t="shared" si="1"/>
        <v>10.16</v>
      </c>
      <c r="K28" s="31">
        <v>0.3</v>
      </c>
      <c r="L28" s="32">
        <v>1</v>
      </c>
      <c r="M28" s="30">
        <f t="shared" si="2"/>
        <v>41.337400000000002</v>
      </c>
      <c r="N28" s="56">
        <v>5</v>
      </c>
      <c r="O28" s="69" t="s">
        <v>57</v>
      </c>
      <c r="P28" s="70" t="s">
        <v>65</v>
      </c>
      <c r="Q28" s="70" t="s">
        <v>66</v>
      </c>
      <c r="R28" s="70" t="s">
        <v>68</v>
      </c>
      <c r="S28" s="70">
        <v>100</v>
      </c>
      <c r="T28" s="70">
        <v>35</v>
      </c>
      <c r="V28" t="s">
        <v>43</v>
      </c>
      <c r="W28">
        <f>W27-W26</f>
        <v>69</v>
      </c>
    </row>
    <row r="29" spans="3:30" ht="30" x14ac:dyDescent="0.25">
      <c r="C29" s="38">
        <v>5</v>
      </c>
      <c r="D29" s="39" t="s">
        <v>8</v>
      </c>
      <c r="E29" s="39" t="s">
        <v>9</v>
      </c>
      <c r="F29" s="39" t="s">
        <v>4</v>
      </c>
      <c r="G29" s="39" t="s">
        <v>71</v>
      </c>
      <c r="H29" s="40">
        <f t="shared" si="0"/>
        <v>874.72</v>
      </c>
      <c r="I29" s="41">
        <v>0.55000000000000004</v>
      </c>
      <c r="J29" s="42">
        <f t="shared" si="1"/>
        <v>8.36</v>
      </c>
      <c r="K29" s="41">
        <v>0.2</v>
      </c>
      <c r="L29" s="42">
        <v>1</v>
      </c>
      <c r="M29" s="40">
        <f t="shared" si="2"/>
        <v>52.467100000000002</v>
      </c>
      <c r="N29" s="57">
        <v>6</v>
      </c>
      <c r="O29" s="71" t="s">
        <v>57</v>
      </c>
      <c r="P29" s="72" t="s">
        <v>65</v>
      </c>
      <c r="Q29" s="72" t="s">
        <v>66</v>
      </c>
      <c r="R29" s="72" t="s">
        <v>68</v>
      </c>
      <c r="S29" s="72">
        <v>100</v>
      </c>
      <c r="T29" s="72">
        <v>40</v>
      </c>
    </row>
    <row r="30" spans="3:30" ht="33" x14ac:dyDescent="0.25">
      <c r="C30" s="38">
        <v>10</v>
      </c>
      <c r="D30" s="39" t="s">
        <v>78</v>
      </c>
      <c r="E30" s="39" t="s">
        <v>9</v>
      </c>
      <c r="F30" s="39" t="s">
        <v>4</v>
      </c>
      <c r="G30" s="39" t="s">
        <v>71</v>
      </c>
      <c r="H30" s="40">
        <f t="shared" si="0"/>
        <v>763.3599999999999</v>
      </c>
      <c r="I30" s="41">
        <v>0.15</v>
      </c>
      <c r="J30" s="42">
        <f t="shared" si="1"/>
        <v>8.27</v>
      </c>
      <c r="K30" s="41">
        <v>0.15</v>
      </c>
      <c r="L30" s="42">
        <v>2</v>
      </c>
      <c r="M30" s="40">
        <f t="shared" si="2"/>
        <v>49.508724999999991</v>
      </c>
      <c r="N30" s="57">
        <v>6</v>
      </c>
      <c r="O30" s="71" t="s">
        <v>58</v>
      </c>
      <c r="P30" s="72" t="s">
        <v>65</v>
      </c>
      <c r="Q30" s="72" t="s">
        <v>66</v>
      </c>
      <c r="R30" s="72" t="s">
        <v>68</v>
      </c>
      <c r="S30" s="72">
        <v>100</v>
      </c>
      <c r="T30" s="72">
        <v>40</v>
      </c>
    </row>
    <row r="31" spans="3:30" ht="30" x14ac:dyDescent="0.25">
      <c r="C31" s="43">
        <v>22</v>
      </c>
      <c r="D31" s="44" t="s">
        <v>20</v>
      </c>
      <c r="E31" s="44" t="s">
        <v>9</v>
      </c>
      <c r="F31" s="44" t="s">
        <v>4</v>
      </c>
      <c r="G31" s="44" t="s">
        <v>71</v>
      </c>
      <c r="H31" s="45">
        <f t="shared" si="0"/>
        <v>763.3599999999999</v>
      </c>
      <c r="I31" s="46">
        <v>0.15</v>
      </c>
      <c r="J31" s="47">
        <f t="shared" si="1"/>
        <v>9.4400000000000013</v>
      </c>
      <c r="K31" s="46">
        <v>0.8</v>
      </c>
      <c r="L31" s="47">
        <v>2</v>
      </c>
      <c r="M31" s="45">
        <f t="shared" si="2"/>
        <v>49.575999999999993</v>
      </c>
      <c r="N31" s="58">
        <v>6</v>
      </c>
      <c r="O31" s="73" t="s">
        <v>57</v>
      </c>
      <c r="P31" s="72" t="s">
        <v>65</v>
      </c>
      <c r="Q31" s="74" t="s">
        <v>66</v>
      </c>
      <c r="R31" s="74" t="s">
        <v>68</v>
      </c>
      <c r="S31" s="74">
        <v>100</v>
      </c>
      <c r="T31" s="72">
        <v>40</v>
      </c>
    </row>
  </sheetData>
  <pageMargins left="0.7" right="0.7" top="0.75" bottom="0.75" header="0.3" footer="0.3"/>
  <pageSetup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Tong hop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KNIGHT</dc:creator>
  <cp:lastModifiedBy>Vu Huy</cp:lastModifiedBy>
  <dcterms:created xsi:type="dcterms:W3CDTF">2014-09-30T08:33:22Z</dcterms:created>
  <dcterms:modified xsi:type="dcterms:W3CDTF">2015-01-19T06:55:16Z</dcterms:modified>
</cp:coreProperties>
</file>