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UNITY\SOURCE\Company\ExcelToTXT\ExcelToTXT\bin\Debug\Enemy\"/>
    </mc:Choice>
  </mc:AlternateContent>
  <bookViews>
    <workbookView xWindow="0" yWindow="0" windowWidth="24000" windowHeight="9735"/>
  </bookViews>
  <sheets>
    <sheet name="Tong hop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0" l="1"/>
  <c r="U26" i="10" s="1"/>
  <c r="Q19" i="10"/>
  <c r="W21" i="10" s="1"/>
  <c r="Q14" i="10"/>
  <c r="U9" i="10"/>
  <c r="Q7" i="10"/>
  <c r="V4" i="10"/>
  <c r="X3" i="10"/>
  <c r="V16" i="10" l="1"/>
  <c r="T26" i="10"/>
  <c r="V26" i="10"/>
  <c r="V17" i="10"/>
  <c r="V19" i="10"/>
  <c r="V21" i="10"/>
  <c r="W16" i="10"/>
  <c r="X16" i="10" s="1"/>
  <c r="I3" i="10" s="1"/>
  <c r="W17" i="10"/>
  <c r="X17" i="10" s="1"/>
  <c r="V18" i="10"/>
  <c r="V20" i="10"/>
  <c r="W4" i="10"/>
  <c r="W19" i="10"/>
  <c r="W20" i="10"/>
  <c r="I5" i="10" l="1"/>
  <c r="I2" i="10"/>
  <c r="I4" i="10"/>
  <c r="I9" i="10"/>
  <c r="X18" i="10"/>
  <c r="I20" i="10" s="1"/>
  <c r="I11" i="10"/>
  <c r="I12" i="10"/>
  <c r="I13" i="10"/>
  <c r="I14" i="10"/>
  <c r="I10" i="10"/>
  <c r="I15" i="10"/>
  <c r="I7" i="10"/>
  <c r="I6" i="10"/>
  <c r="I8" i="10"/>
  <c r="X20" i="10"/>
  <c r="I25" i="10" s="1"/>
  <c r="X19" i="10"/>
  <c r="I24" i="10" s="1"/>
  <c r="X21" i="10"/>
  <c r="I29" i="10" s="1"/>
  <c r="V5" i="10"/>
  <c r="X4" i="10"/>
  <c r="I17" i="10" l="1"/>
  <c r="I18" i="10"/>
  <c r="I30" i="10"/>
  <c r="I27" i="10"/>
  <c r="I28" i="10"/>
  <c r="I22" i="10"/>
  <c r="I21" i="10"/>
  <c r="I19" i="10"/>
  <c r="I16" i="10"/>
  <c r="I31" i="10"/>
  <c r="I26" i="10"/>
  <c r="I23" i="10"/>
  <c r="G5" i="10"/>
  <c r="L5" i="10" s="1"/>
  <c r="G4" i="10"/>
  <c r="L4" i="10" s="1"/>
  <c r="G2" i="10"/>
  <c r="L2" i="10" s="1"/>
  <c r="G6" i="10"/>
  <c r="L6" i="10" s="1"/>
  <c r="G9" i="10"/>
  <c r="L9" i="10" s="1"/>
  <c r="G7" i="10"/>
  <c r="L7" i="10" s="1"/>
  <c r="G3" i="10"/>
  <c r="L3" i="10" s="1"/>
  <c r="W5" i="10"/>
  <c r="V6" i="10" l="1"/>
  <c r="X5" i="10"/>
  <c r="W6" i="10" l="1"/>
  <c r="G13" i="10"/>
  <c r="L13" i="10" s="1"/>
  <c r="G11" i="10"/>
  <c r="L11" i="10" s="1"/>
  <c r="G15" i="10"/>
  <c r="L15" i="10" s="1"/>
  <c r="G14" i="10"/>
  <c r="L14" i="10" s="1"/>
  <c r="G12" i="10"/>
  <c r="L12" i="10" s="1"/>
  <c r="G10" i="10"/>
  <c r="L10" i="10" s="1"/>
  <c r="V7" i="10" l="1"/>
  <c r="X6" i="10"/>
  <c r="G20" i="10" s="1"/>
  <c r="L20" i="10" s="1"/>
  <c r="G8" i="10" l="1"/>
  <c r="L8" i="10" s="1"/>
  <c r="G19" i="10"/>
  <c r="L19" i="10" s="1"/>
  <c r="G17" i="10"/>
  <c r="L17" i="10" s="1"/>
  <c r="G16" i="10"/>
  <c r="L16" i="10" s="1"/>
  <c r="G18" i="10"/>
  <c r="L18" i="10" s="1"/>
  <c r="W7" i="10"/>
  <c r="V8" i="10" l="1"/>
  <c r="X7" i="10"/>
  <c r="W8" i="10" l="1"/>
  <c r="G24" i="10"/>
  <c r="L24" i="10" s="1"/>
  <c r="G21" i="10"/>
  <c r="L21" i="10" s="1"/>
  <c r="G23" i="10"/>
  <c r="L23" i="10" s="1"/>
  <c r="G22" i="10"/>
  <c r="L22" i="10" s="1"/>
  <c r="X8" i="10" l="1"/>
  <c r="V9" i="10"/>
  <c r="W9" i="10" l="1"/>
  <c r="X9" i="10" s="1"/>
  <c r="G31" i="10" s="1"/>
  <c r="L31" i="10" s="1"/>
  <c r="G28" i="10"/>
  <c r="L28" i="10" s="1"/>
  <c r="G25" i="10"/>
  <c r="L25" i="10" s="1"/>
  <c r="G27" i="10"/>
  <c r="L27" i="10" s="1"/>
  <c r="G26" i="10"/>
  <c r="L26" i="10" s="1"/>
  <c r="G30" i="10" l="1"/>
  <c r="L30" i="10" s="1"/>
  <c r="G29" i="10"/>
  <c r="L29" i="10" s="1"/>
</calcChain>
</file>

<file path=xl/sharedStrings.xml><?xml version="1.0" encoding="utf-8"?>
<sst xmlns="http://schemas.openxmlformats.org/spreadsheetml/2006/main" count="170" uniqueCount="72">
  <si>
    <t>STT</t>
  </si>
  <si>
    <t>HP</t>
  </si>
  <si>
    <t>Amy</t>
  </si>
  <si>
    <t>NO</t>
  </si>
  <si>
    <t>LAND</t>
  </si>
  <si>
    <t>Axes</t>
  </si>
  <si>
    <t>Bat</t>
  </si>
  <si>
    <t>AIR</t>
  </si>
  <si>
    <t>Bee</t>
  </si>
  <si>
    <t>Blood</t>
  </si>
  <si>
    <t>YES</t>
  </si>
  <si>
    <t>Buffalo</t>
  </si>
  <si>
    <t>Creep</t>
  </si>
  <si>
    <t>Crow</t>
  </si>
  <si>
    <t>Dragon</t>
  </si>
  <si>
    <t>Furi</t>
  </si>
  <si>
    <t>Haki</t>
  </si>
  <si>
    <t>Iron</t>
  </si>
  <si>
    <t>KingKong</t>
  </si>
  <si>
    <t>Lava</t>
  </si>
  <si>
    <t>Maku</t>
  </si>
  <si>
    <t>Orc</t>
  </si>
  <si>
    <t>Scorpion</t>
  </si>
  <si>
    <t>Snow</t>
  </si>
  <si>
    <t>Soki</t>
  </si>
  <si>
    <t>Spider</t>
  </si>
  <si>
    <t>Thor</t>
  </si>
  <si>
    <t>Tyni</t>
  </si>
  <si>
    <t>Wolf</t>
  </si>
  <si>
    <t>Coin</t>
  </si>
  <si>
    <t>Min HP</t>
  </si>
  <si>
    <t>Max HP</t>
  </si>
  <si>
    <t>Chênh lệch HP</t>
  </si>
  <si>
    <t>Min Speed</t>
  </si>
  <si>
    <t>Max Speed</t>
  </si>
  <si>
    <t>Chênh lệch Speed</t>
  </si>
  <si>
    <t>Level</t>
  </si>
  <si>
    <t>Rate HP</t>
  </si>
  <si>
    <t>Name</t>
  </si>
  <si>
    <t>Index</t>
  </si>
  <si>
    <t>Index HP</t>
  </si>
  <si>
    <t>Rate Speed</t>
  </si>
  <si>
    <t>Speed</t>
  </si>
  <si>
    <t>Index Speed</t>
  </si>
  <si>
    <t>Rate Max Speed</t>
  </si>
  <si>
    <t>Min Coin</t>
  </si>
  <si>
    <t>Max Coin</t>
  </si>
  <si>
    <t>Chênh lệch Coin</t>
  </si>
  <si>
    <t>Def</t>
  </si>
  <si>
    <t>Min Def</t>
  </si>
  <si>
    <t>Rate DEF</t>
  </si>
  <si>
    <t>Max Def</t>
  </si>
  <si>
    <t>Chênh lệch Def</t>
  </si>
  <si>
    <t>NAME</t>
  </si>
  <si>
    <t>BOSS</t>
  </si>
  <si>
    <t>TYPE</t>
  </si>
  <si>
    <t>LEVEL</t>
  </si>
  <si>
    <t>COIN</t>
  </si>
  <si>
    <t>EvilDemon</t>
  </si>
  <si>
    <t>OrcBlack</t>
  </si>
  <si>
    <t>RedBull</t>
  </si>
  <si>
    <t>Zombies1</t>
  </si>
  <si>
    <t>Zombies2</t>
  </si>
  <si>
    <t>Kukan</t>
  </si>
  <si>
    <t>WildBoar</t>
  </si>
  <si>
    <t>Direction</t>
  </si>
  <si>
    <t>Column1</t>
  </si>
  <si>
    <t>Column2</t>
  </si>
  <si>
    <t>B-U-L-R</t>
  </si>
  <si>
    <t>B-L-R</t>
  </si>
  <si>
    <t>Number col</t>
  </si>
  <si>
    <t>Col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</si>
</sst>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0" fillId="0" borderId="0" xfId="0" applyNumberFormat="1" applyBorder="1"/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vertical="center" wrapText="1"/>
    </xf>
    <xf numFmtId="0" fontId="7" fillId="6" borderId="1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6" fillId="4" borderId="8" xfId="0" applyNumberFormat="1" applyFont="1" applyFill="1" applyBorder="1" applyAlignment="1">
      <alignment vertical="center" wrapText="1"/>
    </xf>
    <xf numFmtId="0" fontId="7" fillId="4" borderId="8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Font="1" applyBorder="1"/>
    <xf numFmtId="0" fontId="4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7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/>
    <xf numFmtId="0" fontId="7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5</xdr:col>
      <xdr:colOff>28575</xdr:colOff>
      <xdr:row>27</xdr:row>
      <xdr:rowOff>85725</xdr:rowOff>
    </xdr:to>
    <xdr:pic>
      <xdr:nvPicPr>
        <xdr:cNvPr id="2" name="Picture 1" descr="image 17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372225"/>
          <a:ext cx="28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3" name="Table14131724" displayName="Table14131724" ref="T2:X10" totalsRowShown="0">
  <autoFilter ref="T2:X10"/>
  <tableColumns count="5">
    <tableColumn id="1" name="Level"/>
    <tableColumn id="2" name="Rate HP"/>
    <tableColumn id="3" name="Min HP"/>
    <tableColumn id="4" name="Max HP"/>
    <tableColumn id="5" name="Chênh lệch HP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5141825" displayName="Table25141825" ref="P4:Q7" totalsRowShown="0">
  <autoFilter ref="P4:Q7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5" name="Table5151926" displayName="Table5151926" ref="P16:Q20" totalsRowShown="0">
  <autoFilter ref="P16:Q20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e147162027" displayName="Table147162027" ref="T15:X22" totalsRowShown="0">
  <autoFilter ref="T15:X22"/>
  <tableColumns count="5">
    <tableColumn id="1" name="Level"/>
    <tableColumn id="2" name="Rate Max Speed"/>
    <tableColumn id="3" name="Min Speed" dataDxfId="21"/>
    <tableColumn id="4" name="Max Speed" dataDxfId="20"/>
    <tableColumn id="5" name="Chênh lệch Speed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7" name="Table2028" displayName="Table2028" ref="P25:Q29" totalsRowShown="0">
  <autoFilter ref="P25:Q29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e2129" displayName="Table2129" ref="T24:V28" totalsRowShown="0">
  <autoFilter ref="T24:V28"/>
  <tableColumns count="3">
    <tableColumn id="1" name="Rate HP"/>
    <tableColumn id="2" name="Rate DEF"/>
    <tableColumn id="3" name="Rate Speed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230" displayName="Table2230" ref="P11:Q14" totalsRowShown="0">
  <autoFilter ref="P11:Q14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1:N31" totalsRowShown="0" headerRowDxfId="0" dataDxfId="17" headerRowBorderDxfId="14" tableBorderDxfId="15" totalsRowBorderDxfId="13">
  <autoFilter ref="C1:N31"/>
  <sortState ref="C2:N31">
    <sortCondition ref="M1:M31"/>
  </sortState>
  <tableColumns count="12">
    <tableColumn id="1" name="STT" dataDxfId="12"/>
    <tableColumn id="2" name="NAME" dataDxfId="11"/>
    <tableColumn id="3" name="BOSS" dataDxfId="10"/>
    <tableColumn id="4" name="TYPE" dataDxfId="9"/>
    <tableColumn id="5" name="HP" dataDxfId="8">
      <calculatedColumnFormula>IF(M2 =$T$4, $V$4 + $X$4 * H2, IF(M2 = $T$5, $V$5 + $X$5 * H2, IF(M2 = $T$6, $V$6 + $X$6 * H2, IF(M2 = $T$7, $V$7 + $X$7 * H2, IF(M2 = $T$8, $V$8 + $X$8 * H2, $V$9 + $X$9 * H2)))))</calculatedColumnFormula>
    </tableColumn>
    <tableColumn id="6" name="Index HP" dataDxfId="7"/>
    <tableColumn id="7" name="Speed" dataDxfId="6">
      <calculatedColumnFormula>IF(M2 = $T$16, $V$16 + $X$16 * J2, IF(M2 = $T$17, $V$17 + $X$17 * J2, IF(M2 = $T$18, $V$18 + $X$18 * J2, IF(M2 = $T$19, $V$19 + $X$19 * J2, IF(M2 = $T$20, $V$20 + $X$20 * J2, $V$21 + $X$21 * J2)))))</calculatedColumnFormula>
    </tableColumn>
    <tableColumn id="8" name="Index Speed" dataDxfId="5"/>
    <tableColumn id="9" name="Def" dataDxfId="4"/>
    <tableColumn id="10" name="COIN" dataDxfId="3">
      <calculatedColumnFormula>$Q$26 + $T$26 * (G2 - $Q$5) / $Q$7 + $U$26 * (K2 - $Q$12) / $Q$14 + $V$26 * (I2 - $Q$17) / $Q$19</calculatedColumnFormula>
    </tableColumn>
    <tableColumn id="11" name="LEVEL" dataDxfId="2"/>
    <tableColumn id="12" name="Direction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P1:Q3" totalsRowShown="0" headerRowDxfId="16">
  <autoFilter ref="P1:Q3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4" max="4" width="12.42578125" bestFit="1" customWidth="1"/>
    <col min="5" max="5" width="9" bestFit="1" customWidth="1"/>
    <col min="6" max="6" width="8.42578125" bestFit="1" customWidth="1"/>
    <col min="7" max="7" width="9.140625" style="6"/>
    <col min="8" max="8" width="12.7109375" style="12" bestFit="1" customWidth="1"/>
    <col min="9" max="9" width="9.85546875" style="7" bestFit="1" customWidth="1"/>
    <col min="10" max="10" width="16.28515625" style="12" bestFit="1" customWidth="1"/>
    <col min="11" max="11" width="7.140625" style="7" bestFit="1" customWidth="1"/>
    <col min="12" max="12" width="8" style="7" bestFit="1" customWidth="1"/>
    <col min="13" max="13" width="11.5703125" style="6" bestFit="1" customWidth="1"/>
    <col min="14" max="14" width="13.85546875" bestFit="1" customWidth="1"/>
    <col min="15" max="15" width="13.85546875" customWidth="1"/>
    <col min="16" max="16" width="17" bestFit="1" customWidth="1"/>
    <col min="17" max="18" width="11" customWidth="1"/>
    <col min="20" max="20" width="11" customWidth="1"/>
    <col min="21" max="21" width="17.7109375" bestFit="1" customWidth="1"/>
    <col min="22" max="22" width="12.85546875" bestFit="1" customWidth="1"/>
    <col min="23" max="23" width="13.140625" bestFit="1" customWidth="1"/>
    <col min="24" max="24" width="16.140625" bestFit="1" customWidth="1"/>
  </cols>
  <sheetData>
    <row r="1" spans="1:24" ht="17.25" x14ac:dyDescent="0.25">
      <c r="A1" t="s">
        <v>70</v>
      </c>
      <c r="C1" s="8" t="s">
        <v>0</v>
      </c>
      <c r="D1" s="9" t="s">
        <v>53</v>
      </c>
      <c r="E1" s="9" t="s">
        <v>54</v>
      </c>
      <c r="F1" s="9" t="s">
        <v>55</v>
      </c>
      <c r="G1" s="10" t="s">
        <v>1</v>
      </c>
      <c r="H1" s="11" t="s">
        <v>40</v>
      </c>
      <c r="I1" s="10" t="s">
        <v>42</v>
      </c>
      <c r="J1" s="11" t="s">
        <v>43</v>
      </c>
      <c r="K1" s="10" t="s">
        <v>48</v>
      </c>
      <c r="L1" s="10" t="s">
        <v>57</v>
      </c>
      <c r="M1" s="51" t="s">
        <v>56</v>
      </c>
      <c r="N1" s="49" t="s">
        <v>65</v>
      </c>
      <c r="O1" s="48"/>
      <c r="P1" s="50" t="s">
        <v>66</v>
      </c>
      <c r="Q1" s="50" t="s">
        <v>67</v>
      </c>
      <c r="R1" s="50"/>
      <c r="S1" s="50"/>
    </row>
    <row r="2" spans="1:24" ht="16.5" x14ac:dyDescent="0.25">
      <c r="A2">
        <v>12</v>
      </c>
      <c r="C2" s="13">
        <v>1</v>
      </c>
      <c r="D2" s="14" t="s">
        <v>2</v>
      </c>
      <c r="E2" s="14" t="s">
        <v>3</v>
      </c>
      <c r="F2" s="14" t="s">
        <v>4</v>
      </c>
      <c r="G2" s="15">
        <f t="shared" ref="G2:G31" si="0">IF(M2 =$T$4, $V$4 + $X$4 * H2, IF(M2 = $T$5, $V$5 + $X$5 * H2, IF(M2 = $T$6, $V$6 + $X$6 * H2, IF(M2 = $T$7, $V$7 + $X$7 * H2, IF(M2 = $T$8, $V$8 + $X$8 * H2, $V$9 + $X$9 * H2)))))</f>
        <v>49.6</v>
      </c>
      <c r="H2" s="16">
        <v>0.2</v>
      </c>
      <c r="I2" s="17">
        <f t="shared" ref="I2:I31" si="1">IF(M2 = $T$16, $V$16 + $X$16 * J2, IF(M2 = $T$17, $V$17 + $X$17 * J2, IF(M2 = $T$18, $V$18 + $X$18 * J2, IF(M2 = $T$19, $V$19 + $X$19 * J2, IF(M2 = $T$20, $V$20 + $X$20 * J2, $V$21 + $X$21 * J2)))))</f>
        <v>17.84</v>
      </c>
      <c r="J2" s="16">
        <v>0.4</v>
      </c>
      <c r="K2" s="17">
        <v>0</v>
      </c>
      <c r="L2" s="15">
        <f t="shared" ref="L2:L31" si="2">$Q$26 + $T$26 * (G2 - $Q$5) / $Q$7 + $U$26 * (K2 - $Q$12) / $Q$14 + $V$26 * (I2 - $Q$17) / $Q$19</f>
        <v>2.1177999999999999</v>
      </c>
      <c r="M2" s="52">
        <v>1</v>
      </c>
      <c r="N2" s="53" t="s">
        <v>68</v>
      </c>
      <c r="P2" s="50"/>
      <c r="Q2" s="50"/>
      <c r="T2" t="s">
        <v>36</v>
      </c>
      <c r="U2" t="s">
        <v>37</v>
      </c>
      <c r="V2" t="s">
        <v>30</v>
      </c>
      <c r="W2" t="s">
        <v>31</v>
      </c>
      <c r="X2" t="s">
        <v>32</v>
      </c>
    </row>
    <row r="3" spans="1:24" ht="16.5" x14ac:dyDescent="0.25">
      <c r="A3" t="s">
        <v>71</v>
      </c>
      <c r="C3" s="13">
        <v>11</v>
      </c>
      <c r="D3" s="14" t="s">
        <v>15</v>
      </c>
      <c r="E3" s="14" t="s">
        <v>3</v>
      </c>
      <c r="F3" s="14" t="s">
        <v>4</v>
      </c>
      <c r="G3" s="15">
        <f t="shared" si="0"/>
        <v>71.2</v>
      </c>
      <c r="H3" s="16">
        <v>0.65</v>
      </c>
      <c r="I3" s="17">
        <f t="shared" si="1"/>
        <v>19.28</v>
      </c>
      <c r="J3" s="16">
        <v>0.8</v>
      </c>
      <c r="K3" s="17">
        <v>0</v>
      </c>
      <c r="L3" s="15">
        <f t="shared" si="2"/>
        <v>3.4426000000000005</v>
      </c>
      <c r="M3" s="52">
        <v>1</v>
      </c>
      <c r="N3" s="53" t="s">
        <v>68</v>
      </c>
      <c r="T3">
        <v>0</v>
      </c>
      <c r="U3">
        <v>0</v>
      </c>
      <c r="V3" s="3">
        <v>0</v>
      </c>
      <c r="W3" s="3">
        <v>40</v>
      </c>
      <c r="X3" s="3">
        <f>Table14131724[[#This Row],[Max HP]]-Table14131724[[#This Row],[Min HP]]</f>
        <v>40</v>
      </c>
    </row>
    <row r="4" spans="1:24" ht="16.5" x14ac:dyDescent="0.25">
      <c r="A4">
        <v>2</v>
      </c>
      <c r="C4" s="13">
        <v>12</v>
      </c>
      <c r="D4" s="14" t="s">
        <v>16</v>
      </c>
      <c r="E4" s="14" t="s">
        <v>3</v>
      </c>
      <c r="F4" s="14" t="s">
        <v>4</v>
      </c>
      <c r="G4" s="15">
        <f t="shared" si="0"/>
        <v>78.400000000000006</v>
      </c>
      <c r="H4" s="16">
        <v>0.8</v>
      </c>
      <c r="I4" s="17">
        <f t="shared" si="1"/>
        <v>18.559999999999999</v>
      </c>
      <c r="J4" s="16">
        <v>0.6</v>
      </c>
      <c r="K4" s="17">
        <v>0</v>
      </c>
      <c r="L4" s="15">
        <f t="shared" si="2"/>
        <v>3.8151999999999999</v>
      </c>
      <c r="M4" s="52">
        <v>1</v>
      </c>
      <c r="N4" s="53" t="s">
        <v>68</v>
      </c>
      <c r="P4" t="s">
        <v>38</v>
      </c>
      <c r="Q4" t="s">
        <v>39</v>
      </c>
      <c r="T4">
        <v>1</v>
      </c>
      <c r="U4" s="1">
        <v>0.05</v>
      </c>
      <c r="V4" s="3">
        <f t="shared" ref="V4:V9" si="3">W3</f>
        <v>40</v>
      </c>
      <c r="W4" s="3">
        <f>Table14131724[[#This Row],[Min HP]]+$Q$7 * Table14131724[[#This Row],[Rate HP]]</f>
        <v>88</v>
      </c>
      <c r="X4" s="3">
        <f>Table14131724[[#This Row],[Max HP]]-Table14131724[[#This Row],[Min HP]]</f>
        <v>48</v>
      </c>
    </row>
    <row r="5" spans="1:24" ht="16.5" x14ac:dyDescent="0.25">
      <c r="C5" s="13">
        <v>15</v>
      </c>
      <c r="D5" s="14" t="s">
        <v>63</v>
      </c>
      <c r="E5" s="14" t="s">
        <v>3</v>
      </c>
      <c r="F5" s="14" t="s">
        <v>4</v>
      </c>
      <c r="G5" s="15">
        <f t="shared" si="0"/>
        <v>54.4</v>
      </c>
      <c r="H5" s="16">
        <v>0.3</v>
      </c>
      <c r="I5" s="17">
        <f t="shared" si="1"/>
        <v>17.48</v>
      </c>
      <c r="J5" s="16">
        <v>0.3</v>
      </c>
      <c r="K5" s="17">
        <v>0</v>
      </c>
      <c r="L5" s="15">
        <f t="shared" si="2"/>
        <v>2.3731</v>
      </c>
      <c r="M5" s="52">
        <v>1</v>
      </c>
      <c r="N5" s="53" t="s">
        <v>68</v>
      </c>
      <c r="P5" t="s">
        <v>30</v>
      </c>
      <c r="Q5">
        <v>40</v>
      </c>
      <c r="T5">
        <v>2</v>
      </c>
      <c r="U5" s="1">
        <v>0.12</v>
      </c>
      <c r="V5" s="3">
        <f t="shared" si="3"/>
        <v>88</v>
      </c>
      <c r="W5" s="3">
        <f>Table14131724[[#This Row],[Min HP]]+$Q$7 * Table14131724[[#This Row],[Rate HP]]</f>
        <v>203.2</v>
      </c>
      <c r="X5" s="3">
        <f>Table14131724[[#This Row],[Max HP]]-Table14131724[[#This Row],[Min HP]]</f>
        <v>115.19999999999999</v>
      </c>
    </row>
    <row r="6" spans="1:24" ht="16.5" x14ac:dyDescent="0.25">
      <c r="C6" s="13">
        <v>19</v>
      </c>
      <c r="D6" s="14" t="s">
        <v>59</v>
      </c>
      <c r="E6" s="14" t="s">
        <v>3</v>
      </c>
      <c r="F6" s="14" t="s">
        <v>4</v>
      </c>
      <c r="G6" s="15">
        <f t="shared" si="0"/>
        <v>56.8</v>
      </c>
      <c r="H6" s="16">
        <v>0.35</v>
      </c>
      <c r="I6" s="17">
        <f t="shared" si="1"/>
        <v>18.2</v>
      </c>
      <c r="J6" s="16">
        <v>0.5</v>
      </c>
      <c r="K6" s="17">
        <v>0</v>
      </c>
      <c r="L6" s="15">
        <f t="shared" si="2"/>
        <v>2.5524999999999998</v>
      </c>
      <c r="M6" s="52">
        <v>1</v>
      </c>
      <c r="N6" s="53" t="s">
        <v>68</v>
      </c>
      <c r="P6" t="s">
        <v>31</v>
      </c>
      <c r="Q6">
        <v>1000</v>
      </c>
      <c r="T6">
        <v>3</v>
      </c>
      <c r="U6" s="1">
        <v>0.14000000000000001</v>
      </c>
      <c r="V6" s="3">
        <f t="shared" si="3"/>
        <v>203.2</v>
      </c>
      <c r="W6" s="3">
        <f>Table14131724[[#This Row],[Min HP]]+$Q$7 * Table14131724[[#This Row],[Rate HP]]</f>
        <v>337.6</v>
      </c>
      <c r="X6" s="3">
        <f>Table14131724[[#This Row],[Max HP]]-Table14131724[[#This Row],[Min HP]]</f>
        <v>134.40000000000003</v>
      </c>
    </row>
    <row r="7" spans="1:24" ht="16.5" x14ac:dyDescent="0.25">
      <c r="C7" s="13">
        <v>20</v>
      </c>
      <c r="D7" s="14" t="s">
        <v>60</v>
      </c>
      <c r="E7" s="14" t="s">
        <v>3</v>
      </c>
      <c r="F7" s="14" t="s">
        <v>4</v>
      </c>
      <c r="G7" s="15">
        <f t="shared" si="0"/>
        <v>56.8</v>
      </c>
      <c r="H7" s="16">
        <v>0.35</v>
      </c>
      <c r="I7" s="17">
        <f t="shared" si="1"/>
        <v>17.119999999999997</v>
      </c>
      <c r="J7" s="16">
        <v>0.2</v>
      </c>
      <c r="K7" s="17">
        <v>0</v>
      </c>
      <c r="L7" s="15">
        <f t="shared" si="2"/>
        <v>2.4903999999999997</v>
      </c>
      <c r="M7" s="52">
        <v>1</v>
      </c>
      <c r="N7" s="53" t="s">
        <v>68</v>
      </c>
      <c r="P7" t="s">
        <v>32</v>
      </c>
      <c r="Q7">
        <f>Q6-Q5</f>
        <v>960</v>
      </c>
      <c r="T7">
        <v>4</v>
      </c>
      <c r="U7" s="1">
        <v>0.18</v>
      </c>
      <c r="V7" s="3">
        <f t="shared" si="3"/>
        <v>337.6</v>
      </c>
      <c r="W7" s="3">
        <f>Table14131724[[#This Row],[Min HP]]+$Q$7 * Table14131724[[#This Row],[Rate HP]]</f>
        <v>510.4</v>
      </c>
      <c r="X7" s="3">
        <f>Table14131724[[#This Row],[Max HP]]-Table14131724[[#This Row],[Min HP]]</f>
        <v>172.79999999999995</v>
      </c>
    </row>
    <row r="8" spans="1:24" ht="16.5" x14ac:dyDescent="0.25">
      <c r="C8" s="13">
        <v>21</v>
      </c>
      <c r="D8" s="14" t="s">
        <v>22</v>
      </c>
      <c r="E8" s="14" t="s">
        <v>3</v>
      </c>
      <c r="F8" s="14" t="s">
        <v>4</v>
      </c>
      <c r="G8" s="15">
        <f t="shared" si="0"/>
        <v>78.400000000000006</v>
      </c>
      <c r="H8" s="16">
        <v>0.8</v>
      </c>
      <c r="I8" s="17">
        <f t="shared" si="1"/>
        <v>16.939999999999998</v>
      </c>
      <c r="J8" s="16">
        <v>0.15</v>
      </c>
      <c r="K8" s="17">
        <v>0</v>
      </c>
      <c r="L8" s="15">
        <f t="shared" si="2"/>
        <v>3.7220500000000003</v>
      </c>
      <c r="M8" s="52">
        <v>1</v>
      </c>
      <c r="N8" s="53" t="s">
        <v>68</v>
      </c>
      <c r="T8">
        <v>5</v>
      </c>
      <c r="U8" s="1">
        <v>0.22</v>
      </c>
      <c r="V8" s="3">
        <f t="shared" si="3"/>
        <v>510.4</v>
      </c>
      <c r="W8" s="3">
        <f>Table14131724[[#This Row],[Min HP]]+$Q$7 * Table14131724[[#This Row],[Rate HP]]</f>
        <v>721.59999999999991</v>
      </c>
      <c r="X8" s="3">
        <f>Table14131724[[#This Row],[Max HP]]-Table14131724[[#This Row],[Min HP]]</f>
        <v>211.19999999999993</v>
      </c>
    </row>
    <row r="9" spans="1:24" ht="16.5" x14ac:dyDescent="0.25">
      <c r="C9" s="13">
        <v>28</v>
      </c>
      <c r="D9" s="14" t="s">
        <v>28</v>
      </c>
      <c r="E9" s="14" t="s">
        <v>3</v>
      </c>
      <c r="F9" s="14" t="s">
        <v>4</v>
      </c>
      <c r="G9" s="15">
        <f t="shared" si="0"/>
        <v>44.8</v>
      </c>
      <c r="H9" s="16">
        <v>0.1</v>
      </c>
      <c r="I9" s="17">
        <f t="shared" si="1"/>
        <v>16.759999999999998</v>
      </c>
      <c r="J9" s="16">
        <v>0.1</v>
      </c>
      <c r="K9" s="17">
        <v>0</v>
      </c>
      <c r="L9" s="15">
        <f t="shared" si="2"/>
        <v>1.7796999999999996</v>
      </c>
      <c r="M9" s="52">
        <v>1</v>
      </c>
      <c r="N9" s="53" t="s">
        <v>68</v>
      </c>
      <c r="T9">
        <v>6</v>
      </c>
      <c r="U9" s="1">
        <f>100% - U8-U7-U6-U5-U4</f>
        <v>0.29000000000000009</v>
      </c>
      <c r="V9" s="3">
        <f t="shared" si="3"/>
        <v>721.59999999999991</v>
      </c>
      <c r="W9" s="3">
        <f>Table14131724[[#This Row],[Min HP]]+$Q$7 * Table14131724[[#This Row],[Rate HP]]</f>
        <v>1000</v>
      </c>
      <c r="X9" s="3">
        <f>Table14131724[[#This Row],[Max HP]]-Table14131724[[#This Row],[Min HP]]</f>
        <v>278.40000000000009</v>
      </c>
    </row>
    <row r="10" spans="1:24" ht="16.5" x14ac:dyDescent="0.25">
      <c r="C10" s="33">
        <v>4</v>
      </c>
      <c r="D10" s="34" t="s">
        <v>8</v>
      </c>
      <c r="E10" s="34" t="s">
        <v>3</v>
      </c>
      <c r="F10" s="34" t="s">
        <v>7</v>
      </c>
      <c r="G10" s="35">
        <f t="shared" si="0"/>
        <v>180.16</v>
      </c>
      <c r="H10" s="36">
        <v>0.8</v>
      </c>
      <c r="I10" s="37">
        <f t="shared" si="1"/>
        <v>14.36</v>
      </c>
      <c r="J10" s="36">
        <v>0.15</v>
      </c>
      <c r="K10" s="37">
        <v>0</v>
      </c>
      <c r="L10" s="35">
        <f t="shared" si="2"/>
        <v>9.4249000000000009</v>
      </c>
      <c r="M10" s="54">
        <v>2</v>
      </c>
      <c r="N10" s="55" t="s">
        <v>68</v>
      </c>
    </row>
    <row r="11" spans="1:24" ht="16.5" x14ac:dyDescent="0.25">
      <c r="C11" s="33">
        <v>18</v>
      </c>
      <c r="D11" s="34" t="s">
        <v>21</v>
      </c>
      <c r="E11" s="34" t="s">
        <v>3</v>
      </c>
      <c r="F11" s="34" t="s">
        <v>4</v>
      </c>
      <c r="G11" s="35">
        <f t="shared" si="0"/>
        <v>111.03999999999999</v>
      </c>
      <c r="H11" s="36">
        <v>0.2</v>
      </c>
      <c r="I11" s="37">
        <f t="shared" si="1"/>
        <v>15.2</v>
      </c>
      <c r="J11" s="36">
        <v>0.5</v>
      </c>
      <c r="K11" s="37">
        <v>1</v>
      </c>
      <c r="L11" s="35">
        <f t="shared" si="2"/>
        <v>8.9488000000000003</v>
      </c>
      <c r="M11" s="54">
        <v>2</v>
      </c>
      <c r="N11" s="55" t="s">
        <v>68</v>
      </c>
      <c r="P11" t="s">
        <v>38</v>
      </c>
      <c r="Q11" t="s">
        <v>39</v>
      </c>
    </row>
    <row r="12" spans="1:24" ht="16.5" x14ac:dyDescent="0.25">
      <c r="C12" s="33">
        <v>23</v>
      </c>
      <c r="D12" s="34" t="s">
        <v>24</v>
      </c>
      <c r="E12" s="34" t="s">
        <v>3</v>
      </c>
      <c r="F12" s="34" t="s">
        <v>4</v>
      </c>
      <c r="G12" s="35">
        <f t="shared" si="0"/>
        <v>122.56</v>
      </c>
      <c r="H12" s="36">
        <v>0.3</v>
      </c>
      <c r="I12" s="37">
        <f t="shared" si="1"/>
        <v>15.44</v>
      </c>
      <c r="J12" s="36">
        <v>0.6</v>
      </c>
      <c r="K12" s="37">
        <v>0</v>
      </c>
      <c r="L12" s="35">
        <f t="shared" si="2"/>
        <v>6.1750000000000016</v>
      </c>
      <c r="M12" s="54">
        <v>2</v>
      </c>
      <c r="N12" s="55" t="s">
        <v>68</v>
      </c>
      <c r="P12" t="s">
        <v>49</v>
      </c>
      <c r="Q12">
        <v>0</v>
      </c>
    </row>
    <row r="13" spans="1:24" ht="16.5" x14ac:dyDescent="0.25">
      <c r="C13" s="33">
        <v>25</v>
      </c>
      <c r="D13" s="34" t="s">
        <v>26</v>
      </c>
      <c r="E13" s="34" t="s">
        <v>3</v>
      </c>
      <c r="F13" s="34" t="s">
        <v>4</v>
      </c>
      <c r="G13" s="35">
        <f t="shared" si="0"/>
        <v>157.12</v>
      </c>
      <c r="H13" s="36">
        <v>0.6</v>
      </c>
      <c r="I13" s="37">
        <f t="shared" si="1"/>
        <v>14.36</v>
      </c>
      <c r="J13" s="36">
        <v>0.15</v>
      </c>
      <c r="K13" s="37">
        <v>1</v>
      </c>
      <c r="L13" s="35">
        <f t="shared" si="2"/>
        <v>11.5501</v>
      </c>
      <c r="M13" s="54">
        <v>2</v>
      </c>
      <c r="N13" s="55" t="s">
        <v>68</v>
      </c>
      <c r="P13" t="s">
        <v>51</v>
      </c>
      <c r="Q13">
        <v>4</v>
      </c>
    </row>
    <row r="14" spans="1:24" ht="16.5" x14ac:dyDescent="0.25">
      <c r="C14" s="33">
        <v>29</v>
      </c>
      <c r="D14" s="34" t="s">
        <v>61</v>
      </c>
      <c r="E14" s="34" t="s">
        <v>3</v>
      </c>
      <c r="F14" s="34" t="s">
        <v>4</v>
      </c>
      <c r="G14" s="35">
        <f t="shared" si="0"/>
        <v>105.28</v>
      </c>
      <c r="H14" s="36">
        <v>0.15</v>
      </c>
      <c r="I14" s="37">
        <f t="shared" si="1"/>
        <v>14.48</v>
      </c>
      <c r="J14" s="36">
        <v>0.2</v>
      </c>
      <c r="K14" s="37">
        <v>0</v>
      </c>
      <c r="L14" s="35">
        <f t="shared" si="2"/>
        <v>5.1262000000000008</v>
      </c>
      <c r="M14" s="54">
        <v>2</v>
      </c>
      <c r="N14" s="55" t="s">
        <v>68</v>
      </c>
      <c r="P14" t="s">
        <v>52</v>
      </c>
      <c r="Q14">
        <f>Q13-Q12</f>
        <v>4</v>
      </c>
    </row>
    <row r="15" spans="1:24" ht="16.5" x14ac:dyDescent="0.25">
      <c r="C15" s="33">
        <v>30</v>
      </c>
      <c r="D15" s="34" t="s">
        <v>62</v>
      </c>
      <c r="E15" s="34" t="s">
        <v>3</v>
      </c>
      <c r="F15" s="34" t="s">
        <v>4</v>
      </c>
      <c r="G15" s="35">
        <f t="shared" si="0"/>
        <v>116.8</v>
      </c>
      <c r="H15" s="36">
        <v>0.25</v>
      </c>
      <c r="I15" s="37">
        <f t="shared" si="1"/>
        <v>14.6</v>
      </c>
      <c r="J15" s="36">
        <v>0.25</v>
      </c>
      <c r="K15" s="37">
        <v>0</v>
      </c>
      <c r="L15" s="35">
        <f t="shared" si="2"/>
        <v>5.7954999999999997</v>
      </c>
      <c r="M15" s="54">
        <v>2</v>
      </c>
      <c r="N15" s="55" t="s">
        <v>68</v>
      </c>
      <c r="T15" t="s">
        <v>36</v>
      </c>
      <c r="U15" t="s">
        <v>44</v>
      </c>
      <c r="V15" t="s">
        <v>33</v>
      </c>
      <c r="W15" t="s">
        <v>34</v>
      </c>
      <c r="X15" t="s">
        <v>35</v>
      </c>
    </row>
    <row r="16" spans="1:24" ht="16.5" x14ac:dyDescent="0.25">
      <c r="C16" s="23">
        <v>3</v>
      </c>
      <c r="D16" s="24" t="s">
        <v>6</v>
      </c>
      <c r="E16" s="24" t="s">
        <v>3</v>
      </c>
      <c r="F16" s="24" t="s">
        <v>7</v>
      </c>
      <c r="G16" s="25">
        <f t="shared" si="0"/>
        <v>236.8</v>
      </c>
      <c r="H16" s="26">
        <v>0.25</v>
      </c>
      <c r="I16" s="27">
        <f t="shared" si="1"/>
        <v>12.469999999999999</v>
      </c>
      <c r="J16" s="26">
        <v>0.15</v>
      </c>
      <c r="K16" s="27">
        <v>0</v>
      </c>
      <c r="L16" s="25">
        <f t="shared" si="2"/>
        <v>12.573025000000001</v>
      </c>
      <c r="M16" s="56">
        <v>3</v>
      </c>
      <c r="N16" s="57" t="s">
        <v>68</v>
      </c>
      <c r="P16" t="s">
        <v>38</v>
      </c>
      <c r="Q16" t="s">
        <v>39</v>
      </c>
      <c r="T16">
        <v>1</v>
      </c>
      <c r="U16" s="2">
        <v>1</v>
      </c>
      <c r="V16" s="4">
        <f>$Q$17 + U17 * $Q$19</f>
        <v>16.399999999999999</v>
      </c>
      <c r="W16" s="4">
        <f xml:space="preserve"> $Q$17 + $Q$19 * Table147162027[[#This Row],[Rate Max Speed]]</f>
        <v>20</v>
      </c>
      <c r="X16" s="4">
        <f>Table147162027[[#This Row],[Max Speed]]-Table147162027[[#This Row],[Min Speed]]</f>
        <v>3.6000000000000014</v>
      </c>
    </row>
    <row r="17" spans="3:24" ht="16.5" x14ac:dyDescent="0.25">
      <c r="C17" s="23">
        <v>7</v>
      </c>
      <c r="D17" s="24" t="s">
        <v>12</v>
      </c>
      <c r="E17" s="24" t="s">
        <v>3</v>
      </c>
      <c r="F17" s="24" t="s">
        <v>4</v>
      </c>
      <c r="G17" s="25">
        <f t="shared" si="0"/>
        <v>270.39999999999998</v>
      </c>
      <c r="H17" s="26">
        <v>0.5</v>
      </c>
      <c r="I17" s="27">
        <f t="shared" si="1"/>
        <v>12.92</v>
      </c>
      <c r="J17" s="26">
        <v>0.4</v>
      </c>
      <c r="K17" s="27">
        <v>1</v>
      </c>
      <c r="L17" s="25">
        <f t="shared" si="2"/>
        <v>17.980900000000002</v>
      </c>
      <c r="M17" s="56">
        <v>3</v>
      </c>
      <c r="N17" s="57" t="s">
        <v>68</v>
      </c>
      <c r="P17" t="s">
        <v>33</v>
      </c>
      <c r="Q17">
        <v>8</v>
      </c>
      <c r="T17">
        <v>2</v>
      </c>
      <c r="U17" s="2">
        <v>0.7</v>
      </c>
      <c r="V17" s="4">
        <f t="shared" ref="V17:V21" si="4">$Q$17 + U18 * $Q$19</f>
        <v>14</v>
      </c>
      <c r="W17" s="4">
        <f xml:space="preserve"> $Q$17 + $Q$19 * Table147162027[[#This Row],[Rate Max Speed]]</f>
        <v>16.399999999999999</v>
      </c>
      <c r="X17" s="4">
        <f>Table147162027[[#This Row],[Max Speed]]-Table147162027[[#This Row],[Min Speed]]</f>
        <v>2.3999999999999986</v>
      </c>
    </row>
    <row r="18" spans="3:24" ht="16.5" x14ac:dyDescent="0.25">
      <c r="C18" s="23">
        <v>8</v>
      </c>
      <c r="D18" s="24" t="s">
        <v>13</v>
      </c>
      <c r="E18" s="24" t="s">
        <v>3</v>
      </c>
      <c r="F18" s="24" t="s">
        <v>7</v>
      </c>
      <c r="G18" s="25">
        <f t="shared" si="0"/>
        <v>243.51999999999998</v>
      </c>
      <c r="H18" s="26">
        <v>0.3</v>
      </c>
      <c r="I18" s="27">
        <f t="shared" si="1"/>
        <v>14</v>
      </c>
      <c r="J18" s="26">
        <v>1</v>
      </c>
      <c r="K18" s="27">
        <v>0</v>
      </c>
      <c r="L18" s="25">
        <f t="shared" si="2"/>
        <v>13.047400000000001</v>
      </c>
      <c r="M18" s="56">
        <v>3</v>
      </c>
      <c r="N18" s="57" t="s">
        <v>69</v>
      </c>
      <c r="P18" t="s">
        <v>34</v>
      </c>
      <c r="Q18">
        <v>20</v>
      </c>
      <c r="T18">
        <v>3</v>
      </c>
      <c r="U18" s="2">
        <v>0.5</v>
      </c>
      <c r="V18" s="4">
        <f t="shared" si="4"/>
        <v>12.2</v>
      </c>
      <c r="W18" s="4">
        <v>14</v>
      </c>
      <c r="X18" s="4">
        <f>Table147162027[[#This Row],[Max Speed]]-Table147162027[[#This Row],[Min Speed]]</f>
        <v>1.8000000000000007</v>
      </c>
    </row>
    <row r="19" spans="3:24" ht="16.5" x14ac:dyDescent="0.25">
      <c r="C19" s="23">
        <v>17</v>
      </c>
      <c r="D19" s="24" t="s">
        <v>20</v>
      </c>
      <c r="E19" s="24" t="s">
        <v>3</v>
      </c>
      <c r="F19" s="24" t="s">
        <v>4</v>
      </c>
      <c r="G19" s="25">
        <f t="shared" si="0"/>
        <v>223.35999999999999</v>
      </c>
      <c r="H19" s="26">
        <v>0.15</v>
      </c>
      <c r="I19" s="27">
        <f t="shared" si="1"/>
        <v>13.82</v>
      </c>
      <c r="J19" s="26">
        <v>0.9</v>
      </c>
      <c r="K19" s="27">
        <v>0</v>
      </c>
      <c r="L19" s="25">
        <f t="shared" si="2"/>
        <v>11.87785</v>
      </c>
      <c r="M19" s="56">
        <v>3</v>
      </c>
      <c r="N19" s="57" t="s">
        <v>68</v>
      </c>
      <c r="P19" t="s">
        <v>35</v>
      </c>
      <c r="Q19">
        <f>Q18-Q17</f>
        <v>12</v>
      </c>
      <c r="T19">
        <v>4</v>
      </c>
      <c r="U19" s="2">
        <v>0.35</v>
      </c>
      <c r="V19" s="4">
        <f t="shared" si="4"/>
        <v>11</v>
      </c>
      <c r="W19" s="4">
        <f xml:space="preserve"> $Q$17 + $Q$19 * Table147162027[[#This Row],[Rate Max Speed]]</f>
        <v>12.2</v>
      </c>
      <c r="X19" s="4">
        <f>Table147162027[[#This Row],[Max Speed]]-Table147162027[[#This Row],[Min Speed]]</f>
        <v>1.1999999999999993</v>
      </c>
    </row>
    <row r="20" spans="3:24" ht="16.5" x14ac:dyDescent="0.25">
      <c r="C20" s="23">
        <v>26</v>
      </c>
      <c r="D20" s="24" t="s">
        <v>27</v>
      </c>
      <c r="E20" s="24" t="s">
        <v>3</v>
      </c>
      <c r="F20" s="24" t="s">
        <v>4</v>
      </c>
      <c r="G20" s="25">
        <f t="shared" si="0"/>
        <v>277.12</v>
      </c>
      <c r="H20" s="26">
        <v>0.55000000000000004</v>
      </c>
      <c r="I20" s="27">
        <f t="shared" si="1"/>
        <v>13.82</v>
      </c>
      <c r="J20" s="26">
        <v>0.9</v>
      </c>
      <c r="K20" s="27">
        <v>1</v>
      </c>
      <c r="L20" s="25">
        <f t="shared" si="2"/>
        <v>18.419050000000002</v>
      </c>
      <c r="M20" s="56">
        <v>3</v>
      </c>
      <c r="N20" s="57" t="s">
        <v>68</v>
      </c>
      <c r="T20">
        <v>5</v>
      </c>
      <c r="U20" s="2">
        <v>0.25</v>
      </c>
      <c r="V20" s="4">
        <f t="shared" si="4"/>
        <v>9.8000000000000007</v>
      </c>
      <c r="W20" s="4">
        <f xml:space="preserve"> $Q$17 + $Q$19 * Table147162027[[#This Row],[Rate Max Speed]]</f>
        <v>11</v>
      </c>
      <c r="X20" s="4">
        <f>Table147162027[[#This Row],[Max Speed]]-Table147162027[[#This Row],[Min Speed]]</f>
        <v>1.1999999999999993</v>
      </c>
    </row>
    <row r="21" spans="3:24" ht="16.5" x14ac:dyDescent="0.25">
      <c r="C21" s="18">
        <v>13</v>
      </c>
      <c r="D21" s="19" t="s">
        <v>17</v>
      </c>
      <c r="E21" s="19" t="s">
        <v>3</v>
      </c>
      <c r="F21" s="19" t="s">
        <v>4</v>
      </c>
      <c r="G21" s="20">
        <f t="shared" si="0"/>
        <v>389.44</v>
      </c>
      <c r="H21" s="21">
        <v>0.3</v>
      </c>
      <c r="I21" s="22">
        <f t="shared" si="1"/>
        <v>11.6</v>
      </c>
      <c r="J21" s="21">
        <v>0.5</v>
      </c>
      <c r="K21" s="22">
        <v>1</v>
      </c>
      <c r="L21" s="20">
        <f t="shared" si="2"/>
        <v>24.7498</v>
      </c>
      <c r="M21" s="58">
        <v>4</v>
      </c>
      <c r="N21" s="59" t="s">
        <v>68</v>
      </c>
      <c r="T21">
        <v>6</v>
      </c>
      <c r="U21" s="1">
        <v>0.15</v>
      </c>
      <c r="V21" s="4">
        <f t="shared" si="4"/>
        <v>8</v>
      </c>
      <c r="W21" s="4">
        <f xml:space="preserve"> $Q$17 + $Q$19 * Table147162027[[#This Row],[Rate Max Speed]]</f>
        <v>9.8000000000000007</v>
      </c>
      <c r="X21" s="4">
        <f>Table147162027[[#This Row],[Max Speed]]-Table147162027[[#This Row],[Min Speed]]</f>
        <v>1.8000000000000007</v>
      </c>
    </row>
    <row r="22" spans="3:24" ht="16.5" x14ac:dyDescent="0.25">
      <c r="C22" s="18">
        <v>16</v>
      </c>
      <c r="D22" s="19" t="s">
        <v>19</v>
      </c>
      <c r="E22" s="19" t="s">
        <v>3</v>
      </c>
      <c r="F22" s="19" t="s">
        <v>4</v>
      </c>
      <c r="G22" s="20">
        <f t="shared" si="0"/>
        <v>441.28</v>
      </c>
      <c r="H22" s="21">
        <v>0.6</v>
      </c>
      <c r="I22" s="22">
        <f t="shared" si="1"/>
        <v>11.24</v>
      </c>
      <c r="J22" s="21">
        <v>0.2</v>
      </c>
      <c r="K22" s="22">
        <v>2</v>
      </c>
      <c r="L22" s="20">
        <f t="shared" si="2"/>
        <v>31.159899999999997</v>
      </c>
      <c r="M22" s="58">
        <v>4</v>
      </c>
      <c r="N22" s="59" t="s">
        <v>68</v>
      </c>
      <c r="U22" s="1">
        <v>0</v>
      </c>
      <c r="V22" s="4"/>
      <c r="W22" s="4"/>
      <c r="X22" s="5"/>
    </row>
    <row r="23" spans="3:24" ht="16.5" x14ac:dyDescent="0.25">
      <c r="C23" s="18">
        <v>24</v>
      </c>
      <c r="D23" s="19" t="s">
        <v>25</v>
      </c>
      <c r="E23" s="19" t="s">
        <v>3</v>
      </c>
      <c r="F23" s="19" t="s">
        <v>4</v>
      </c>
      <c r="G23" s="20">
        <f t="shared" si="0"/>
        <v>372.16</v>
      </c>
      <c r="H23" s="21">
        <v>0.2</v>
      </c>
      <c r="I23" s="22">
        <f t="shared" si="1"/>
        <v>11.18</v>
      </c>
      <c r="J23" s="21">
        <v>0.15</v>
      </c>
      <c r="K23" s="22">
        <v>0</v>
      </c>
      <c r="L23" s="20">
        <f t="shared" si="2"/>
        <v>20.282050000000002</v>
      </c>
      <c r="M23" s="58">
        <v>4</v>
      </c>
      <c r="N23" s="59" t="s">
        <v>68</v>
      </c>
    </row>
    <row r="24" spans="3:24" ht="16.5" x14ac:dyDescent="0.25">
      <c r="C24" s="18">
        <v>27</v>
      </c>
      <c r="D24" s="19" t="s">
        <v>64</v>
      </c>
      <c r="E24" s="19" t="s">
        <v>3</v>
      </c>
      <c r="F24" s="19" t="s">
        <v>4</v>
      </c>
      <c r="G24" s="20">
        <f t="shared" si="0"/>
        <v>475.84000000000003</v>
      </c>
      <c r="H24" s="21">
        <v>0.8</v>
      </c>
      <c r="I24" s="22">
        <f t="shared" si="1"/>
        <v>11.6</v>
      </c>
      <c r="J24" s="21">
        <v>0.5</v>
      </c>
      <c r="K24" s="22">
        <v>1</v>
      </c>
      <c r="L24" s="20">
        <f t="shared" si="2"/>
        <v>29.717800000000004</v>
      </c>
      <c r="M24" s="58">
        <v>4</v>
      </c>
      <c r="N24" s="59" t="s">
        <v>69</v>
      </c>
      <c r="T24" t="s">
        <v>37</v>
      </c>
      <c r="U24" t="s">
        <v>50</v>
      </c>
      <c r="V24" t="s">
        <v>41</v>
      </c>
    </row>
    <row r="25" spans="3:24" ht="16.5" x14ac:dyDescent="0.25">
      <c r="C25" s="28">
        <v>2</v>
      </c>
      <c r="D25" s="29" t="s">
        <v>5</v>
      </c>
      <c r="E25" s="29" t="s">
        <v>10</v>
      </c>
      <c r="F25" s="29" t="s">
        <v>4</v>
      </c>
      <c r="G25" s="30">
        <f t="shared" si="0"/>
        <v>594.88</v>
      </c>
      <c r="H25" s="31">
        <v>0.4</v>
      </c>
      <c r="I25" s="32">
        <f t="shared" si="1"/>
        <v>10.280000000000001</v>
      </c>
      <c r="J25" s="31">
        <v>0.4</v>
      </c>
      <c r="K25" s="32">
        <v>1</v>
      </c>
      <c r="L25" s="30">
        <f t="shared" si="2"/>
        <v>36.486700000000006</v>
      </c>
      <c r="M25" s="60">
        <v>5</v>
      </c>
      <c r="N25" s="61" t="s">
        <v>68</v>
      </c>
      <c r="P25" t="s">
        <v>38</v>
      </c>
      <c r="Q25" t="s">
        <v>39</v>
      </c>
      <c r="T25" s="1">
        <v>0.8</v>
      </c>
      <c r="U25" s="1">
        <v>0.2</v>
      </c>
      <c r="V25" s="1">
        <v>0.01</v>
      </c>
    </row>
    <row r="26" spans="3:24" ht="16.5" x14ac:dyDescent="0.25">
      <c r="C26" s="28">
        <v>6</v>
      </c>
      <c r="D26" s="29" t="s">
        <v>11</v>
      </c>
      <c r="E26" s="29" t="s">
        <v>10</v>
      </c>
      <c r="F26" s="29" t="s">
        <v>4</v>
      </c>
      <c r="G26" s="30">
        <f t="shared" si="0"/>
        <v>573.76</v>
      </c>
      <c r="H26" s="31">
        <v>0.3</v>
      </c>
      <c r="I26" s="32">
        <f t="shared" si="1"/>
        <v>10.16</v>
      </c>
      <c r="J26" s="31">
        <v>0.3</v>
      </c>
      <c r="K26" s="32">
        <v>2</v>
      </c>
      <c r="L26" s="30">
        <f t="shared" si="2"/>
        <v>38.715400000000002</v>
      </c>
      <c r="M26" s="60">
        <v>5</v>
      </c>
      <c r="N26" s="61" t="s">
        <v>69</v>
      </c>
      <c r="P26" t="s">
        <v>45</v>
      </c>
      <c r="Q26">
        <v>1</v>
      </c>
      <c r="S26" t="s">
        <v>29</v>
      </c>
      <c r="T26">
        <f>$Q$28 * T25</f>
        <v>55.2</v>
      </c>
      <c r="U26">
        <f t="shared" ref="U26:V26" si="5">$Q$28 * U25</f>
        <v>13.8</v>
      </c>
      <c r="V26">
        <f t="shared" si="5"/>
        <v>0.69000000000000006</v>
      </c>
    </row>
    <row r="27" spans="3:24" ht="16.5" x14ac:dyDescent="0.25">
      <c r="C27" s="28">
        <v>9</v>
      </c>
      <c r="D27" s="29" t="s">
        <v>14</v>
      </c>
      <c r="E27" s="29" t="s">
        <v>10</v>
      </c>
      <c r="F27" s="29" t="s">
        <v>7</v>
      </c>
      <c r="G27" s="30">
        <f t="shared" si="0"/>
        <v>679.3599999999999</v>
      </c>
      <c r="H27" s="31">
        <v>0.8</v>
      </c>
      <c r="I27" s="32">
        <f t="shared" si="1"/>
        <v>10.4</v>
      </c>
      <c r="J27" s="31">
        <v>0.5</v>
      </c>
      <c r="K27" s="32">
        <v>2</v>
      </c>
      <c r="L27" s="30">
        <f t="shared" si="2"/>
        <v>44.801199999999994</v>
      </c>
      <c r="M27" s="60">
        <v>5</v>
      </c>
      <c r="N27" s="61" t="s">
        <v>68</v>
      </c>
      <c r="P27" t="s">
        <v>46</v>
      </c>
      <c r="Q27">
        <v>70</v>
      </c>
    </row>
    <row r="28" spans="3:24" ht="16.5" x14ac:dyDescent="0.25">
      <c r="C28" s="28">
        <v>14</v>
      </c>
      <c r="D28" s="29" t="s">
        <v>18</v>
      </c>
      <c r="E28" s="29" t="s">
        <v>10</v>
      </c>
      <c r="F28" s="29" t="s">
        <v>4</v>
      </c>
      <c r="G28" s="30">
        <f t="shared" si="0"/>
        <v>679.3599999999999</v>
      </c>
      <c r="H28" s="31">
        <v>0.8</v>
      </c>
      <c r="I28" s="32">
        <f t="shared" si="1"/>
        <v>10.16</v>
      </c>
      <c r="J28" s="31">
        <v>0.3</v>
      </c>
      <c r="K28" s="32">
        <v>1</v>
      </c>
      <c r="L28" s="30">
        <f t="shared" si="2"/>
        <v>41.337400000000002</v>
      </c>
      <c r="M28" s="60">
        <v>5</v>
      </c>
      <c r="N28" s="61" t="s">
        <v>68</v>
      </c>
      <c r="P28" t="s">
        <v>47</v>
      </c>
      <c r="Q28">
        <f>Q27-Q26</f>
        <v>69</v>
      </c>
    </row>
    <row r="29" spans="3:24" ht="16.5" x14ac:dyDescent="0.25">
      <c r="C29" s="38">
        <v>5</v>
      </c>
      <c r="D29" s="39" t="s">
        <v>9</v>
      </c>
      <c r="E29" s="39" t="s">
        <v>10</v>
      </c>
      <c r="F29" s="39" t="s">
        <v>4</v>
      </c>
      <c r="G29" s="40">
        <f t="shared" si="0"/>
        <v>874.72</v>
      </c>
      <c r="H29" s="41">
        <v>0.55000000000000004</v>
      </c>
      <c r="I29" s="42">
        <f t="shared" si="1"/>
        <v>8.36</v>
      </c>
      <c r="J29" s="41">
        <v>0.2</v>
      </c>
      <c r="K29" s="42">
        <v>1</v>
      </c>
      <c r="L29" s="40">
        <f t="shared" si="2"/>
        <v>52.467100000000002</v>
      </c>
      <c r="M29" s="62">
        <v>6</v>
      </c>
      <c r="N29" s="63" t="s">
        <v>68</v>
      </c>
    </row>
    <row r="30" spans="3:24" ht="16.5" x14ac:dyDescent="0.25">
      <c r="C30" s="38">
        <v>10</v>
      </c>
      <c r="D30" s="39" t="s">
        <v>58</v>
      </c>
      <c r="E30" s="39" t="s">
        <v>10</v>
      </c>
      <c r="F30" s="39" t="s">
        <v>4</v>
      </c>
      <c r="G30" s="40">
        <f t="shared" si="0"/>
        <v>763.3599999999999</v>
      </c>
      <c r="H30" s="41">
        <v>0.15</v>
      </c>
      <c r="I30" s="42">
        <f t="shared" si="1"/>
        <v>8.27</v>
      </c>
      <c r="J30" s="41">
        <v>0.15</v>
      </c>
      <c r="K30" s="42">
        <v>2</v>
      </c>
      <c r="L30" s="40">
        <f t="shared" si="2"/>
        <v>49.508724999999991</v>
      </c>
      <c r="M30" s="62">
        <v>6</v>
      </c>
      <c r="N30" s="63" t="s">
        <v>69</v>
      </c>
    </row>
    <row r="31" spans="3:24" ht="16.5" x14ac:dyDescent="0.25">
      <c r="C31" s="43">
        <v>22</v>
      </c>
      <c r="D31" s="44" t="s">
        <v>23</v>
      </c>
      <c r="E31" s="44" t="s">
        <v>10</v>
      </c>
      <c r="F31" s="44" t="s">
        <v>4</v>
      </c>
      <c r="G31" s="45">
        <f t="shared" si="0"/>
        <v>763.3599999999999</v>
      </c>
      <c r="H31" s="46">
        <v>0.15</v>
      </c>
      <c r="I31" s="47">
        <f t="shared" si="1"/>
        <v>9.4400000000000013</v>
      </c>
      <c r="J31" s="46">
        <v>0.8</v>
      </c>
      <c r="K31" s="47">
        <v>2</v>
      </c>
      <c r="L31" s="45">
        <f t="shared" si="2"/>
        <v>49.575999999999993</v>
      </c>
      <c r="M31" s="64">
        <v>6</v>
      </c>
      <c r="N31" s="65" t="s">
        <v>68</v>
      </c>
    </row>
  </sheetData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KNIGHT</dc:creator>
  <cp:lastModifiedBy>ROYAL KNIGHT</cp:lastModifiedBy>
  <dcterms:created xsi:type="dcterms:W3CDTF">2014-09-30T08:33:22Z</dcterms:created>
  <dcterms:modified xsi:type="dcterms:W3CDTF">2014-10-15T01:58:17Z</dcterms:modified>
</cp:coreProperties>
</file>