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oyjiang/Desktop/Homework One/"/>
    </mc:Choice>
  </mc:AlternateContent>
  <xr:revisionPtr revIDLastSave="0" documentId="13_ncr:1_{D14D3C58-1FDD-584F-ABE2-6237C52155B7}" xr6:coauthVersionLast="47" xr6:coauthVersionMax="47" xr10:uidLastSave="{00000000-0000-0000-0000-000000000000}"/>
  <bookViews>
    <workbookView xWindow="2140" yWindow="1780" windowWidth="32880" windowHeight="16780" xr2:uid="{00000000-000D-0000-FFFF-FFFF00000000}"/>
  </bookViews>
  <sheets>
    <sheet name="Crowdfunding" sheetId="1" r:id="rId1"/>
    <sheet name="Pivot-1" sheetId="5" r:id="rId2"/>
    <sheet name="Pivot-2" sheetId="6" r:id="rId3"/>
    <sheet name="Pivot-3" sheetId="11" r:id="rId4"/>
    <sheet name="Bonus" sheetId="12" r:id="rId5"/>
    <sheet name="Bonus 2" sheetId="13" r:id="rId6"/>
  </sheets>
  <definedNames>
    <definedName name="_xlnm._FilterDatabase" localSheetId="0" hidden="1">Crowdfunding!$G$1:$G$1001</definedName>
    <definedName name="_xlchart.v1.0" hidden="1">'Bonus 2'!$B$1</definedName>
    <definedName name="_xlchart.v1.1" hidden="1">'Bonus 2'!$B$2:$B$566</definedName>
    <definedName name="_xlchart.v1.2" hidden="1">'Bonus 2'!$F$1</definedName>
    <definedName name="_xlchart.v1.3" hidden="1">'Bonus 2'!$F$2:$F$365</definedName>
  </definedName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3" l="1"/>
  <c r="M6" i="13"/>
  <c r="M5" i="13"/>
  <c r="M4" i="13"/>
  <c r="M3" i="13"/>
  <c r="M2" i="13"/>
  <c r="J7" i="13"/>
  <c r="J6" i="13"/>
  <c r="J5" i="13"/>
  <c r="J4" i="13"/>
  <c r="J3" i="13"/>
  <c r="J2" i="13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13" i="12"/>
  <c r="B12" i="12"/>
  <c r="B11" i="12"/>
  <c r="B10" i="12"/>
  <c r="B9" i="12"/>
  <c r="E9" i="12" s="1"/>
  <c r="B8" i="12"/>
  <c r="B7" i="12"/>
  <c r="B6" i="12"/>
  <c r="B5" i="12"/>
  <c r="B4" i="12"/>
  <c r="B3" i="12"/>
  <c r="B2" i="1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5" i="1"/>
  <c r="S6" i="1"/>
  <c r="S7" i="1"/>
  <c r="S8" i="1"/>
  <c r="S9" i="1"/>
  <c r="S10" i="1"/>
  <c r="S11" i="1"/>
  <c r="S12" i="1"/>
  <c r="S13" i="1"/>
  <c r="S3" i="1"/>
  <c r="S4" i="1"/>
  <c r="S2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8" i="1"/>
  <c r="T9" i="1"/>
  <c r="T10" i="1"/>
  <c r="T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6" i="1"/>
  <c r="F7" i="1"/>
  <c r="F8" i="1"/>
  <c r="F9" i="1"/>
  <c r="F10" i="1"/>
  <c r="F11" i="1"/>
  <c r="F12" i="1"/>
  <c r="F3" i="1"/>
  <c r="F4" i="1"/>
  <c r="F5" i="1"/>
  <c r="F2" i="1"/>
  <c r="E8" i="12" l="1"/>
  <c r="E5" i="12"/>
  <c r="E6" i="12"/>
  <c r="E7" i="12"/>
  <c r="G7" i="12" s="1"/>
  <c r="H5" i="12"/>
  <c r="G5" i="12"/>
  <c r="E3" i="12"/>
  <c r="F3" i="12" s="1"/>
  <c r="E10" i="12"/>
  <c r="G10" i="12" s="1"/>
  <c r="E4" i="12"/>
  <c r="F4" i="12" s="1"/>
  <c r="H6" i="12"/>
  <c r="H7" i="12"/>
  <c r="H8" i="12"/>
  <c r="H9" i="12"/>
  <c r="G13" i="12"/>
  <c r="F2" i="12"/>
  <c r="G6" i="12"/>
  <c r="G8" i="12"/>
  <c r="G9" i="12"/>
  <c r="E2" i="12"/>
  <c r="H2" i="12" s="1"/>
  <c r="E13" i="12"/>
  <c r="F13" i="12" s="1"/>
  <c r="F9" i="12"/>
  <c r="E12" i="12"/>
  <c r="F12" i="12" s="1"/>
  <c r="F8" i="12"/>
  <c r="E11" i="12"/>
  <c r="F11" i="12" s="1"/>
  <c r="F7" i="12"/>
  <c r="F6" i="12"/>
  <c r="F5" i="12"/>
  <c r="H3" i="12" l="1"/>
  <c r="G3" i="12"/>
  <c r="F10" i="12"/>
  <c r="G11" i="12"/>
  <c r="H4" i="12"/>
  <c r="G4" i="12"/>
  <c r="H10" i="12"/>
  <c r="G12" i="12"/>
  <c r="G2" i="12"/>
  <c r="H13" i="12"/>
  <c r="H12" i="12"/>
  <c r="H11" i="12"/>
</calcChain>
</file>

<file path=xl/sharedStrings.xml><?xml version="1.0" encoding="utf-8"?>
<sst xmlns="http://schemas.openxmlformats.org/spreadsheetml/2006/main" count="7068" uniqueCount="2115">
  <si>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</si>
  <si>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</si>
  <si>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</si>
  <si>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</si>
  <si>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</si>
  <si>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</si>
  <si>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</si>
  <si>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</si>
  <si>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</si>
  <si>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</si>
  <si>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</si>
  <si>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</si>
  <si>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</si>
  <si>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</si>
  <si>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</si>
  <si>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</si>
  <si>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</si>
  <si>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</si>
  <si>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</si>
  <si>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</si>
  <si>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</si>
  <si>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</si>
  <si>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</si>
  <si>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</si>
  <si>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</si>
  <si>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</si>
  <si>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</si>
  <si>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</si>
  <si>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</si>
  <si>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</si>
  <si>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</si>
  <si>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</si>
  <si>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</si>
  <si>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</si>
  <si>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</si>
  <si>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</si>
  <si>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</si>
  <si>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</si>
  <si>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</si>
  <si>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</si>
  <si>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</si>
  <si>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</si>
  <si>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</si>
  <si>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</si>
  <si>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</si>
  <si>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</si>
  <si>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</si>
  <si>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</si>
  <si>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</si>
  <si>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</si>
  <si>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</si>
  <si>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</si>
  <si>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</si>
  <si>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</si>
  <si>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</si>
  <si>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</si>
  <si>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</si>
  <si>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</si>
  <si>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</si>
  <si>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</si>
  <si>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</si>
  <si>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</si>
  <si>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</si>
  <si>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</si>
  <si>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</si>
  <si>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</si>
  <si>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</si>
  <si>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</si>
  <si>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</si>
  <si>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</si>
  <si>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</si>
  <si>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</si>
  <si>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</si>
  <si>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</si>
  <si>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</si>
  <si>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</si>
  <si>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</si>
  <si>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</si>
  <si>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</si>
  <si>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</si>
  <si>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</si>
  <si>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</si>
  <si>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</si>
  <si>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</si>
  <si>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</si>
  <si>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</si>
  <si>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</si>
  <si>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</si>
  <si>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</si>
  <si>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</si>
  <si>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</si>
  <si>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</si>
  <si>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</si>
  <si>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</si>
  <si>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</si>
  <si>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</si>
  <si>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</si>
  <si>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</si>
  <si>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</si>
  <si>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</si>
  <si>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</si>
  <si>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</si>
  <si>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</si>
  <si>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</si>
  <si>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</si>
  <si>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</si>
  <si>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</si>
  <si>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</si>
  <si>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</si>
  <si>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</si>
  <si>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</si>
  <si>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</si>
  <si>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</si>
  <si>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</si>
  <si>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</si>
  <si>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</si>
  <si>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</si>
  <si>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</si>
  <si>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</si>
  <si>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</si>
  <si>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</si>
  <si>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</si>
  <si>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</si>
  <si>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</si>
  <si>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</si>
  <si>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</si>
  <si>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</si>
  <si>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</si>
  <si>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</si>
  <si>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</si>
  <si>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</si>
  <si>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</si>
  <si>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</si>
  <si>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</si>
  <si>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</si>
  <si>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</si>
  <si>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</si>
  <si>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</si>
  <si>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</si>
  <si>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</si>
  <si>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</si>
  <si>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</si>
  <si>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</si>
  <si>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</si>
  <si>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</si>
  <si>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</si>
  <si>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</si>
  <si>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</si>
  <si>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</si>
  <si>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</si>
  <si>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</si>
  <si>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</si>
  <si>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</si>
  <si>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</si>
  <si>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</si>
  <si>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</si>
  <si>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</si>
  <si>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</si>
  <si>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</si>
  <si>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</si>
  <si>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</si>
  <si>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</si>
  <si>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</si>
  <si>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</si>
  <si>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</si>
  <si>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</si>
  <si>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</si>
  <si>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</si>
  <si>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</si>
  <si>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</si>
  <si>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</si>
  <si>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</si>
  <si>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</si>
  <si>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</si>
  <si>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</si>
  <si>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</si>
  <si>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</si>
  <si>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</si>
  <si>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</si>
  <si>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</si>
  <si>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</si>
  <si>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</si>
  <si>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</si>
  <si>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</si>
  <si>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</si>
  <si>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</si>
  <si>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</si>
  <si>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</si>
  <si>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</si>
  <si>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</si>
  <si>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</si>
  <si>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</si>
  <si>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</si>
  <si>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</si>
  <si>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</si>
  <si>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</si>
  <si>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</si>
  <si>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</si>
  <si>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</si>
  <si>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</si>
  <si>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</si>
  <si>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</si>
  <si>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</si>
  <si>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</si>
  <si>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</si>
  <si>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</si>
  <si>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</si>
  <si>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</si>
  <si>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</si>
  <si>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</si>
  <si>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</si>
  <si>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</si>
  <si>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</si>
  <si>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</si>
  <si>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</si>
  <si>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</si>
  <si>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</si>
  <si>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</si>
  <si>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</si>
  <si>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</si>
  <si>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</si>
  <si>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</si>
  <si>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</si>
  <si>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</si>
  <si>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</si>
  <si>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</si>
  <si>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</si>
  <si>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</si>
  <si>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</si>
  <si>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</si>
  <si>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</si>
  <si>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</si>
  <si>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</si>
  <si>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</si>
  <si>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</si>
  <si>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</si>
  <si>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</si>
  <si>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</si>
  <si>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</si>
  <si>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</si>
  <si>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</si>
  <si>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</si>
  <si>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</si>
  <si>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</si>
  <si>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</si>
  <si>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</si>
  <si>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</si>
  <si>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</si>
  <si>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</si>
  <si>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</si>
  <si>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</si>
  <si>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</si>
  <si>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</si>
  <si>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</si>
  <si>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</si>
  <si>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</si>
  <si>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</si>
  <si>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</si>
  <si>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</si>
  <si>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</si>
  <si>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</si>
  <si>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</si>
  <si>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</si>
  <si>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</si>
  <si>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</si>
  <si>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</si>
  <si>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</si>
  <si>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</si>
  <si>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</si>
  <si>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</si>
  <si>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</si>
  <si>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</si>
  <si>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</si>
  <si>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</si>
  <si>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</si>
  <si>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</si>
  <si>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</si>
  <si>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</si>
  <si>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</si>
  <si>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</si>
  <si>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</si>
  <si>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</si>
  <si>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</si>
  <si>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</si>
  <si>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</si>
  <si>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</si>
  <si>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</si>
  <si>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</si>
  <si>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</si>
  <si>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</si>
  <si>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</si>
  <si>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</si>
  <si>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</si>
  <si>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</si>
  <si>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</si>
  <si>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</si>
  <si>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</si>
  <si>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</si>
  <si>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</si>
  <si>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</si>
  <si>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</si>
  <si>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</si>
  <si>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</si>
  <si>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</si>
  <si>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</si>
  <si>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</si>
  <si>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</si>
  <si>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</si>
  <si>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</si>
  <si>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</si>
  <si>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</si>
  <si>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</si>
  <si>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</si>
  <si>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</si>
  <si>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</si>
  <si>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</si>
  <si>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</si>
  <si>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</si>
  <si>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</si>
  <si>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</si>
  <si>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</si>
  <si>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</si>
  <si>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</si>
  <si>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</si>
  <si>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</si>
  <si>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</si>
  <si>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</si>
  <si>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</si>
  <si>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</si>
  <si>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</si>
  <si>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</si>
  <si>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</si>
  <si>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</si>
  <si>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</si>
  <si>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</si>
  <si>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</si>
  <si>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</si>
  <si>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</si>
  <si>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</si>
  <si>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</si>
  <si>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</si>
  <si>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</si>
  <si>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</si>
  <si>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</si>
  <si>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</si>
  <si>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</si>
  <si>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</si>
  <si>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</si>
  <si>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</si>
  <si>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</si>
  <si>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</si>
  <si>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</si>
  <si>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</si>
  <si>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</si>
  <si>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</si>
  <si>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</si>
  <si>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</si>
  <si>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</si>
  <si>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</si>
  <si>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</si>
  <si>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</si>
  <si>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</si>
  <si>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</si>
  <si>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</si>
  <si>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</si>
  <si>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</si>
  <si>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</si>
  <si>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</si>
  <si>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</si>
  <si>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</si>
  <si>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</si>
  <si>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</si>
  <si>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</si>
  <si>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</si>
  <si>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</si>
  <si>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</si>
  <si>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</si>
  <si>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</si>
  <si>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</si>
  <si>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</si>
  <si>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</si>
  <si>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</si>
  <si>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</si>
  <si>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</si>
  <si>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</si>
  <si>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</si>
  <si>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</si>
  <si>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</si>
  <si>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</si>
  <si>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</si>
  <si>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</si>
  <si>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</si>
  <si>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</si>
  <si>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</si>
  <si>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</si>
  <si>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</si>
  <si>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</si>
  <si>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</si>
  <si>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</si>
  <si>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</si>
  <si>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</si>
  <si>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</si>
  <si>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</si>
  <si>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</si>
  <si>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</si>
  <si>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</si>
  <si>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</si>
  <si>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</si>
  <si>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</si>
  <si>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</si>
  <si>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</si>
  <si>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</si>
  <si>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</si>
  <si>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</si>
  <si>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</si>
  <si>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</si>
  <si>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</si>
  <si>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</si>
  <si>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</si>
  <si>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</si>
  <si>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</si>
  <si>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</si>
  <si>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</si>
  <si>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</si>
  <si>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</si>
  <si>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</si>
  <si>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</si>
  <si>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</si>
  <si>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</si>
  <si>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</si>
  <si>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</si>
  <si>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</si>
  <si>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</si>
  <si>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</si>
  <si>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</si>
  <si>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</si>
  <si>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</si>
  <si>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</si>
  <si>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</si>
  <si>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</si>
  <si>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</si>
  <si>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</si>
  <si>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</si>
  <si>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</si>
  <si>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</si>
  <si>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</si>
  <si>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</si>
  <si>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</si>
  <si>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</si>
  <si>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</si>
  <si>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</si>
  <si>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</si>
  <si>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</si>
  <si>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</si>
  <si>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</si>
  <si>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</si>
  <si>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</si>
  <si>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</si>
  <si>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</si>
  <si>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</si>
  <si>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</si>
  <si>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</si>
  <si>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</si>
  <si>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</si>
  <si>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</si>
  <si>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</si>
  <si>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</si>
  <si>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</si>
  <si>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</si>
  <si>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</si>
  <si>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</si>
  <si>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</si>
  <si>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</si>
  <si>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</si>
  <si>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</si>
  <si>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</si>
  <si>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</si>
  <si>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</si>
  <si>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</si>
  <si>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</si>
  <si>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</si>
  <si>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</si>
  <si>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</si>
  <si>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</si>
  <si>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</si>
  <si>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</si>
  <si>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</si>
  <si>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</si>
  <si>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</si>
  <si>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</si>
  <si>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</si>
  <si>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</si>
  <si>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</si>
  <si>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</si>
  <si>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</si>
  <si>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</si>
  <si>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</si>
  <si>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</si>
  <si>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</si>
  <si>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</si>
  <si>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</si>
  <si>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</si>
  <si>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</si>
  <si>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</si>
  <si>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</si>
  <si>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</si>
  <si>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</si>
  <si>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</si>
  <si>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</si>
  <si>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</si>
  <si>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</si>
  <si>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</si>
  <si>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</si>
  <si>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</si>
  <si>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</si>
  <si>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</si>
  <si>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</si>
  <si>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</si>
  <si>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</si>
  <si>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</si>
  <si>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</si>
  <si>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</si>
  <si>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</si>
  <si>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</si>
  <si>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</si>
  <si>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</si>
  <si>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</si>
  <si>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</si>
  <si>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</si>
  <si>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</si>
  <si>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</si>
  <si>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</si>
  <si>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</si>
  <si>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</si>
  <si>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</si>
  <si>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</si>
  <si>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</si>
  <si>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</si>
  <si>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</si>
  <si>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</si>
  <si>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</si>
  <si>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</si>
  <si>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</si>
  <si>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</si>
  <si>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</si>
  <si>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</si>
  <si>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</si>
  <si>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</si>
  <si>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</si>
  <si>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</si>
  <si>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</si>
  <si>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</si>
  <si>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</si>
  <si>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</si>
  <si>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</si>
  <si>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</si>
  <si>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</si>
  <si>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</si>
  <si>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</si>
  <si>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</si>
  <si>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</si>
  <si>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</si>
  <si>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</si>
  <si>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</si>
  <si>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</si>
  <si>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</si>
  <si>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</si>
  <si>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</si>
  <si>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</si>
  <si>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</si>
  <si>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</si>
  <si>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</si>
  <si>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</si>
  <si>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</si>
  <si>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</si>
  <si>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</si>
  <si>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</si>
  <si>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</si>
  <si>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</si>
  <si>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</si>
  <si>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</si>
  <si>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</si>
  <si>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</si>
  <si>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</si>
  <si>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</si>
  <si>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</si>
  <si>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</si>
  <si>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</si>
  <si>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</si>
  <si>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</si>
  <si>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</si>
  <si>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</si>
  <si>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</si>
  <si>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</si>
  <si>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</si>
  <si>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</si>
  <si>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</si>
  <si>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</si>
  <si>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</si>
  <si>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</si>
  <si>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</si>
  <si>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</si>
  <si>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</si>
  <si>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</si>
  <si>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</si>
  <si>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</si>
  <si>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</si>
  <si>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</si>
  <si>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</si>
  <si>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</si>
  <si>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</si>
  <si>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</si>
  <si>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</si>
  <si>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</si>
  <si>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</si>
  <si>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</si>
  <si>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</si>
  <si>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</si>
  <si>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</si>
  <si>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</si>
  <si>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</si>
  <si>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</si>
  <si>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</si>
  <si>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</si>
  <si>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</si>
  <si>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</si>
  <si>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</si>
  <si>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</si>
  <si>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</si>
  <si>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</si>
  <si>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</si>
  <si>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</si>
  <si>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</si>
  <si>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</si>
  <si>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</si>
  <si>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</si>
  <si>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</si>
  <si>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</si>
  <si>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</si>
  <si>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</si>
  <si>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</si>
  <si>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</si>
  <si>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</si>
  <si>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</si>
  <si>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</si>
  <si>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</si>
  <si>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</si>
  <si>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</si>
  <si>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</si>
  <si>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</si>
  <si>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</si>
  <si>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</si>
  <si>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</si>
  <si>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</si>
  <si>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</si>
  <si>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</si>
  <si>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</si>
  <si>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</si>
  <si>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</si>
  <si>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</si>
  <si>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</si>
  <si>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</si>
  <si>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</si>
  <si>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</si>
  <si>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</si>
  <si>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</si>
  <si>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</si>
  <si>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</si>
  <si>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</si>
  <si>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</si>
  <si>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</si>
  <si>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</si>
  <si>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</si>
  <si>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</si>
  <si>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</si>
  <si>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</si>
  <si>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</si>
  <si>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</si>
  <si>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</si>
  <si>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</si>
  <si>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</si>
  <si>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</si>
  <si>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</si>
  <si>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</si>
  <si>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</si>
  <si>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</si>
  <si>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</si>
  <si>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</si>
  <si>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</si>
  <si>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</si>
  <si>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</si>
  <si>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</si>
  <si>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</si>
  <si>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</si>
  <si>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</si>
  <si>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</si>
  <si>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</si>
  <si>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</si>
  <si>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</si>
  <si>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</si>
  <si>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</si>
  <si>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</si>
  <si>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</si>
  <si>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</si>
  <si>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</si>
  <si>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</si>
  <si>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</si>
  <si>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</si>
  <si>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</si>
  <si>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</si>
  <si>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</si>
  <si>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</si>
  <si>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</si>
  <si>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</si>
  <si>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</si>
  <si>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</si>
  <si>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</si>
  <si>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</si>
  <si>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</si>
  <si>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</si>
  <si>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</si>
  <si>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</si>
  <si>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</si>
  <si>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</si>
  <si>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</si>
  <si>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</si>
  <si>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</si>
  <si>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</si>
  <si>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</si>
  <si>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</si>
  <si>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</si>
  <si>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</si>
  <si>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</si>
  <si>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</si>
  <si>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</si>
  <si>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</si>
  <si>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</si>
  <si>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</si>
  <si>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</si>
  <si>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</si>
  <si>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</si>
  <si>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</si>
  <si>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</si>
  <si>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</si>
  <si>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</si>
  <si>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</si>
  <si>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</si>
  <si>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</si>
  <si>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</si>
  <si>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</si>
  <si>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</si>
  <si>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</si>
  <si>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</si>
  <si>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</si>
  <si>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</si>
  <si>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</si>
  <si>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</si>
  <si>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</si>
  <si>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</si>
  <si>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</si>
  <si>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</si>
  <si>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</si>
  <si>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</si>
  <si>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</si>
  <si>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</si>
  <si>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</si>
  <si>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</si>
  <si>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</si>
  <si>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</si>
  <si>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</si>
  <si>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</si>
  <si>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</si>
  <si>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</si>
  <si>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</si>
  <si>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</si>
  <si>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</si>
  <si>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</si>
  <si>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</si>
  <si>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</si>
  <si>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</si>
  <si>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</si>
  <si>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</si>
  <si>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</si>
  <si>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</si>
  <si>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</si>
  <si>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</si>
  <si>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</si>
  <si>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</si>
  <si>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</si>
  <si>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</si>
  <si>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</si>
  <si>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</si>
  <si>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</si>
  <si>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</si>
  <si>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</si>
  <si>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</si>
  <si>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</si>
  <si>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</si>
  <si>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</si>
  <si>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</si>
  <si>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</si>
  <si>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</si>
  <si>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</si>
  <si>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</si>
  <si>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</si>
  <si>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</si>
  <si>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</si>
  <si>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</si>
  <si>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</si>
  <si>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</si>
  <si>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</si>
  <si>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</si>
  <si>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</si>
  <si>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</si>
  <si>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</si>
  <si>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</si>
  <si>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</si>
  <si>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</si>
  <si>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</si>
  <si>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</si>
  <si>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</si>
  <si>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</si>
  <si>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</si>
  <si>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</si>
  <si>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</si>
  <si>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</si>
  <si>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</si>
  <si>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</si>
  <si>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</si>
  <si>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</si>
  <si>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</si>
  <si>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</si>
  <si>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</si>
  <si>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</si>
  <si>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</si>
  <si>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</si>
  <si>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</si>
  <si>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</si>
  <si>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</si>
  <si>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</si>
  <si>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</si>
  <si>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</si>
  <si>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</si>
  <si>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</si>
  <si>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</si>
  <si>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</si>
  <si>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</si>
  <si>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</si>
  <si>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</si>
  <si>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</si>
  <si>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</si>
  <si>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</si>
  <si>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</si>
  <si>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</si>
  <si>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</si>
  <si>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</si>
  <si>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</si>
  <si>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</si>
  <si>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</si>
  <si>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</si>
  <si>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</si>
  <si>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</si>
  <si>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</si>
  <si>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</si>
  <si>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</si>
  <si>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</si>
  <si>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</si>
  <si>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</si>
  <si>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</si>
  <si>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</si>
  <si>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</si>
  <si>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</si>
  <si>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</si>
  <si>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</si>
  <si>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</si>
  <si>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</si>
  <si>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</si>
  <si>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</si>
  <si>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</si>
  <si>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</si>
  <si>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</si>
  <si>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</si>
  <si>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</si>
  <si>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</si>
  <si>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</si>
  <si>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</si>
  <si>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</si>
  <si>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</si>
  <si>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</si>
  <si>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</si>
  <si>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</si>
  <si>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</si>
  <si>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</si>
  <si>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</si>
  <si>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</si>
  <si>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</si>
  <si>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</si>
  <si>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</si>
  <si>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</si>
  <si>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</si>
  <si>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</si>
  <si>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</si>
  <si>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</si>
  <si>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</si>
  <si>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</si>
  <si>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</si>
  <si>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</si>
  <si>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</si>
  <si>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</si>
  <si>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</si>
  <si>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</si>
  <si>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</si>
  <si>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</si>
  <si>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</si>
  <si>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</si>
  <si>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</si>
  <si>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</si>
  <si>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</si>
  <si>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</si>
  <si>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</si>
  <si>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</si>
  <si>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</si>
  <si>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</si>
  <si>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</si>
  <si>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</si>
  <si>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</si>
  <si>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</si>
  <si>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</si>
  <si>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</si>
  <si>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</si>
  <si>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</si>
  <si>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</si>
  <si>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</si>
  <si>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</si>
  <si>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</si>
  <si>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</si>
  <si>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</si>
  <si>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</si>
  <si>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</si>
  <si>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</si>
  <si>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</si>
  <si>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</si>
  <si>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</si>
  <si>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</si>
  <si>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</si>
  <si>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</si>
  <si>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</si>
  <si>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</si>
  <si>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</si>
  <si>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</si>
  <si>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</si>
  <si>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</si>
  <si>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</si>
  <si>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</si>
  <si>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</si>
  <si>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</si>
  <si>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</si>
  <si>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</si>
  <si>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</si>
  <si>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</si>
  <si>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</si>
  <si>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</si>
  <si>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</si>
  <si>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</si>
  <si>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</si>
  <si>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</si>
  <si>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</si>
  <si>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</si>
  <si>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</si>
  <si>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</si>
  <si>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</si>
  <si>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</si>
  <si>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</si>
  <si>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</si>
  <si>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</si>
  <si>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</si>
  <si>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</si>
  <si>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</si>
  <si>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</si>
  <si>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</si>
  <si>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</si>
  <si>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</si>
  <si>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</si>
  <si>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</si>
  <si>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</si>
  <si>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</si>
  <si>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</si>
  <si>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</si>
  <si>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</si>
  <si>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</si>
  <si>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</si>
  <si>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</si>
  <si>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</si>
  <si>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</si>
  <si>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</si>
  <si>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</si>
  <si>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</si>
  <si>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</si>
  <si>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</si>
  <si>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</si>
  <si>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</si>
  <si>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</si>
  <si>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</si>
  <si>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</si>
  <si>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</si>
  <si>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</si>
  <si>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</si>
  <si>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</si>
  <si>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</si>
  <si>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</si>
  <si>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</si>
  <si>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</si>
  <si>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</si>
  <si>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</si>
  <si>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</si>
  <si>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</si>
  <si>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</si>
  <si>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</si>
  <si>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</si>
  <si>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</si>
  <si>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</si>
  <si>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</si>
  <si>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</si>
  <si>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</si>
  <si>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</si>
  <si>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</si>
  <si>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</si>
  <si>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</si>
  <si>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</si>
  <si>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</si>
  <si>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</si>
  <si>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</si>
  <si>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</si>
  <si>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</si>
  <si>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</si>
  <si>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</si>
  <si>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</si>
  <si>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</si>
  <si>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</si>
  <si>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</si>
  <si>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</si>
  <si>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</si>
  <si>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</si>
  <si>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</si>
  <si>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</si>
  <si>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</si>
  <si>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</si>
  <si>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</si>
  <si>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</si>
  <si>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</si>
  <si>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</si>
  <si>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</si>
  <si>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</si>
  <si>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</si>
  <si>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</si>
  <si>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</si>
  <si>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</si>
  <si>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</si>
  <si>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</si>
  <si>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</si>
  <si>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</si>
  <si>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</si>
  <si>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</si>
  <si>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</si>
  <si>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</si>
  <si>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</si>
  <si>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</si>
  <si>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</si>
  <si>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</si>
  <si>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</si>
  <si>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</si>
  <si>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</si>
  <si>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</si>
  <si>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</si>
  <si>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</si>
  <si>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</si>
  <si>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</si>
  <si>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</si>
  <si>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</si>
  <si>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</si>
  <si>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</si>
  <si>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</si>
  <si>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</si>
  <si>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</si>
  <si>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</si>
  <si>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</si>
  <si>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</si>
  <si>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</si>
  <si>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</si>
  <si>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</si>
  <si>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</si>
  <si>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</si>
  <si>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</si>
  <si>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</si>
  <si>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</si>
  <si>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</si>
  <si>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</si>
  <si>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</si>
  <si>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</si>
  <si>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</si>
  <si>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</si>
  <si>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</si>
  <si>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</si>
  <si>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</si>
  <si>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</si>
  <si>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</si>
  <si>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</si>
  <si>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</si>
  <si>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</si>
  <si>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</si>
  <si>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</si>
  <si>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</si>
  <si>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</si>
  <si>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</si>
  <si>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</si>
  <si>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</si>
  <si>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</si>
  <si>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</si>
  <si>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</si>
  <si>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</si>
  <si>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</si>
  <si>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</si>
  <si>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</si>
  <si>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</si>
  <si>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</si>
  <si>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</si>
  <si>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</si>
  <si>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</si>
  <si>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</si>
  <si>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</si>
  <si>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</si>
  <si>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</si>
  <si>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</si>
  <si>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</si>
  <si>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</si>
  <si>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</si>
  <si>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</si>
  <si>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</si>
  <si>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</si>
  <si>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</si>
  <si>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</si>
  <si>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</si>
  <si>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</si>
  <si>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</si>
  <si>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</si>
  <si>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</si>
  <si>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</si>
  <si>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</si>
  <si>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</si>
  <si>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</si>
  <si>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</si>
  <si>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</si>
  <si>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</si>
  <si>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</si>
  <si>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</si>
  <si>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</si>
  <si>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</si>
  <si>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</si>
  <si>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</si>
  <si>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</si>
  <si>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</si>
  <si>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</si>
  <si>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</si>
  <si>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</si>
  <si>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</si>
  <si>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</si>
  <si>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</si>
  <si>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</si>
  <si>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</si>
  <si>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</si>
  <si>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</si>
  <si>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</si>
  <si>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</si>
  <si>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</si>
  <si>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</si>
  <si>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</si>
  <si>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</si>
  <si>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</si>
  <si>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</si>
  <si>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</si>
  <si>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</si>
  <si>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</si>
  <si>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</si>
  <si>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</si>
  <si>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</si>
  <si>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</si>
  <si>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</si>
  <si>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</si>
  <si>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</si>
  <si>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</si>
  <si>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</si>
  <si>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</si>
  <si>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</si>
  <si>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</si>
  <si>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</si>
  <si>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</si>
  <si>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</si>
  <si>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</si>
  <si>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</si>
  <si>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</si>
  <si>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</si>
  <si>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</si>
  <si>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</si>
  <si>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</si>
  <si>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</si>
  <si>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</si>
  <si>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</si>
  <si>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</si>
  <si>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</si>
  <si>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</si>
  <si>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</si>
  <si>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</si>
  <si>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</si>
  <si>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</si>
  <si>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</si>
  <si>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</si>
  <si>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</si>
  <si>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</si>
  <si>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</si>
  <si>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</si>
  <si>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</si>
  <si>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</si>
  <si>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</si>
  <si>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</si>
  <si>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</si>
  <si>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</si>
  <si>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</si>
  <si>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</si>
  <si>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</si>
  <si>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</si>
  <si>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</si>
  <si>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</si>
  <si>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</si>
  <si>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</si>
  <si>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</si>
  <si>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</si>
  <si>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</si>
  <si>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</si>
  <si>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</si>
  <si>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</si>
  <si>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</si>
  <si>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</si>
  <si>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</si>
  <si>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</si>
  <si>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</si>
  <si>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</si>
  <si>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</si>
  <si>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</si>
  <si>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</si>
  <si>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</si>
  <si>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</si>
  <si>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</si>
  <si>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</si>
  <si>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</si>
  <si>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</si>
  <si>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</si>
  <si>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</si>
  <si>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</si>
  <si>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</si>
  <si>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</si>
  <si>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</si>
  <si>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</si>
  <si>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</si>
  <si>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</si>
  <si>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</si>
  <si>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</si>
  <si>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</si>
  <si>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</si>
  <si>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</si>
  <si>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</si>
  <si>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</si>
  <si>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</si>
  <si>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</si>
  <si>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</si>
  <si>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</si>
  <si>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</si>
  <si>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</si>
  <si>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</si>
  <si>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</si>
  <si>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</si>
  <si>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</si>
  <si>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</si>
  <si>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</si>
  <si>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</si>
  <si>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</si>
  <si>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</si>
  <si>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</si>
  <si>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</si>
  <si>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</si>
  <si>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</si>
  <si>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</si>
  <si>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</si>
  <si>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</si>
  <si>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</si>
  <si>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</si>
  <si>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</si>
  <si>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</si>
  <si>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</si>
  <si>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</si>
  <si>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</si>
  <si>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</si>
  <si>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</si>
  <si>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</si>
  <si>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</si>
  <si>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</si>
  <si>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</si>
  <si>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</si>
  <si>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</si>
  <si>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</si>
  <si>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</si>
  <si>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</si>
  <si>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</si>
  <si>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</si>
  <si>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</si>
  <si>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</si>
  <si>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</si>
  <si>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</si>
  <si>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</si>
  <si>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</si>
  <si>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</si>
  <si>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</si>
  <si>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</si>
  <si>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</si>
  <si>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</si>
  <si>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</si>
  <si>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</si>
  <si>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</si>
  <si>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</si>
  <si>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</si>
  <si>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</si>
  <si>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</si>
  <si>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</si>
  <si>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</si>
  <si>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</si>
  <si>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</si>
  <si>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</si>
  <si>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</si>
  <si>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</si>
  <si>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</si>
  <si>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</si>
  <si>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</si>
  <si>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</si>
  <si>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</si>
  <si>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</si>
  <si>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</si>
  <si>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</si>
  <si>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</si>
  <si>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</si>
  <si>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</si>
  <si>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</si>
  <si>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</si>
  <si>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</si>
  <si>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</si>
  <si>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</si>
  <si>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</si>
  <si>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</si>
  <si>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</si>
  <si>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</si>
  <si>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</si>
  <si>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</si>
  <si>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</si>
  <si>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</si>
  <si>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</si>
  <si>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</si>
  <si>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</si>
  <si>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</si>
  <si>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</si>
  <si>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</si>
  <si>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</si>
  <si>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</si>
  <si>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</si>
  <si>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</si>
  <si>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</si>
  <si>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</si>
  <si>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</si>
  <si>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</si>
  <si>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</si>
  <si>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</si>
  <si>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</si>
  <si>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</si>
  <si>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</si>
  <si>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</si>
  <si>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</si>
  <si>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</si>
  <si>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</si>
  <si>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</si>
  <si>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</si>
  <si>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</si>
  <si>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</si>
  <si>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</si>
  <si>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</si>
  <si>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</si>
  <si>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</si>
  <si>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</si>
  <si>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</si>
  <si>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</si>
  <si>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</si>
  <si>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</si>
  <si>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</si>
  <si>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</si>
  <si>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</si>
  <si>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</si>
  <si>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</si>
  <si>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</si>
  <si>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</si>
  <si>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</si>
  <si>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</si>
  <si>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</si>
  <si>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</si>
  <si>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</si>
  <si>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</si>
  <si>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</si>
  <si>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</si>
  <si>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</si>
  <si>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</si>
  <si>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</si>
  <si>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</si>
  <si>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</si>
  <si>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</si>
  <si>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</si>
  <si>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</si>
  <si>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</si>
  <si>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</si>
  <si>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</si>
  <si>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</si>
  <si>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</si>
  <si>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</si>
  <si>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</si>
  <si>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</si>
  <si>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</si>
  <si>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</si>
  <si>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</si>
  <si>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</si>
  <si>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</si>
  <si>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</si>
  <si>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</si>
  <si>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</si>
  <si>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</si>
  <si>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</si>
  <si>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</si>
  <si>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</si>
  <si>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</si>
  <si>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</si>
  <si>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</si>
  <si>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</si>
  <si>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</si>
  <si>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</si>
  <si>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</si>
  <si>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</si>
  <si>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</si>
  <si>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</si>
  <si>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</si>
  <si>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</si>
  <si>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</si>
  <si>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</si>
  <si>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</si>
  <si>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</si>
  <si>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</si>
  <si>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</si>
  <si>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</si>
  <si>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</si>
  <si>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</si>
  <si>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</si>
  <si>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</si>
  <si>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</si>
  <si>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</si>
  <si>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</si>
  <si>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</si>
  <si>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</si>
  <si>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</si>
  <si>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</si>
  <si>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</si>
  <si>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</si>
  <si>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</si>
  <si>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</si>
  <si>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</si>
  <si>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</si>
  <si>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</si>
  <si>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</si>
  <si>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</si>
  <si>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</si>
  <si>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</si>
  <si>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</si>
  <si>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</si>
  <si>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</si>
  <si>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</si>
  <si>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</si>
  <si>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</si>
  <si>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</si>
  <si>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</si>
  <si>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</si>
  <si>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</si>
  <si>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</si>
  <si>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</si>
  <si>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</si>
  <si>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</si>
  <si>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</si>
  <si>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</si>
  <si>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</si>
  <si>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</si>
  <si>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</si>
  <si>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</si>
  <si>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</si>
  <si>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</si>
  <si>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</si>
  <si>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</si>
  <si>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</si>
  <si>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</si>
  <si>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</si>
  <si>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</si>
  <si>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</si>
  <si>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</si>
  <si>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</si>
  <si>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</si>
  <si>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</si>
  <si>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</si>
  <si>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</si>
  <si>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</si>
  <si>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</si>
  <si>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</si>
  <si>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</si>
  <si>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</si>
  <si>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</si>
  <si>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</si>
  <si>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</si>
  <si>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</si>
  <si>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</si>
  <si>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</si>
  <si>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</si>
  <si>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</si>
  <si>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</si>
  <si>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</si>
  <si>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</si>
  <si>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</si>
  <si>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</si>
  <si>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</si>
  <si>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</si>
  <si>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</si>
  <si>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</si>
  <si>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</si>
  <si>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</si>
  <si>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</si>
  <si>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</si>
  <si>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</si>
  <si>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</si>
  <si>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</si>
  <si>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</si>
  <si>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</si>
  <si>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</si>
  <si>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</si>
  <si>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</si>
  <si>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</si>
  <si>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</si>
  <si>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</si>
  <si>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</si>
  <si>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</si>
  <si>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</si>
  <si>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</si>
  <si>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</si>
  <si>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</si>
  <si>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</si>
  <si>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</si>
  <si>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</si>
  <si>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</si>
  <si>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</si>
  <si>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</si>
  <si>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</si>
  <si>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</si>
  <si>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</si>
  <si>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</si>
  <si>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</si>
  <si>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</si>
  <si>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</si>
  <si>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</si>
  <si>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</si>
  <si>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</si>
  <si>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</si>
  <si>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</si>
  <si>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</si>
  <si>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</si>
  <si>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</si>
  <si>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</si>
  <si>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</si>
  <si>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</si>
  <si>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</si>
  <si>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</si>
  <si>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</si>
  <si>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</si>
  <si>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</si>
  <si>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</si>
  <si>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</si>
  <si>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</si>
  <si>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</si>
  <si>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</si>
  <si>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</si>
  <si>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</si>
  <si>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</si>
  <si>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</si>
  <si>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</si>
  <si>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</si>
  <si>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</si>
  <si>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</si>
  <si>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</si>
  <si>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</si>
  <si>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</si>
  <si>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</si>
  <si>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</si>
  <si>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</si>
  <si>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</si>
  <si>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</si>
  <si>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</si>
  <si>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</si>
  <si>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</si>
  <si>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</si>
  <si>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</si>
  <si>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</si>
  <si>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</si>
  <si>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</si>
  <si>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</si>
  <si>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</si>
  <si>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</si>
  <si>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</si>
  <si>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</si>
  <si>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</si>
  <si>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</si>
  <si>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</si>
  <si>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</si>
  <si>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</si>
  <si>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</si>
  <si>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</si>
  <si>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</si>
  <si>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</si>
  <si>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</si>
  <si>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</si>
  <si>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</si>
  <si>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</si>
  <si>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</si>
  <si>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</si>
  <si>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</si>
  <si>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</si>
  <si>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</si>
  <si>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</si>
  <si>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</si>
  <si>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</si>
  <si>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</si>
  <si>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</si>
  <si>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</si>
  <si>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</si>
  <si>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</si>
  <si>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</si>
  <si>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</si>
  <si>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</si>
  <si>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</si>
  <si>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</si>
  <si>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</si>
  <si>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</si>
  <si>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</si>
  <si>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</si>
  <si>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</si>
  <si>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</si>
  <si>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</si>
  <si>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</si>
  <si>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</si>
  <si>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</si>
  <si>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</si>
  <si>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</si>
  <si>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</si>
  <si>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</si>
  <si>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</si>
  <si>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</si>
  <si>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</si>
  <si>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</si>
  <si>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</si>
  <si>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</si>
  <si>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</si>
  <si>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</si>
  <si>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</si>
  <si>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</si>
  <si>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</si>
  <si>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</si>
  <si>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</si>
  <si>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</si>
  <si>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</si>
  <si>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</si>
  <si>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</si>
  <si>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</si>
  <si>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</si>
  <si>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</si>
  <si>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</si>
  <si>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</si>
  <si>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</si>
  <si>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</si>
  <si>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</si>
  <si>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</si>
  <si>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</si>
  <si>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</si>
  <si>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</si>
  <si>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</si>
  <si>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</si>
  <si>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</si>
  <si>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</si>
  <si>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</si>
  <si>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</si>
  <si>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</si>
  <si>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</si>
  <si>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</si>
  <si>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</si>
  <si>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</si>
  <si>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</si>
  <si>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</si>
  <si>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</si>
  <si>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</si>
  <si>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</si>
  <si>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</si>
  <si>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</si>
  <si>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</si>
  <si>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</si>
  <si>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</si>
  <si>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</si>
  <si>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</si>
  <si>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</si>
  <si>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</si>
  <si>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</si>
  <si>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</si>
  <si>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</si>
  <si>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</si>
  <si>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</si>
  <si>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</si>
  <si>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</si>
  <si>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</si>
  <si>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</si>
  <si>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</si>
  <si>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</si>
  <si>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</si>
  <si>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</si>
  <si>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</si>
  <si>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</si>
  <si>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</si>
  <si>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</si>
  <si>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</si>
  <si>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</si>
  <si>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</si>
  <si>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</si>
  <si>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</si>
  <si>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</si>
  <si>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</si>
  <si>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</si>
  <si>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</si>
  <si>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</si>
  <si>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</si>
  <si>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</si>
  <si>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</si>
  <si>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</si>
  <si>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</si>
  <si>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</si>
  <si>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</si>
  <si>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</si>
  <si>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</si>
  <si>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</si>
  <si>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</si>
  <si>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</si>
  <si>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</si>
  <si>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</si>
  <si>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</si>
  <si>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</si>
  <si>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</si>
  <si>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</si>
  <si>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</si>
  <si>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</si>
  <si>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</si>
  <si>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</si>
  <si>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</si>
  <si>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</si>
  <si>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</si>
  <si>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</si>
  <si>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</si>
  <si>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</si>
  <si>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</si>
  <si>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</si>
  <si>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</si>
  <si>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</si>
  <si>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</si>
  <si>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</si>
  <si>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</si>
  <si>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</si>
  <si>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</si>
  <si>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</si>
  <si>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</si>
  <si>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</si>
  <si>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</si>
  <si>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</si>
  <si>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</si>
  <si>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</si>
  <si>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</si>
  <si>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</si>
  <si>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</si>
  <si>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</si>
  <si>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</si>
  <si>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</si>
  <si>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</si>
  <si>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</si>
  <si>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</si>
  <si>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</si>
  <si>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</si>
  <si>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</si>
  <si>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</si>
  <si>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</si>
  <si>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</si>
  <si>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</si>
  <si>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</si>
  <si>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</si>
  <si>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</si>
  <si>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</si>
  <si>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</si>
  <si>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</si>
  <si>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</si>
  <si>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</si>
  <si>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</si>
  <si>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</si>
  <si>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</si>
  <si>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</si>
  <si>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</si>
  <si>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</si>
  <si>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</si>
  <si>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</si>
  <si>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</si>
  <si>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</si>
  <si>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</si>
  <si>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</si>
  <si>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</si>
  <si>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</si>
  <si>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</si>
  <si>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</si>
  <si>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</si>
  <si>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</si>
  <si>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</si>
  <si>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</si>
  <si>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</si>
  <si>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</si>
  <si>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</si>
  <si>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</si>
  <si>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</si>
  <si>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</si>
  <si>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</si>
  <si>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</si>
  <si>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</si>
  <si>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</si>
  <si>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</si>
  <si>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</si>
  <si>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</si>
  <si>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</si>
  <si>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</si>
  <si>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</si>
  <si>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</si>
  <si>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</si>
  <si>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</si>
  <si>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</si>
  <si>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</si>
  <si>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</si>
  <si>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</si>
  <si>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</si>
  <si>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</si>
  <si>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</si>
  <si>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</si>
  <si>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</si>
  <si>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</si>
  <si>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</si>
  <si>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</si>
  <si>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</si>
  <si>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</si>
  <si>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</si>
  <si>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</si>
  <si>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</si>
  <si>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</si>
  <si>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</si>
  <si>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</si>
  <si>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</si>
  <si>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</si>
  <si>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</si>
  <si>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</si>
  <si>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</si>
  <si>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</si>
  <si>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</si>
  <si>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</si>
  <si>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</si>
  <si>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</si>
  <si>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</si>
  <si>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</si>
  <si>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</si>
  <si>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</si>
  <si>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</si>
  <si>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</si>
  <si>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</si>
  <si>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</si>
  <si>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</si>
  <si>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</si>
  <si>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</si>
  <si>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</si>
  <si>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</si>
  <si>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</si>
  <si>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</si>
  <si>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</si>
  <si>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</si>
  <si>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</si>
  <si>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</si>
  <si>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</si>
  <si>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</si>
  <si>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</si>
  <si>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</si>
  <si>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</si>
  <si>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</si>
  <si>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</si>
  <si>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</si>
  <si>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</si>
  <si>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</si>
  <si>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</si>
  <si>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</si>
  <si>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</si>
  <si>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</si>
  <si>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</si>
  <si>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</si>
  <si>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</si>
  <si>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</si>
  <si>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</si>
  <si>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</si>
  <si>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</si>
  <si>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</si>
  <si>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</si>
  <si>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</si>
  <si>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</si>
  <si>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</si>
  <si>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</si>
  <si>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</si>
  <si>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</si>
  <si>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</si>
  <si>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</si>
  <si>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</si>
  <si>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</si>
  <si>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</si>
  <si>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</si>
  <si>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</si>
  <si>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</si>
  <si>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</si>
  <si>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</si>
  <si>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</si>
  <si>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</si>
  <si>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</si>
  <si>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</si>
  <si>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</si>
  <si>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</si>
  <si>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</si>
  <si>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</si>
  <si>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</si>
  <si>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</si>
  <si>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</si>
  <si>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</si>
  <si>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</si>
  <si>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</si>
  <si>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</si>
  <si>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</si>
  <si>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</si>
  <si>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</si>
  <si>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</si>
  <si>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</si>
  <si>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</si>
  <si>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</si>
  <si>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</si>
  <si>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</si>
  <si>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</si>
  <si>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</si>
  <si>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</si>
  <si>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</si>
  <si>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</si>
  <si>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</si>
  <si>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</si>
  <si>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</si>
  <si>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</si>
  <si>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</si>
  <si>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</si>
  <si>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</si>
  <si>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</si>
  <si>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</si>
  <si>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</si>
  <si>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</si>
  <si>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</si>
  <si>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</si>
  <si>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</si>
  <si>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</si>
  <si>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</si>
  <si>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</si>
  <si>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</si>
  <si>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</si>
  <si>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</si>
  <si>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</si>
  <si>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</si>
  <si>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</si>
  <si>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</si>
  <si>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</si>
  <si>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</si>
  <si>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</si>
  <si>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</si>
  <si>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</si>
  <si>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</si>
  <si>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</si>
  <si>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</si>
  <si>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</si>
  <si>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</si>
  <si>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</si>
  <si>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</si>
  <si>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</si>
  <si>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</si>
  <si>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</si>
  <si>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</si>
  <si>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</si>
  <si>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</si>
  <si>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</si>
  <si>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</si>
  <si>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</si>
  <si>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</si>
  <si>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</si>
  <si>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</si>
  <si>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</si>
  <si>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</si>
  <si>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</si>
  <si>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</si>
  <si>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</si>
  <si>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</si>
  <si>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</si>
  <si>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</si>
  <si>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</si>
  <si>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</si>
  <si>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</si>
  <si>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</si>
  <si>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</si>
  <si>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</si>
  <si>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</si>
  <si>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</si>
  <si>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</si>
  <si>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</si>
  <si>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</si>
  <si>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</si>
  <si>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</si>
  <si>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</si>
  <si>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</si>
  <si>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</si>
  <si>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</si>
  <si>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</si>
  <si>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</si>
  <si>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</si>
  <si>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</si>
  <si>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</si>
  <si>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</si>
  <si>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</si>
  <si>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</si>
  <si>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</si>
  <si>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</si>
  <si>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</si>
  <si>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</si>
  <si>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</si>
  <si>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</si>
  <si>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</si>
  <si>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</si>
  <si>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</si>
  <si>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</si>
  <si>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</si>
  <si>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</si>
  <si>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</si>
  <si>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</si>
  <si>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</si>
  <si>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</si>
  <si>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</si>
  <si>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</si>
  <si>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</si>
  <si>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</si>
  <si>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</si>
  <si>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</si>
  <si>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</si>
  <si>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</si>
  <si>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</si>
  <si>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</si>
  <si>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</si>
  <si>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</si>
  <si>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</si>
  <si>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</si>
  <si>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</si>
  <si>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</si>
  <si>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(Multiple Items)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</si>
  <si>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</si>
  <si>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</si>
  <si>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</si>
  <si>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</si>
  <si>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</si>
  <si>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</si>
  <si>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</si>
  <si>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</si>
  <si>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</si>
  <si>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</si>
  <si>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</si>
  <si>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</si>
  <si>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</si>
  <si>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</si>
  <si>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</si>
  <si>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</si>
  <si>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</si>
  <si>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</si>
  <si>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</si>
  <si>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</si>
  <si>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</si>
  <si>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Failed</t>
  </si>
  <si>
    <t>mean</t>
  </si>
  <si>
    <t>median</t>
  </si>
  <si>
    <t>minimum</t>
  </si>
  <si>
    <t>maximum</t>
  </si>
  <si>
    <t>variance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</si>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</sst>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0" fillId="0" borderId="0" xfId="0" applyFont="1"/>
    <xf numFmtId="14" fontId="0" fillId="0" borderId="0" xfId="0" applyNumberFormat="1" applyAlignment="1">
      <alignment horizontal="left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6096"/>
        </patternFill>
      </fill>
    </dxf>
    <dxf>
      <fill>
        <patternFill>
          <bgColor rgb="FFFF92BC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6096"/>
        </patternFill>
      </fill>
    </dxf>
    <dxf>
      <fill>
        <patternFill>
          <bgColor rgb="FFFF92BC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6096"/>
        </patternFill>
      </fill>
    </dxf>
    <dxf>
      <fill>
        <patternFill>
          <bgColor rgb="FFFF92BC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2B4B"/>
      <color rgb="FFFF92BC"/>
      <color rgb="FFFF6096"/>
      <color rgb="FFFF7B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[Jiang, Ruoyu.xlsx]Pivot-1!PivotTable4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7-F947-B50D-CA2465BF13E5}"/>
            </c:ext>
          </c:extLst>
        </c:ser>
        <c:ser>
          <c:idx val="1"/>
          <c:order val="1"/>
          <c:tx>
            <c:strRef>
              <c:f>'Pivot-1'!$C$3:$C$4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7-F947-B50D-CA2465BF13E5}"/>
            </c:ext>
          </c:extLst>
        </c:ser>
        <c:ser>
          <c:idx val="2"/>
          <c:order val="2"/>
          <c:tx>
            <c:strRef>
              <c:f>'Pivot-1'!$D$3:$D$4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7-F947-B50D-CA2465BF13E5}"/>
            </c:ext>
          </c:extLst>
        </c:ser>
        <c:ser>
          <c:idx val="3"/>
          <c:order val="3"/>
          <c:tx>
            <c:strRef>
              <c:f>'Pivot-1'!$E$3:$E$4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'Pivot-1'!$A$5:$A$14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7-F947-B50D-CA2465BF1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470335"/>
        <c:axId val="889233647"/>
      </c:barChart>
      <c:catAx>
        <c:axId val="80847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233647"/>
        <c:crosses val="autoZero"/>
        <c:auto val="1"/>
        <c:lblAlgn val="ctr"/>
        <c:lblOffset val="100"/>
        <c:noMultiLvlLbl val="0"/>
      </c:catAx>
      <c:valAx>
        <c:axId val="8892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4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[Jiang, Ruoyu.xlsx]Pivot-2!PivotTable5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2E4D-8695-6DB4D1C8D41F}"/>
            </c:ext>
          </c:extLst>
        </c:ser>
        <c:ser>
          <c:idx val="1"/>
          <c:order val="1"/>
          <c:tx>
            <c:strRef>
              <c:f>'Pivot-2'!$C$4:$C$5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DE-2E4D-8695-6DB4D1C8D41F}"/>
            </c:ext>
          </c:extLst>
        </c:ser>
        <c:ser>
          <c:idx val="2"/>
          <c:order val="2"/>
          <c:tx>
            <c:strRef>
              <c:f>'Pivot-2'!$D$4:$D$5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3DE-2E4D-8695-6DB4D1C8D41F}"/>
            </c:ext>
          </c:extLst>
        </c:ser>
        <c:ser>
          <c:idx val="3"/>
          <c:order val="3"/>
          <c:tx>
            <c:strRef>
              <c:f>'Pivot-2'!$E$4:$E$5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'Pivot-2'!$A$6:$A$30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'Pivot-2'!$E$6:$E$30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3DE-2E4D-8695-6DB4D1C8D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4568255"/>
        <c:axId val="814395199"/>
      </c:barChart>
      <c:catAx>
        <c:axId val="8145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95199"/>
        <c:crosses val="autoZero"/>
        <c:auto val="1"/>
        <c:lblAlgn val="ctr"/>
        <c:lblOffset val="100"/>
        <c:noMultiLvlLbl val="0"/>
      </c:catAx>
      <c:valAx>
        <c:axId val="8143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[Jiang, Ruoyu.xlsx]Pivot-3!PivotTable10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flat" cmpd="sng" algn="ctr">
            <a:solidFill>
              <a:schemeClr val="accent1"/>
            </a:solidFill>
            <a:prstDash val="solid"/>
            <a:miter lim="800000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8575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'Pivot-3'!$B$4:$B$5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'Pivot-3'!$A$6:$A$18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7-0D4F-B155-699A6EA6590B}"/>
            </c:ext>
          </c:extLst>
        </c:ser>
        <c:ser>
          <c:idx val="1"/>
          <c:order val="1"/>
          <c:tx>
            <c:strRef>
              <c:f>'Pivot-3'!$C$4:$C$5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'Pivot-3'!$A$6:$A$18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F7-0D4F-B155-699A6EA6590B}"/>
            </c:ext>
          </c:extLst>
        </c:ser>
        <c:ser>
          <c:idx val="2"/>
          <c:order val="2"/>
          <c:tx>
            <c:strRef>
              <c:f>'Pivot-3'!$D$4:$D$5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strRef>
              <c:f>'Pivot-3'!$A$6:$A$18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F7-0D4F-B155-699A6EA6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9456255"/>
        <c:axId val="809129247"/>
      </c:lineChart>
      <c:catAx>
        <c:axId val="889456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29247"/>
        <c:crosses val="autoZero"/>
        <c:auto val="1"/>
        <c:lblAlgn val="ctr"/>
        <c:lblOffset val="100"/>
        <c:noMultiLvlLbl val="0"/>
      </c:catAx>
      <c:valAx>
        <c:axId val="80912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4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3-2C45-9CAC-31B866C93C7C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3-2C45-9CAC-31B866C93C7C}"/>
            </c:ext>
          </c:extLst>
        </c:ser>
        <c:ser>
          <c:idx val="2"/>
          <c:order val="2"/>
          <c:tx>
            <c:v>Percentage Cancled</c:v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3-2C45-9CAC-31B866C93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11855"/>
        <c:axId val="397619407"/>
      </c:lineChart>
      <c:catAx>
        <c:axId val="3976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19407"/>
        <c:crosses val="autoZero"/>
        <c:auto val="1"/>
        <c:lblAlgn val="ctr"/>
        <c:lblOffset val="100"/>
        <c:noMultiLvlLbl val="0"/>
      </c:catAx>
      <c:valAx>
        <c:axId val="39761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clusteredColumn" uniqueId="{1C56D6FF-09F0-F04E-96DD-86836AE1DFDD}">
          <cx:tx>
            <cx:txData>
              <cx:f>_xlchart.v1.0</cx:f>
              <cx:v>backers_count</cx:v>
            </cx:txData>
          </cx:tx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Failed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Failed</a:t>
          </a:r>
        </a:p>
      </cx:txPr>
    </cx:title>
    <cx:plotArea>
      <cx:plotAreaRegion>
        <cx:series layoutId="clusteredColumn" uniqueId="{5F2A8DA4-6E27-1B46-B7AD-18399158C5B1}">
          <cx:tx>
            <cx:txData>
              <cx:f>_xlchart.v1.2</cx:f>
              <cx:v>backers_count</cx:v>
            </cx:txData>
          </cx:tx>
          <cx:dataPt idx="0"/>
          <cx:dataPt idx="1"/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.333333343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8</xdr:row>
      <xdr:rowOff>107950</xdr:rowOff>
    </xdr:from>
    <xdr:to>
      <xdr:col>13</xdr:col>
      <xdr:colOff>609600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AB11E-EB87-8924-A21A-854527199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8</xdr:row>
      <xdr:rowOff>146050</xdr:rowOff>
    </xdr:from>
    <xdr:to>
      <xdr:col>11</xdr:col>
      <xdr:colOff>863600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0B603-64F9-25CF-C458-268B5976B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31750</xdr:rowOff>
    </xdr:from>
    <xdr:to>
      <xdr:col>15</xdr:col>
      <xdr:colOff>50800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943A04-502C-ABD4-DB1F-2392253C2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901700</xdr:colOff>
      <xdr:row>10</xdr:row>
      <xdr:rowOff>82550</xdr:rowOff>
    </xdr:from>
    <xdr:to>
      <xdr:col>8</xdr:col>
      <xdr:colOff>425450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752D4-9E31-1E01-F747-DC5C7476D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7</xdr:row>
      <xdr:rowOff>114300</xdr:rowOff>
    </xdr:from>
    <xdr:to>
      <xdr:col>17</xdr:col>
      <xdr:colOff>292100</xdr:colOff>
      <xdr:row>28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8DFC4E0-D364-B4BB-07AD-C5C4595622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9400" y="1536700"/>
              <a:ext cx="8636000" cy="421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692150</xdr:colOff>
      <xdr:row>28</xdr:row>
      <xdr:rowOff>190500</xdr:rowOff>
    </xdr:from>
    <xdr:to>
      <xdr:col>17</xdr:col>
      <xdr:colOff>228600</xdr:colOff>
      <xdr:row>48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256D8A83-4643-21C6-C624-E31E154BF9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0350" y="5880100"/>
              <a:ext cx="8591550" cy="391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43.668854050928" createdVersion="8" refreshedVersion="8" minRefreshableVersion="3" recordCount="1001" xr:uid="{ABD90B50-DC22-F64F-A925-D1C4B5FA210A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43.687320023149" createdVersion="8" refreshedVersion="8" minRefreshableVersion="3" recordCount="1000" xr:uid="{09B4BF50-06FC-4541-9F0A-FDD013BCAF2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x v="878"/>
    <x v="877"/>
    <b v="0"/>
    <b v="0"/>
    <s v="food/food trucks"/>
    <x v="0"/>
    <x v="0"/>
  </r>
  <r>
    <m/>
    <m/>
    <m/>
    <m/>
    <m/>
    <m/>
    <x v="4"/>
    <m/>
    <m/>
    <x v="7"/>
    <m/>
    <x v="879"/>
    <x v="878"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17836-9250-6445-B5BB-91933F0E99F4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88894-E0A6-0345-95A9-D0D587983558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1FD71-DCCD-B54F-9A35-E028E508A8FD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26.83203125" style="4" customWidth="1"/>
    <col min="3" max="3" width="32.1640625" style="3" customWidth="1"/>
    <col min="6" max="6" width="21.5" customWidth="1"/>
    <col min="8" max="9" width="25" customWidth="1"/>
    <col min="12" max="12" width="19" customWidth="1"/>
    <col min="13" max="13" width="22.33203125" style="9" customWidth="1"/>
    <col min="14" max="14" width="22.83203125" style="9" customWidth="1"/>
    <col min="15" max="15" width="22.33203125" style="9" customWidth="1"/>
    <col min="18" max="18" width="28" bestFit="1" customWidth="1"/>
    <col min="19" max="19" width="16" customWidth="1"/>
    <col min="20" max="20" width="14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9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ROUND(E3/H3,2)</f>
        <v>92.15</v>
      </c>
      <c r="J3" t="s">
        <v>21</v>
      </c>
      <c r="K3" t="s">
        <v>22</v>
      </c>
      <c r="L3">
        <v>1408424400</v>
      </c>
      <c r="M3" s="9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 s="9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 s="9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 s="9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 s="9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34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 s="9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 s="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 s="9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 s="9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 s="9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 s="9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 s="9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 s="9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 s="9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34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 s="9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 s="9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34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 s="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 s="9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 s="9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 s="9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 s="9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 s="9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 s="9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 s="9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 s="9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 s="9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 s="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 s="9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 s="9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 s="9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 s="9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 s="9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 s="9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 s="9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 s="9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 s="9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 s="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 s="9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 s="9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 s="9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 s="9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 s="9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 s="9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 s="9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 s="9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 s="9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 s="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 s="9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 s="9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 s="9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 s="9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 s="9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 s="9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 s="9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 s="9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 s="9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 s="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 s="9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 s="9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 s="9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 s="9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 s="9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 s="9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 s="9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00" si="6">ROUND((E67/D67)*100,0)</f>
        <v>236</v>
      </c>
      <c r="G67" t="s">
        <v>20</v>
      </c>
      <c r="H67">
        <v>236</v>
      </c>
      <c r="I67">
        <f t="shared" ref="I67:I130" si="7">ROUND(E67/H67,2)</f>
        <v>61.04</v>
      </c>
      <c r="J67" t="s">
        <v>21</v>
      </c>
      <c r="K67" t="s">
        <v>22</v>
      </c>
      <c r="L67">
        <v>1296108000</v>
      </c>
      <c r="M67" s="9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 s="9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9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4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9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9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9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9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9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9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9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9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9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9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34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9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9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9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9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4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9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9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9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9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9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9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9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9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9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34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9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9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9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9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>ROUND((E101/D101)*100,0)</f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9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ref="F102:F165" si="12">ROUND((E102/D102)*100,0)</f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9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12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9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12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9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12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9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12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9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12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9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12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9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12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12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9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34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12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9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12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9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12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9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12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9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12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9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12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9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34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12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9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12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9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12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12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9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12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9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12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9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12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9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12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9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12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9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12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9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12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9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12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9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12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12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9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si="12"/>
        <v>3</v>
      </c>
      <c r="G131" t="s">
        <v>74</v>
      </c>
      <c r="H131">
        <v>55</v>
      </c>
      <c r="I131">
        <f t="shared" ref="I131:I194" si="13">ROUND(E131/H131,2)</f>
        <v>86.47</v>
      </c>
      <c r="J131" t="s">
        <v>26</v>
      </c>
      <c r="K131" t="s">
        <v>27</v>
      </c>
      <c r="L131">
        <v>1422943200</v>
      </c>
      <c r="M131" s="9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 s="9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 s="9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 s="9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 s="9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 s="9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 s="9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4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 s="9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 s="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 s="9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 s="9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 s="9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 s="9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 s="9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 s="9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 s="9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 s="9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 s="9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 s="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 s="9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 s="9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 s="9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 s="9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 s="9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 s="9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 s="9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 s="9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34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 s="9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 s="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 s="9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 s="9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 s="9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 s="9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 s="9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 s="9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ref="F166:F229" si="18">ROUND((E166/D166)*100,0)</f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 s="9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8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 s="9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34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8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 s="9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8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 s="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8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 s="9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8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 s="9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8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 s="9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8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 s="9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8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 s="9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8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 s="9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8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 s="9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8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 s="9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8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 s="9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8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 s="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8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 s="9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8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 s="9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8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 s="9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8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 s="9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8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 s="9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8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 s="9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8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 s="9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8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 s="9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8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 s="9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8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 s="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8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 s="9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34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8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 s="9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8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 s="9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8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 s="9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4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8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 s="9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si="18"/>
        <v>46</v>
      </c>
      <c r="G195" t="s">
        <v>14</v>
      </c>
      <c r="H195">
        <v>65</v>
      </c>
      <c r="I195">
        <f t="shared" ref="I195:I258" si="19">ROUND(E195/H195,2)</f>
        <v>46.34</v>
      </c>
      <c r="J195" t="s">
        <v>21</v>
      </c>
      <c r="K195" t="s">
        <v>22</v>
      </c>
      <c r="L195">
        <v>1523163600</v>
      </c>
      <c r="M195" s="9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 s="9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 s="9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 s="9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34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 s="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 s="9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 s="9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 s="9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 s="9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 s="9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 s="9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 s="9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 s="9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 s="9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 s="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 s="9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4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 s="9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 s="9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 s="9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 s="9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 s="9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 s="9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 s="9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 s="9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 s="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 s="9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 s="9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 s="9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 s="9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 s="9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 s="9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 s="9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 s="9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 s="9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4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 s="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ref="F230:F293" si="24">ROUND((E230/D230)*100,0)</f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 s="9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24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 s="9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24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 s="9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24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 s="9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24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 s="9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24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 s="9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24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 s="9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24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 s="9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24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 s="9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24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 s="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24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 s="9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24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 s="9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24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 s="9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4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24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 s="9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24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 s="9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24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 s="9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24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 s="9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34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24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 s="9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4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24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 s="9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24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 s="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24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 s="9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24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 s="9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24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 s="9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24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 s="9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24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 s="9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34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24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 s="9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24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 s="9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24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 s="9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24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 s="9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si="24"/>
        <v>146</v>
      </c>
      <c r="G259" t="s">
        <v>20</v>
      </c>
      <c r="H259">
        <v>92</v>
      </c>
      <c r="I259">
        <f t="shared" ref="I259:I322" si="25">ROUND(E259/H259,2)</f>
        <v>90.46</v>
      </c>
      <c r="J259" t="s">
        <v>21</v>
      </c>
      <c r="K259" t="s">
        <v>22</v>
      </c>
      <c r="L259">
        <v>1362463200</v>
      </c>
      <c r="M259" s="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 s="9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 s="9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 s="9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 s="9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 s="9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 s="9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 s="9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 s="9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 s="9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 s="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 s="9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34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 s="9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34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 s="9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 s="9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 s="9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 s="9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 s="9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 s="9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 s="9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 s="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 s="9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4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 s="9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 s="9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 s="9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 s="9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 s="9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 s="9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 s="9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 s="9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 s="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 s="9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34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 s="9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 s="9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 s="9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ref="F294:F357" si="30">ROUND((E294/D294)*100,0)</f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 s="9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30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 s="9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30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 s="9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30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 s="9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30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 s="9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30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 s="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30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 s="9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30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 s="9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30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 s="9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30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 s="9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34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30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 s="9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30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 s="9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30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 s="9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30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 s="9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30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 s="9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4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30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 s="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30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 s="9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30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 s="9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30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 s="9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30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 s="9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30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 s="9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30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 s="9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30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 s="9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30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 s="9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30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 s="9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30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 s="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30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 s="9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30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 s="9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30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 s="9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si="30"/>
        <v>94</v>
      </c>
      <c r="G323" t="s">
        <v>14</v>
      </c>
      <c r="H323">
        <v>2468</v>
      </c>
      <c r="I323">
        <f t="shared" ref="I323:I386" si="31">ROUND(E323/H323,2)</f>
        <v>65</v>
      </c>
      <c r="J323" t="s">
        <v>21</v>
      </c>
      <c r="K323" t="s">
        <v>22</v>
      </c>
      <c r="L323">
        <v>1301634000</v>
      </c>
      <c r="M323" s="9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 s="9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 s="9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 s="9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 s="9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 s="9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 s="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 s="9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 s="9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 s="9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 s="9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 s="9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 s="9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 s="9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 s="9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 s="9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 s="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 s="9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 s="9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 s="9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 s="9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 s="9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 s="9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 s="9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 s="9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 s="9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 s="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 s="9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 s="9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 s="9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 s="9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 s="9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 s="9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 s="9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 s="9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ref="F358:F421" si="36">ROUND((E358/D358)*100,0)</f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 s="9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6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 s="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6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 s="9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34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6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 s="9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6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 s="9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6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 s="9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34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6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 s="9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6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 s="9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6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 s="9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6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 s="9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6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 s="9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6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 s="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6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 s="9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6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 s="9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34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6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 s="9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6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 s="9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6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 s="9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6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 s="9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6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 s="9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6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 s="9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6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 s="9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6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 s="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6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 s="9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6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 s="9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6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 s="9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6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 s="9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6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 s="9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6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 s="9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6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 s="9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si="36"/>
        <v>146</v>
      </c>
      <c r="G387" t="s">
        <v>20</v>
      </c>
      <c r="H387">
        <v>1137</v>
      </c>
      <c r="I387">
        <f t="shared" ref="I387:I450" si="37">ROUND(E387/H387,2)</f>
        <v>50.01</v>
      </c>
      <c r="J387" t="s">
        <v>21</v>
      </c>
      <c r="K387" t="s">
        <v>22</v>
      </c>
      <c r="L387">
        <v>1553835600</v>
      </c>
      <c r="M387" s="9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 s="9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 s="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 s="9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 s="9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 s="9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 s="9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 s="9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 s="9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34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 s="9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 s="9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 s="9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 s="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 s="9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 s="9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 s="9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 s="9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 s="9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 s="9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 s="9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 s="9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4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 s="9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34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 s="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 s="9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 s="9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 s="9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 s="9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 s="9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 s="9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34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 s="9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 s="9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 s="9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 s="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 s="9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 s="9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ref="F422:F485" si="42">ROUND((E422/D422)*100,0)</f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 s="9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42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 s="9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42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 s="9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42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 s="9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42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 s="9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42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 s="9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42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 s="9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42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 s="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42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 s="9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42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 s="9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42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 s="9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42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 s="9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4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42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 s="9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42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 s="9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42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 s="9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42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 s="9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42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 s="9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42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 s="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42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 s="9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42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 s="9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42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 s="9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42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 s="9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42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 s="9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42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 s="9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42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 s="9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42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 s="9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42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 s="9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42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 s="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34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42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 s="9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si="42"/>
        <v>967</v>
      </c>
      <c r="G451" t="s">
        <v>20</v>
      </c>
      <c r="H451">
        <v>86</v>
      </c>
      <c r="I451">
        <f t="shared" ref="I451:I514" si="43">ROUND(E451/H451,2)</f>
        <v>101.2</v>
      </c>
      <c r="J451" t="s">
        <v>36</v>
      </c>
      <c r="K451" t="s">
        <v>37</v>
      </c>
      <c r="L451">
        <v>1551852000</v>
      </c>
      <c r="M451" s="9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 s="9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 s="9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 s="9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 s="9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 s="9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 s="9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 s="9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 s="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 s="9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 s="9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 s="9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 s="9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 s="9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 s="9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34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 s="9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 s="9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 s="9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 s="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 s="9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 s="9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 s="9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 s="9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 s="9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 s="9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 s="9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 s="9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 s="9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 s="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 s="9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 s="9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 s="9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 s="9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 s="9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 s="9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ref="F486:F549" si="48">ROUND((E486/D486)*100,0)</f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 s="9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8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 s="9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8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 s="9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8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 s="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8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 s="9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8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 s="9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4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8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 s="9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8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 s="9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8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 s="9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8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 s="9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4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8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 s="9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8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 s="9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8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 s="9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8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 s="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8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 s="9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8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 s="9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8"/>
        <v>0</v>
      </c>
      <c r="G502" t="s">
        <v>14</v>
      </c>
      <c r="H502">
        <v>0</v>
      </c>
      <c r="I502" t="e">
        <f t="shared" si="43"/>
        <v>#DIV/0!</v>
      </c>
      <c r="J502" t="s">
        <v>21</v>
      </c>
      <c r="K502" t="s">
        <v>22</v>
      </c>
      <c r="L502">
        <v>1367384400</v>
      </c>
      <c r="M502" s="9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8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 s="9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34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8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 s="9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8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 s="9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8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 s="9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8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 s="9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8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 s="9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8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 s="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8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 s="9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8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 s="9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8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 s="9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8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 s="9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48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 s="9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si="48"/>
        <v>39</v>
      </c>
      <c r="G515" t="s">
        <v>74</v>
      </c>
      <c r="H515">
        <v>35</v>
      </c>
      <c r="I515">
        <f t="shared" ref="I515:I578" si="49">ROUND(E515/H515,2)</f>
        <v>93.14</v>
      </c>
      <c r="J515" t="s">
        <v>21</v>
      </c>
      <c r="K515" t="s">
        <v>22</v>
      </c>
      <c r="L515">
        <v>1284008400</v>
      </c>
      <c r="M515" s="9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 s="9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 s="9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 s="9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34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 s="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 s="9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 s="9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 s="9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 s="9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 s="9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 s="9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 s="9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 s="9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 s="9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 s="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 s="9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 s="9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 s="9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 s="9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34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 s="9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 s="9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 s="9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 s="9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 s="9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 s="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 s="9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 s="9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 s="9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 s="9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 s="9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 s="9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 s="9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 s="9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4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 s="9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 s="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ref="F550:F613" si="54">ROUND((E550/D550)*100,0)</f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 s="9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54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 s="9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54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 s="9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4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54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 s="9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54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 s="9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54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 s="9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54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 s="9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54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 s="9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54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 s="9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54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 s="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54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 s="9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54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 s="9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54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 s="9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54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 s="9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54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 s="9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54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 s="9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54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 s="9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54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 s="9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54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 s="9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54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 s="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54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 s="9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54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 s="9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54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 s="9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54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 s="9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54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 s="9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54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 s="9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54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 s="9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54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 s="9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54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 s="9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si="54"/>
        <v>19</v>
      </c>
      <c r="G579" t="s">
        <v>74</v>
      </c>
      <c r="H579">
        <v>37</v>
      </c>
      <c r="I579">
        <f t="shared" ref="I579:I642" si="55">ROUND(E579/H579,2)</f>
        <v>41.78</v>
      </c>
      <c r="J579" t="s">
        <v>21</v>
      </c>
      <c r="K579" t="s">
        <v>22</v>
      </c>
      <c r="L579">
        <v>1299823200</v>
      </c>
      <c r="M579" s="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 s="9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 s="9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 s="9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 s="9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 s="9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 s="9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 s="9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 s="9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4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 s="9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 s="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 s="9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 s="9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 s="9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 s="9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 s="9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4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 s="9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 s="9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 s="9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 s="9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 s="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34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 s="9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 s="9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 s="9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 s="9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 s="9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 s="9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 s="9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 s="9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 s="9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 s="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 s="9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 s="9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 s="9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 s="9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ref="F614:F677" si="60">ROUND((E614/D614)*100,0)</f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 s="9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60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 s="9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60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 s="9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60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 s="9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60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 s="9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60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 s="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60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 s="9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34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60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 s="9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60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 s="9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60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 s="9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60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 s="9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60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 s="9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60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 s="9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60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 s="9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60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 s="9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60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 s="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60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 s="9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60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 s="9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60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 s="9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60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 s="9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60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 s="9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60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 s="9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60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 s="9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60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 s="9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60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 s="9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60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 s="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60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 s="9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60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 s="9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34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60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 s="9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si="60"/>
        <v>120</v>
      </c>
      <c r="G643" t="s">
        <v>20</v>
      </c>
      <c r="H643">
        <v>194</v>
      </c>
      <c r="I643">
        <f t="shared" ref="I643:I706" si="61">ROUND(E643/H643,2)</f>
        <v>58.13</v>
      </c>
      <c r="J643" t="s">
        <v>98</v>
      </c>
      <c r="K643" t="s">
        <v>99</v>
      </c>
      <c r="L643">
        <v>1487570400</v>
      </c>
      <c r="M643" s="9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ht="34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 s="9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 s="9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 s="9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 s="9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 s="9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34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 s="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 s="9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 s="9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 s="9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 s="9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 s="9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4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 s="9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 s="9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 s="9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 s="9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 s="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34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 s="9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 s="9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 s="9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 s="9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 s="9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 s="9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 s="9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34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 s="9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 s="9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 s="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 s="9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 s="9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 s="9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 s="9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 s="9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 s="9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 s="9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 s="9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ref="F678:F690" si="66">ROUND((E678/D678)*100,0)</f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 s="9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6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 s="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6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 s="9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6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 s="9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6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 s="9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6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 s="9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6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 s="9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6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 s="9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6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 s="9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34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6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 s="9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6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 s="9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6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 s="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6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 s="9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>ROUND((E691/D691)*100,0)</f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 s="9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ref="F692:F755" si="67">ROUND((E692/D692)*100,0)</f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 s="9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7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 s="9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4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7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 s="9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7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 s="9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7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 s="9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7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 s="9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7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 s="9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7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 s="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7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 s="9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7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 s="9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7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 s="9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7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 s="9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7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 s="9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7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 s="9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67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 s="9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si="67"/>
        <v>99</v>
      </c>
      <c r="G707" t="s">
        <v>14</v>
      </c>
      <c r="H707">
        <v>2025</v>
      </c>
      <c r="I707">
        <f t="shared" ref="I707:I770" si="68">ROUND(E707/H707,2)</f>
        <v>82.99</v>
      </c>
      <c r="J707" t="s">
        <v>40</v>
      </c>
      <c r="K707" t="s">
        <v>41</v>
      </c>
      <c r="L707">
        <v>1386741600</v>
      </c>
      <c r="M707" s="9">
        <v>1387087200</v>
      </c>
      <c r="N707" s="8">
        <f t="shared" ref="N707:N770" si="69">(((L707/60)/60)/24)+DATE(1970,1,1)</f>
        <v>41619.25</v>
      </c>
      <c r="O707" s="8">
        <f t="shared" ref="O707:O770" si="70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1">LEFT(R707,FIND("/",R707)-1)</f>
        <v>publishing</v>
      </c>
      <c r="T707" t="str">
        <f t="shared" ref="T707:T770" si="72">RIGHT(R707,LEN(R707)-FIND("/",R707))</f>
        <v>nonfiction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7"/>
        <v>128</v>
      </c>
      <c r="G708" t="s">
        <v>20</v>
      </c>
      <c r="H708">
        <v>1345</v>
      </c>
      <c r="I708">
        <f t="shared" si="68"/>
        <v>103.04</v>
      </c>
      <c r="J708" t="s">
        <v>26</v>
      </c>
      <c r="K708" t="s">
        <v>27</v>
      </c>
      <c r="L708">
        <v>1546754400</v>
      </c>
      <c r="M708" s="9">
        <v>1547445600</v>
      </c>
      <c r="N708" s="8">
        <f t="shared" si="69"/>
        <v>43471.25</v>
      </c>
      <c r="O708" s="8">
        <f t="shared" si="70"/>
        <v>43479.25</v>
      </c>
      <c r="P708" t="b">
        <v>0</v>
      </c>
      <c r="Q708" t="b">
        <v>1</v>
      </c>
      <c r="R708" t="s">
        <v>28</v>
      </c>
      <c r="S708" t="str">
        <f t="shared" si="71"/>
        <v>technology</v>
      </c>
      <c r="T708" t="str">
        <f t="shared" si="72"/>
        <v>web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7"/>
        <v>159</v>
      </c>
      <c r="G709" t="s">
        <v>20</v>
      </c>
      <c r="H709">
        <v>168</v>
      </c>
      <c r="I709">
        <f t="shared" si="68"/>
        <v>68.92</v>
      </c>
      <c r="J709" t="s">
        <v>21</v>
      </c>
      <c r="K709" t="s">
        <v>22</v>
      </c>
      <c r="L709">
        <v>1544248800</v>
      </c>
      <c r="M709" s="9">
        <v>1547359200</v>
      </c>
      <c r="N709" s="8">
        <f t="shared" si="69"/>
        <v>43442.25</v>
      </c>
      <c r="O709" s="8">
        <f t="shared" si="70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72"/>
        <v>drama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7"/>
        <v>707</v>
      </c>
      <c r="G710" t="s">
        <v>20</v>
      </c>
      <c r="H710">
        <v>137</v>
      </c>
      <c r="I710">
        <f t="shared" si="68"/>
        <v>87.74</v>
      </c>
      <c r="J710" t="s">
        <v>98</v>
      </c>
      <c r="K710" t="s">
        <v>99</v>
      </c>
      <c r="L710">
        <v>1495429200</v>
      </c>
      <c r="M710" s="9">
        <v>1496293200</v>
      </c>
      <c r="N710" s="8">
        <f t="shared" si="69"/>
        <v>42877.208333333328</v>
      </c>
      <c r="O710" s="8">
        <f t="shared" si="70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72"/>
        <v>plays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7"/>
        <v>142</v>
      </c>
      <c r="G711" t="s">
        <v>20</v>
      </c>
      <c r="H711">
        <v>186</v>
      </c>
      <c r="I711">
        <f t="shared" si="68"/>
        <v>75.02</v>
      </c>
      <c r="J711" t="s">
        <v>107</v>
      </c>
      <c r="K711" t="s">
        <v>108</v>
      </c>
      <c r="L711">
        <v>1334811600</v>
      </c>
      <c r="M711" s="9">
        <v>1335416400</v>
      </c>
      <c r="N711" s="8">
        <f t="shared" si="69"/>
        <v>41018.208333333336</v>
      </c>
      <c r="O711" s="8">
        <f t="shared" si="70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72"/>
        <v>plays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7"/>
        <v>148</v>
      </c>
      <c r="G712" t="s">
        <v>20</v>
      </c>
      <c r="H712">
        <v>125</v>
      </c>
      <c r="I712">
        <f t="shared" si="68"/>
        <v>50.86</v>
      </c>
      <c r="J712" t="s">
        <v>21</v>
      </c>
      <c r="K712" t="s">
        <v>22</v>
      </c>
      <c r="L712">
        <v>1531544400</v>
      </c>
      <c r="M712" s="9">
        <v>1532149200</v>
      </c>
      <c r="N712" s="8">
        <f t="shared" si="69"/>
        <v>43295.208333333328</v>
      </c>
      <c r="O712" s="8">
        <f t="shared" si="70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72"/>
        <v>plays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7"/>
        <v>20</v>
      </c>
      <c r="G713" t="s">
        <v>14</v>
      </c>
      <c r="H713">
        <v>14</v>
      </c>
      <c r="I713">
        <f t="shared" si="68"/>
        <v>90</v>
      </c>
      <c r="J713" t="s">
        <v>107</v>
      </c>
      <c r="K713" t="s">
        <v>108</v>
      </c>
      <c r="L713">
        <v>1453615200</v>
      </c>
      <c r="M713" s="9">
        <v>1453788000</v>
      </c>
      <c r="N713" s="8">
        <f t="shared" si="69"/>
        <v>42393.25</v>
      </c>
      <c r="O713" s="8">
        <f t="shared" si="70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72"/>
        <v>plays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7"/>
        <v>1841</v>
      </c>
      <c r="G714" t="s">
        <v>20</v>
      </c>
      <c r="H714">
        <v>202</v>
      </c>
      <c r="I714">
        <f t="shared" si="68"/>
        <v>72.900000000000006</v>
      </c>
      <c r="J714" t="s">
        <v>21</v>
      </c>
      <c r="K714" t="s">
        <v>22</v>
      </c>
      <c r="L714">
        <v>1467954000</v>
      </c>
      <c r="M714" s="9">
        <v>1471496400</v>
      </c>
      <c r="N714" s="8">
        <f t="shared" si="69"/>
        <v>42559.208333333328</v>
      </c>
      <c r="O714" s="8">
        <f t="shared" si="70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72"/>
        <v>plays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7"/>
        <v>162</v>
      </c>
      <c r="G715" t="s">
        <v>20</v>
      </c>
      <c r="H715">
        <v>103</v>
      </c>
      <c r="I715">
        <f t="shared" si="68"/>
        <v>108.49</v>
      </c>
      <c r="J715" t="s">
        <v>21</v>
      </c>
      <c r="K715" t="s">
        <v>22</v>
      </c>
      <c r="L715">
        <v>1471842000</v>
      </c>
      <c r="M715" s="9">
        <v>1472878800</v>
      </c>
      <c r="N715" s="8">
        <f t="shared" si="69"/>
        <v>42604.208333333328</v>
      </c>
      <c r="O715" s="8">
        <f t="shared" si="70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72"/>
        <v>radio &amp; podcasts</v>
      </c>
    </row>
    <row r="716" spans="1:20" ht="34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7"/>
        <v>473</v>
      </c>
      <c r="G716" t="s">
        <v>20</v>
      </c>
      <c r="H716">
        <v>1785</v>
      </c>
      <c r="I716">
        <f t="shared" si="68"/>
        <v>101.98</v>
      </c>
      <c r="J716" t="s">
        <v>21</v>
      </c>
      <c r="K716" t="s">
        <v>22</v>
      </c>
      <c r="L716">
        <v>1408424400</v>
      </c>
      <c r="M716" s="9">
        <v>1408510800</v>
      </c>
      <c r="N716" s="8">
        <f t="shared" si="69"/>
        <v>41870.208333333336</v>
      </c>
      <c r="O716" s="8">
        <f t="shared" si="70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72"/>
        <v>rock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7"/>
        <v>24</v>
      </c>
      <c r="G717" t="s">
        <v>14</v>
      </c>
      <c r="H717">
        <v>656</v>
      </c>
      <c r="I717">
        <f t="shared" si="68"/>
        <v>44.01</v>
      </c>
      <c r="J717" t="s">
        <v>21</v>
      </c>
      <c r="K717" t="s">
        <v>22</v>
      </c>
      <c r="L717">
        <v>1281157200</v>
      </c>
      <c r="M717" s="9">
        <v>1281589200</v>
      </c>
      <c r="N717" s="8">
        <f t="shared" si="69"/>
        <v>40397.208333333336</v>
      </c>
      <c r="O717" s="8">
        <f t="shared" si="70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72"/>
        <v>mobile games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7"/>
        <v>518</v>
      </c>
      <c r="G718" t="s">
        <v>20</v>
      </c>
      <c r="H718">
        <v>157</v>
      </c>
      <c r="I718">
        <f t="shared" si="68"/>
        <v>65.94</v>
      </c>
      <c r="J718" t="s">
        <v>21</v>
      </c>
      <c r="K718" t="s">
        <v>22</v>
      </c>
      <c r="L718">
        <v>1373432400</v>
      </c>
      <c r="M718" s="9">
        <v>1375851600</v>
      </c>
      <c r="N718" s="8">
        <f t="shared" si="69"/>
        <v>41465.208333333336</v>
      </c>
      <c r="O718" s="8">
        <f t="shared" si="70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72"/>
        <v>plays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7"/>
        <v>248</v>
      </c>
      <c r="G719" t="s">
        <v>20</v>
      </c>
      <c r="H719">
        <v>555</v>
      </c>
      <c r="I719">
        <f t="shared" si="68"/>
        <v>24.99</v>
      </c>
      <c r="J719" t="s">
        <v>21</v>
      </c>
      <c r="K719" t="s">
        <v>22</v>
      </c>
      <c r="L719">
        <v>1313989200</v>
      </c>
      <c r="M719" s="9">
        <v>1315803600</v>
      </c>
      <c r="N719" s="8">
        <f t="shared" si="69"/>
        <v>40777.208333333336</v>
      </c>
      <c r="O719" s="8">
        <f t="shared" si="70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72"/>
        <v>documentary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7"/>
        <v>100</v>
      </c>
      <c r="G720" t="s">
        <v>20</v>
      </c>
      <c r="H720">
        <v>297</v>
      </c>
      <c r="I720">
        <f t="shared" si="68"/>
        <v>28</v>
      </c>
      <c r="J720" t="s">
        <v>21</v>
      </c>
      <c r="K720" t="s">
        <v>22</v>
      </c>
      <c r="L720">
        <v>1371445200</v>
      </c>
      <c r="M720" s="9">
        <v>1373691600</v>
      </c>
      <c r="N720" s="8">
        <f t="shared" si="69"/>
        <v>41442.208333333336</v>
      </c>
      <c r="O720" s="8">
        <f t="shared" si="70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72"/>
        <v>wearables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7"/>
        <v>153</v>
      </c>
      <c r="G721" t="s">
        <v>20</v>
      </c>
      <c r="H721">
        <v>123</v>
      </c>
      <c r="I721">
        <f t="shared" si="68"/>
        <v>85.83</v>
      </c>
      <c r="J721" t="s">
        <v>21</v>
      </c>
      <c r="K721" t="s">
        <v>22</v>
      </c>
      <c r="L721">
        <v>1338267600</v>
      </c>
      <c r="M721" s="9">
        <v>1339218000</v>
      </c>
      <c r="N721" s="8">
        <f t="shared" si="69"/>
        <v>41058.208333333336</v>
      </c>
      <c r="O721" s="8">
        <f t="shared" si="70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72"/>
        <v>fiction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7"/>
        <v>37</v>
      </c>
      <c r="G722" t="s">
        <v>74</v>
      </c>
      <c r="H722">
        <v>38</v>
      </c>
      <c r="I722">
        <f t="shared" si="68"/>
        <v>84.92</v>
      </c>
      <c r="J722" t="s">
        <v>36</v>
      </c>
      <c r="K722" t="s">
        <v>37</v>
      </c>
      <c r="L722">
        <v>1519192800</v>
      </c>
      <c r="M722" s="9">
        <v>1520402400</v>
      </c>
      <c r="N722" s="8">
        <f t="shared" si="69"/>
        <v>43152.25</v>
      </c>
      <c r="O722" s="8">
        <f t="shared" si="70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72"/>
        <v>plays</v>
      </c>
    </row>
    <row r="723" spans="1:20" ht="34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7"/>
        <v>4</v>
      </c>
      <c r="G723" t="s">
        <v>74</v>
      </c>
      <c r="H723">
        <v>60</v>
      </c>
      <c r="I723">
        <f t="shared" si="68"/>
        <v>90.48</v>
      </c>
      <c r="J723" t="s">
        <v>21</v>
      </c>
      <c r="K723" t="s">
        <v>22</v>
      </c>
      <c r="L723">
        <v>1522818000</v>
      </c>
      <c r="M723" s="9">
        <v>1523336400</v>
      </c>
      <c r="N723" s="8">
        <f t="shared" si="69"/>
        <v>43194.208333333328</v>
      </c>
      <c r="O723" s="8">
        <f t="shared" si="70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72"/>
        <v>rock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7"/>
        <v>157</v>
      </c>
      <c r="G724" t="s">
        <v>20</v>
      </c>
      <c r="H724">
        <v>3036</v>
      </c>
      <c r="I724">
        <f t="shared" si="68"/>
        <v>25</v>
      </c>
      <c r="J724" t="s">
        <v>21</v>
      </c>
      <c r="K724" t="s">
        <v>22</v>
      </c>
      <c r="L724">
        <v>1509948000</v>
      </c>
      <c r="M724" s="9">
        <v>1512280800</v>
      </c>
      <c r="N724" s="8">
        <f t="shared" si="69"/>
        <v>43045.25</v>
      </c>
      <c r="O724" s="8">
        <f t="shared" si="70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72"/>
        <v>documentary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7"/>
        <v>270</v>
      </c>
      <c r="G725" t="s">
        <v>20</v>
      </c>
      <c r="H725">
        <v>144</v>
      </c>
      <c r="I725">
        <f t="shared" si="68"/>
        <v>92.01</v>
      </c>
      <c r="J725" t="s">
        <v>26</v>
      </c>
      <c r="K725" t="s">
        <v>27</v>
      </c>
      <c r="L725">
        <v>1456898400</v>
      </c>
      <c r="M725" s="9">
        <v>1458709200</v>
      </c>
      <c r="N725" s="8">
        <f t="shared" si="69"/>
        <v>42431.25</v>
      </c>
      <c r="O725" s="8">
        <f t="shared" si="70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72"/>
        <v>plays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7"/>
        <v>134</v>
      </c>
      <c r="G726" t="s">
        <v>20</v>
      </c>
      <c r="H726">
        <v>121</v>
      </c>
      <c r="I726">
        <f t="shared" si="68"/>
        <v>93.07</v>
      </c>
      <c r="J726" t="s">
        <v>40</v>
      </c>
      <c r="K726" t="s">
        <v>41</v>
      </c>
      <c r="L726">
        <v>1413954000</v>
      </c>
      <c r="M726" s="9">
        <v>1414126800</v>
      </c>
      <c r="N726" s="8">
        <f t="shared" si="69"/>
        <v>41934.208333333336</v>
      </c>
      <c r="O726" s="8">
        <f t="shared" si="70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72"/>
        <v>plays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7"/>
        <v>50</v>
      </c>
      <c r="G727" t="s">
        <v>14</v>
      </c>
      <c r="H727">
        <v>1596</v>
      </c>
      <c r="I727">
        <f t="shared" si="68"/>
        <v>61.01</v>
      </c>
      <c r="J727" t="s">
        <v>21</v>
      </c>
      <c r="K727" t="s">
        <v>22</v>
      </c>
      <c r="L727">
        <v>1416031200</v>
      </c>
      <c r="M727" s="9">
        <v>1416204000</v>
      </c>
      <c r="N727" s="8">
        <f t="shared" si="69"/>
        <v>41958.25</v>
      </c>
      <c r="O727" s="8">
        <f t="shared" si="70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72"/>
        <v>mobile games</v>
      </c>
    </row>
    <row r="728" spans="1:20" ht="34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7"/>
        <v>89</v>
      </c>
      <c r="G728" t="s">
        <v>74</v>
      </c>
      <c r="H728">
        <v>524</v>
      </c>
      <c r="I728">
        <f t="shared" si="68"/>
        <v>92.04</v>
      </c>
      <c r="J728" t="s">
        <v>21</v>
      </c>
      <c r="K728" t="s">
        <v>22</v>
      </c>
      <c r="L728">
        <v>1287982800</v>
      </c>
      <c r="M728" s="9">
        <v>1288501200</v>
      </c>
      <c r="N728" s="8">
        <f t="shared" si="69"/>
        <v>40476.208333333336</v>
      </c>
      <c r="O728" s="8">
        <f t="shared" si="70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72"/>
        <v>plays</v>
      </c>
    </row>
    <row r="729" spans="1:20" ht="34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7"/>
        <v>165</v>
      </c>
      <c r="G729" t="s">
        <v>20</v>
      </c>
      <c r="H729">
        <v>181</v>
      </c>
      <c r="I729">
        <f t="shared" si="68"/>
        <v>81.13</v>
      </c>
      <c r="J729" t="s">
        <v>21</v>
      </c>
      <c r="K729" t="s">
        <v>22</v>
      </c>
      <c r="L729">
        <v>1547964000</v>
      </c>
      <c r="M729" s="9">
        <v>1552971600</v>
      </c>
      <c r="N729" s="8">
        <f t="shared" si="69"/>
        <v>43485.25</v>
      </c>
      <c r="O729" s="8">
        <f t="shared" si="70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72"/>
        <v>web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7"/>
        <v>18</v>
      </c>
      <c r="G730" t="s">
        <v>14</v>
      </c>
      <c r="H730">
        <v>10</v>
      </c>
      <c r="I730">
        <f t="shared" si="68"/>
        <v>73.5</v>
      </c>
      <c r="J730" t="s">
        <v>21</v>
      </c>
      <c r="K730" t="s">
        <v>22</v>
      </c>
      <c r="L730">
        <v>1464152400</v>
      </c>
      <c r="M730" s="9">
        <v>1465102800</v>
      </c>
      <c r="N730" s="8">
        <f t="shared" si="69"/>
        <v>42515.208333333328</v>
      </c>
      <c r="O730" s="8">
        <f t="shared" si="70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72"/>
        <v>plays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7"/>
        <v>186</v>
      </c>
      <c r="G731" t="s">
        <v>20</v>
      </c>
      <c r="H731">
        <v>122</v>
      </c>
      <c r="I731">
        <f t="shared" si="68"/>
        <v>85.22</v>
      </c>
      <c r="J731" t="s">
        <v>21</v>
      </c>
      <c r="K731" t="s">
        <v>22</v>
      </c>
      <c r="L731">
        <v>1359957600</v>
      </c>
      <c r="M731" s="9">
        <v>1360130400</v>
      </c>
      <c r="N731" s="8">
        <f t="shared" si="69"/>
        <v>41309.25</v>
      </c>
      <c r="O731" s="8">
        <f t="shared" si="70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72"/>
        <v>drama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7"/>
        <v>413</v>
      </c>
      <c r="G732" t="s">
        <v>20</v>
      </c>
      <c r="H732">
        <v>1071</v>
      </c>
      <c r="I732">
        <f t="shared" si="68"/>
        <v>110.97</v>
      </c>
      <c r="J732" t="s">
        <v>15</v>
      </c>
      <c r="K732" t="s">
        <v>16</v>
      </c>
      <c r="L732">
        <v>1432357200</v>
      </c>
      <c r="M732" s="9">
        <v>1432875600</v>
      </c>
      <c r="N732" s="8">
        <f t="shared" si="69"/>
        <v>42147.208333333328</v>
      </c>
      <c r="O732" s="8">
        <f t="shared" si="70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72"/>
        <v>wearables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7"/>
        <v>90</v>
      </c>
      <c r="G733" t="s">
        <v>74</v>
      </c>
      <c r="H733">
        <v>219</v>
      </c>
      <c r="I733">
        <f t="shared" si="68"/>
        <v>32.97</v>
      </c>
      <c r="J733" t="s">
        <v>21</v>
      </c>
      <c r="K733" t="s">
        <v>22</v>
      </c>
      <c r="L733">
        <v>1500786000</v>
      </c>
      <c r="M733" s="9">
        <v>1500872400</v>
      </c>
      <c r="N733" s="8">
        <f t="shared" si="69"/>
        <v>42939.208333333328</v>
      </c>
      <c r="O733" s="8">
        <f t="shared" si="70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72"/>
        <v>web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7"/>
        <v>92</v>
      </c>
      <c r="G734" t="s">
        <v>14</v>
      </c>
      <c r="H734">
        <v>1121</v>
      </c>
      <c r="I734">
        <f t="shared" si="68"/>
        <v>96.01</v>
      </c>
      <c r="J734" t="s">
        <v>21</v>
      </c>
      <c r="K734" t="s">
        <v>22</v>
      </c>
      <c r="L734">
        <v>1490158800</v>
      </c>
      <c r="M734" s="9">
        <v>1492146000</v>
      </c>
      <c r="N734" s="8">
        <f t="shared" si="69"/>
        <v>42816.208333333328</v>
      </c>
      <c r="O734" s="8">
        <f t="shared" si="70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72"/>
        <v>rock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7"/>
        <v>527</v>
      </c>
      <c r="G735" t="s">
        <v>20</v>
      </c>
      <c r="H735">
        <v>980</v>
      </c>
      <c r="I735">
        <f t="shared" si="68"/>
        <v>84.97</v>
      </c>
      <c r="J735" t="s">
        <v>21</v>
      </c>
      <c r="K735" t="s">
        <v>22</v>
      </c>
      <c r="L735">
        <v>1406178000</v>
      </c>
      <c r="M735" s="9">
        <v>1407301200</v>
      </c>
      <c r="N735" s="8">
        <f t="shared" si="69"/>
        <v>41844.208333333336</v>
      </c>
      <c r="O735" s="8">
        <f t="shared" si="70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72"/>
        <v>metal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7"/>
        <v>319</v>
      </c>
      <c r="G736" t="s">
        <v>20</v>
      </c>
      <c r="H736">
        <v>536</v>
      </c>
      <c r="I736">
        <f t="shared" si="68"/>
        <v>25.01</v>
      </c>
      <c r="J736" t="s">
        <v>21</v>
      </c>
      <c r="K736" t="s">
        <v>22</v>
      </c>
      <c r="L736">
        <v>1485583200</v>
      </c>
      <c r="M736" s="9">
        <v>1486620000</v>
      </c>
      <c r="N736" s="8">
        <f t="shared" si="69"/>
        <v>42763.25</v>
      </c>
      <c r="O736" s="8">
        <f t="shared" si="70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72"/>
        <v>plays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7"/>
        <v>354</v>
      </c>
      <c r="G737" t="s">
        <v>20</v>
      </c>
      <c r="H737">
        <v>1991</v>
      </c>
      <c r="I737">
        <f t="shared" si="68"/>
        <v>66</v>
      </c>
      <c r="J737" t="s">
        <v>21</v>
      </c>
      <c r="K737" t="s">
        <v>22</v>
      </c>
      <c r="L737">
        <v>1459314000</v>
      </c>
      <c r="M737" s="9">
        <v>1459918800</v>
      </c>
      <c r="N737" s="8">
        <f t="shared" si="69"/>
        <v>42459.208333333328</v>
      </c>
      <c r="O737" s="8">
        <f t="shared" si="70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72"/>
        <v>photography books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7"/>
        <v>33</v>
      </c>
      <c r="G738" t="s">
        <v>74</v>
      </c>
      <c r="H738">
        <v>29</v>
      </c>
      <c r="I738">
        <f t="shared" si="68"/>
        <v>87.34</v>
      </c>
      <c r="J738" t="s">
        <v>21</v>
      </c>
      <c r="K738" t="s">
        <v>22</v>
      </c>
      <c r="L738">
        <v>1424412000</v>
      </c>
      <c r="M738" s="9">
        <v>1424757600</v>
      </c>
      <c r="N738" s="8">
        <f t="shared" si="69"/>
        <v>42055.25</v>
      </c>
      <c r="O738" s="8">
        <f t="shared" si="70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72"/>
        <v>nonfiction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7"/>
        <v>136</v>
      </c>
      <c r="G739" t="s">
        <v>20</v>
      </c>
      <c r="H739">
        <v>180</v>
      </c>
      <c r="I739">
        <f t="shared" si="68"/>
        <v>27.93</v>
      </c>
      <c r="J739" t="s">
        <v>21</v>
      </c>
      <c r="K739" t="s">
        <v>22</v>
      </c>
      <c r="L739">
        <v>1478844000</v>
      </c>
      <c r="M739" s="9">
        <v>1479880800</v>
      </c>
      <c r="N739" s="8">
        <f t="shared" si="69"/>
        <v>42685.25</v>
      </c>
      <c r="O739" s="8">
        <f t="shared" si="70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72"/>
        <v>indie rock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7"/>
        <v>2</v>
      </c>
      <c r="G740" t="s">
        <v>14</v>
      </c>
      <c r="H740">
        <v>15</v>
      </c>
      <c r="I740">
        <f t="shared" si="68"/>
        <v>103.8</v>
      </c>
      <c r="J740" t="s">
        <v>21</v>
      </c>
      <c r="K740" t="s">
        <v>22</v>
      </c>
      <c r="L740">
        <v>1416117600</v>
      </c>
      <c r="M740" s="9">
        <v>1418018400</v>
      </c>
      <c r="N740" s="8">
        <f t="shared" si="69"/>
        <v>41959.25</v>
      </c>
      <c r="O740" s="8">
        <f t="shared" si="70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72"/>
        <v>plays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7"/>
        <v>61</v>
      </c>
      <c r="G741" t="s">
        <v>14</v>
      </c>
      <c r="H741">
        <v>191</v>
      </c>
      <c r="I741">
        <f t="shared" si="68"/>
        <v>31.94</v>
      </c>
      <c r="J741" t="s">
        <v>21</v>
      </c>
      <c r="K741" t="s">
        <v>22</v>
      </c>
      <c r="L741">
        <v>1340946000</v>
      </c>
      <c r="M741" s="9">
        <v>1341032400</v>
      </c>
      <c r="N741" s="8">
        <f t="shared" si="69"/>
        <v>41089.208333333336</v>
      </c>
      <c r="O741" s="8">
        <f t="shared" si="70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72"/>
        <v>indie rock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7"/>
        <v>30</v>
      </c>
      <c r="G742" t="s">
        <v>14</v>
      </c>
      <c r="H742">
        <v>16</v>
      </c>
      <c r="I742">
        <f t="shared" si="68"/>
        <v>99.5</v>
      </c>
      <c r="J742" t="s">
        <v>21</v>
      </c>
      <c r="K742" t="s">
        <v>22</v>
      </c>
      <c r="L742">
        <v>1486101600</v>
      </c>
      <c r="M742" s="9">
        <v>1486360800</v>
      </c>
      <c r="N742" s="8">
        <f t="shared" si="69"/>
        <v>42769.25</v>
      </c>
      <c r="O742" s="8">
        <f t="shared" si="70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72"/>
        <v>plays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7"/>
        <v>1179</v>
      </c>
      <c r="G743" t="s">
        <v>20</v>
      </c>
      <c r="H743">
        <v>130</v>
      </c>
      <c r="I743">
        <f t="shared" si="68"/>
        <v>108.85</v>
      </c>
      <c r="J743" t="s">
        <v>21</v>
      </c>
      <c r="K743" t="s">
        <v>22</v>
      </c>
      <c r="L743">
        <v>1274590800</v>
      </c>
      <c r="M743" s="9">
        <v>1274677200</v>
      </c>
      <c r="N743" s="8">
        <f t="shared" si="69"/>
        <v>40321.208333333336</v>
      </c>
      <c r="O743" s="8">
        <f t="shared" si="70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72"/>
        <v>plays</v>
      </c>
    </row>
    <row r="744" spans="1:20" ht="34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7"/>
        <v>1126</v>
      </c>
      <c r="G744" t="s">
        <v>20</v>
      </c>
      <c r="H744">
        <v>122</v>
      </c>
      <c r="I744">
        <f t="shared" si="68"/>
        <v>110.76</v>
      </c>
      <c r="J744" t="s">
        <v>21</v>
      </c>
      <c r="K744" t="s">
        <v>22</v>
      </c>
      <c r="L744">
        <v>1263880800</v>
      </c>
      <c r="M744" s="9">
        <v>1267509600</v>
      </c>
      <c r="N744" s="8">
        <f t="shared" si="69"/>
        <v>40197.25</v>
      </c>
      <c r="O744" s="8">
        <f t="shared" si="70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72"/>
        <v>electric music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7"/>
        <v>13</v>
      </c>
      <c r="G745" t="s">
        <v>14</v>
      </c>
      <c r="H745">
        <v>17</v>
      </c>
      <c r="I745">
        <f t="shared" si="68"/>
        <v>29.65</v>
      </c>
      <c r="J745" t="s">
        <v>21</v>
      </c>
      <c r="K745" t="s">
        <v>22</v>
      </c>
      <c r="L745">
        <v>1445403600</v>
      </c>
      <c r="M745" s="9">
        <v>1445922000</v>
      </c>
      <c r="N745" s="8">
        <f t="shared" si="69"/>
        <v>42298.208333333328</v>
      </c>
      <c r="O745" s="8">
        <f t="shared" si="70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72"/>
        <v>plays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7"/>
        <v>712</v>
      </c>
      <c r="G746" t="s">
        <v>20</v>
      </c>
      <c r="H746">
        <v>140</v>
      </c>
      <c r="I746">
        <f t="shared" si="68"/>
        <v>101.71</v>
      </c>
      <c r="J746" t="s">
        <v>21</v>
      </c>
      <c r="K746" t="s">
        <v>22</v>
      </c>
      <c r="L746">
        <v>1533877200</v>
      </c>
      <c r="M746" s="9">
        <v>1534050000</v>
      </c>
      <c r="N746" s="8">
        <f t="shared" si="69"/>
        <v>43322.208333333328</v>
      </c>
      <c r="O746" s="8">
        <f t="shared" si="70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72"/>
        <v>plays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7"/>
        <v>30</v>
      </c>
      <c r="G747" t="s">
        <v>14</v>
      </c>
      <c r="H747">
        <v>34</v>
      </c>
      <c r="I747">
        <f t="shared" si="68"/>
        <v>61.5</v>
      </c>
      <c r="J747" t="s">
        <v>21</v>
      </c>
      <c r="K747" t="s">
        <v>22</v>
      </c>
      <c r="L747">
        <v>1275195600</v>
      </c>
      <c r="M747" s="9">
        <v>1277528400</v>
      </c>
      <c r="N747" s="8">
        <f t="shared" si="69"/>
        <v>40328.208333333336</v>
      </c>
      <c r="O747" s="8">
        <f t="shared" si="70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72"/>
        <v>wearables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7"/>
        <v>213</v>
      </c>
      <c r="G748" t="s">
        <v>20</v>
      </c>
      <c r="H748">
        <v>3388</v>
      </c>
      <c r="I748">
        <f t="shared" si="68"/>
        <v>35</v>
      </c>
      <c r="J748" t="s">
        <v>21</v>
      </c>
      <c r="K748" t="s">
        <v>22</v>
      </c>
      <c r="L748">
        <v>1318136400</v>
      </c>
      <c r="M748" s="9">
        <v>1318568400</v>
      </c>
      <c r="N748" s="8">
        <f t="shared" si="69"/>
        <v>40825.208333333336</v>
      </c>
      <c r="O748" s="8">
        <f t="shared" si="70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72"/>
        <v>web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7"/>
        <v>229</v>
      </c>
      <c r="G749" t="s">
        <v>20</v>
      </c>
      <c r="H749">
        <v>280</v>
      </c>
      <c r="I749">
        <f t="shared" si="68"/>
        <v>40.049999999999997</v>
      </c>
      <c r="J749" t="s">
        <v>21</v>
      </c>
      <c r="K749" t="s">
        <v>22</v>
      </c>
      <c r="L749">
        <v>1283403600</v>
      </c>
      <c r="M749" s="9">
        <v>1284354000</v>
      </c>
      <c r="N749" s="8">
        <f t="shared" si="69"/>
        <v>40423.208333333336</v>
      </c>
      <c r="O749" s="8">
        <f t="shared" si="70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72"/>
        <v>plays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7"/>
        <v>35</v>
      </c>
      <c r="G750" t="s">
        <v>74</v>
      </c>
      <c r="H750">
        <v>614</v>
      </c>
      <c r="I750">
        <f t="shared" si="68"/>
        <v>110.97</v>
      </c>
      <c r="J750" t="s">
        <v>21</v>
      </c>
      <c r="K750" t="s">
        <v>22</v>
      </c>
      <c r="L750">
        <v>1267423200</v>
      </c>
      <c r="M750" s="9">
        <v>1269579600</v>
      </c>
      <c r="N750" s="8">
        <f t="shared" si="69"/>
        <v>40238.25</v>
      </c>
      <c r="O750" s="8">
        <f t="shared" si="70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72"/>
        <v>animation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7"/>
        <v>157</v>
      </c>
      <c r="G751" t="s">
        <v>20</v>
      </c>
      <c r="H751">
        <v>366</v>
      </c>
      <c r="I751">
        <f t="shared" si="68"/>
        <v>36.96</v>
      </c>
      <c r="J751" t="s">
        <v>107</v>
      </c>
      <c r="K751" t="s">
        <v>108</v>
      </c>
      <c r="L751">
        <v>1412744400</v>
      </c>
      <c r="M751" s="9">
        <v>1413781200</v>
      </c>
      <c r="N751" s="8">
        <f t="shared" si="69"/>
        <v>41920.208333333336</v>
      </c>
      <c r="O751" s="8">
        <f t="shared" si="70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72"/>
        <v>wearables</v>
      </c>
    </row>
    <row r="752" spans="1:20" ht="34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7"/>
        <v>1</v>
      </c>
      <c r="G752" t="s">
        <v>14</v>
      </c>
      <c r="H752">
        <v>1</v>
      </c>
      <c r="I752">
        <f t="shared" si="68"/>
        <v>1</v>
      </c>
      <c r="J752" t="s">
        <v>40</v>
      </c>
      <c r="K752" t="s">
        <v>41</v>
      </c>
      <c r="L752">
        <v>1277960400</v>
      </c>
      <c r="M752" s="9">
        <v>1280120400</v>
      </c>
      <c r="N752" s="8">
        <f t="shared" si="69"/>
        <v>40360.208333333336</v>
      </c>
      <c r="O752" s="8">
        <f t="shared" si="70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72"/>
        <v>electric music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7"/>
        <v>232</v>
      </c>
      <c r="G753" t="s">
        <v>20</v>
      </c>
      <c r="H753">
        <v>270</v>
      </c>
      <c r="I753">
        <f t="shared" si="68"/>
        <v>30.97</v>
      </c>
      <c r="J753" t="s">
        <v>21</v>
      </c>
      <c r="K753" t="s">
        <v>22</v>
      </c>
      <c r="L753">
        <v>1458190800</v>
      </c>
      <c r="M753" s="9">
        <v>1459486800</v>
      </c>
      <c r="N753" s="8">
        <f t="shared" si="69"/>
        <v>42446.208333333328</v>
      </c>
      <c r="O753" s="8">
        <f t="shared" si="70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72"/>
        <v>nonfiction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7"/>
        <v>92</v>
      </c>
      <c r="G754" t="s">
        <v>74</v>
      </c>
      <c r="H754">
        <v>114</v>
      </c>
      <c r="I754">
        <f t="shared" si="68"/>
        <v>47.04</v>
      </c>
      <c r="J754" t="s">
        <v>21</v>
      </c>
      <c r="K754" t="s">
        <v>22</v>
      </c>
      <c r="L754">
        <v>1280984400</v>
      </c>
      <c r="M754" s="9">
        <v>1282539600</v>
      </c>
      <c r="N754" s="8">
        <f t="shared" si="69"/>
        <v>40395.208333333336</v>
      </c>
      <c r="O754" s="8">
        <f t="shared" si="70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72"/>
        <v>plays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7"/>
        <v>257</v>
      </c>
      <c r="G755" t="s">
        <v>20</v>
      </c>
      <c r="H755">
        <v>137</v>
      </c>
      <c r="I755">
        <f t="shared" si="68"/>
        <v>88.07</v>
      </c>
      <c r="J755" t="s">
        <v>21</v>
      </c>
      <c r="K755" t="s">
        <v>22</v>
      </c>
      <c r="L755">
        <v>1274590800</v>
      </c>
      <c r="M755" s="9">
        <v>1275886800</v>
      </c>
      <c r="N755" s="8">
        <f t="shared" si="69"/>
        <v>40321.208333333336</v>
      </c>
      <c r="O755" s="8">
        <f t="shared" si="70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72"/>
        <v>photography books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ref="F756:F789" si="73">ROUND((E756/D756)*100,0)</f>
        <v>168</v>
      </c>
      <c r="G756" t="s">
        <v>20</v>
      </c>
      <c r="H756">
        <v>3205</v>
      </c>
      <c r="I756">
        <f t="shared" si="68"/>
        <v>37.01</v>
      </c>
      <c r="J756" t="s">
        <v>21</v>
      </c>
      <c r="K756" t="s">
        <v>22</v>
      </c>
      <c r="L756">
        <v>1351400400</v>
      </c>
      <c r="M756" s="9">
        <v>1355983200</v>
      </c>
      <c r="N756" s="8">
        <f t="shared" si="69"/>
        <v>41210.208333333336</v>
      </c>
      <c r="O756" s="8">
        <f t="shared" si="70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72"/>
        <v>plays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73"/>
        <v>167</v>
      </c>
      <c r="G757" t="s">
        <v>20</v>
      </c>
      <c r="H757">
        <v>288</v>
      </c>
      <c r="I757">
        <f t="shared" si="68"/>
        <v>26.03</v>
      </c>
      <c r="J757" t="s">
        <v>36</v>
      </c>
      <c r="K757" t="s">
        <v>37</v>
      </c>
      <c r="L757">
        <v>1514354400</v>
      </c>
      <c r="M757" s="9">
        <v>1515391200</v>
      </c>
      <c r="N757" s="8">
        <f t="shared" si="69"/>
        <v>43096.25</v>
      </c>
      <c r="O757" s="8">
        <f t="shared" si="70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72"/>
        <v>plays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73"/>
        <v>772</v>
      </c>
      <c r="G758" t="s">
        <v>20</v>
      </c>
      <c r="H758">
        <v>148</v>
      </c>
      <c r="I758">
        <f t="shared" si="68"/>
        <v>67.819999999999993</v>
      </c>
      <c r="J758" t="s">
        <v>21</v>
      </c>
      <c r="K758" t="s">
        <v>22</v>
      </c>
      <c r="L758">
        <v>1421733600</v>
      </c>
      <c r="M758" s="9">
        <v>1422252000</v>
      </c>
      <c r="N758" s="8">
        <f t="shared" si="69"/>
        <v>42024.25</v>
      </c>
      <c r="O758" s="8">
        <f t="shared" si="70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72"/>
        <v>plays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73"/>
        <v>407</v>
      </c>
      <c r="G759" t="s">
        <v>20</v>
      </c>
      <c r="H759">
        <v>114</v>
      </c>
      <c r="I759">
        <f t="shared" si="68"/>
        <v>49.96</v>
      </c>
      <c r="J759" t="s">
        <v>21</v>
      </c>
      <c r="K759" t="s">
        <v>22</v>
      </c>
      <c r="L759">
        <v>1305176400</v>
      </c>
      <c r="M759" s="9">
        <v>1305522000</v>
      </c>
      <c r="N759" s="8">
        <f t="shared" si="69"/>
        <v>40675.208333333336</v>
      </c>
      <c r="O759" s="8">
        <f t="shared" si="70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72"/>
        <v>drama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73"/>
        <v>564</v>
      </c>
      <c r="G760" t="s">
        <v>20</v>
      </c>
      <c r="H760">
        <v>1518</v>
      </c>
      <c r="I760">
        <f t="shared" si="68"/>
        <v>110.02</v>
      </c>
      <c r="J760" t="s">
        <v>15</v>
      </c>
      <c r="K760" t="s">
        <v>16</v>
      </c>
      <c r="L760">
        <v>1414126800</v>
      </c>
      <c r="M760" s="9">
        <v>1414904400</v>
      </c>
      <c r="N760" s="8">
        <f t="shared" si="69"/>
        <v>41936.208333333336</v>
      </c>
      <c r="O760" s="8">
        <f t="shared" si="70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72"/>
        <v>rock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73"/>
        <v>68</v>
      </c>
      <c r="G761" t="s">
        <v>14</v>
      </c>
      <c r="H761">
        <v>1274</v>
      </c>
      <c r="I761">
        <f t="shared" si="68"/>
        <v>89.96</v>
      </c>
      <c r="J761" t="s">
        <v>21</v>
      </c>
      <c r="K761" t="s">
        <v>22</v>
      </c>
      <c r="L761">
        <v>1517810400</v>
      </c>
      <c r="M761" s="9">
        <v>1520402400</v>
      </c>
      <c r="N761" s="8">
        <f t="shared" si="69"/>
        <v>43136.25</v>
      </c>
      <c r="O761" s="8">
        <f t="shared" si="70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72"/>
        <v>electric music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73"/>
        <v>34</v>
      </c>
      <c r="G762" t="s">
        <v>14</v>
      </c>
      <c r="H762">
        <v>210</v>
      </c>
      <c r="I762">
        <f t="shared" si="68"/>
        <v>79.010000000000005</v>
      </c>
      <c r="J762" t="s">
        <v>107</v>
      </c>
      <c r="K762" t="s">
        <v>108</v>
      </c>
      <c r="L762">
        <v>1564635600</v>
      </c>
      <c r="M762" s="9">
        <v>1567141200</v>
      </c>
      <c r="N762" s="8">
        <f t="shared" si="69"/>
        <v>43678.208333333328</v>
      </c>
      <c r="O762" s="8">
        <f t="shared" si="70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72"/>
        <v>video games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73"/>
        <v>655</v>
      </c>
      <c r="G763" t="s">
        <v>20</v>
      </c>
      <c r="H763">
        <v>166</v>
      </c>
      <c r="I763">
        <f t="shared" si="68"/>
        <v>86.87</v>
      </c>
      <c r="J763" t="s">
        <v>21</v>
      </c>
      <c r="K763" t="s">
        <v>22</v>
      </c>
      <c r="L763">
        <v>1500699600</v>
      </c>
      <c r="M763" s="9">
        <v>1501131600</v>
      </c>
      <c r="N763" s="8">
        <f t="shared" si="69"/>
        <v>42938.208333333328</v>
      </c>
      <c r="O763" s="8">
        <f t="shared" si="70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72"/>
        <v>rock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73"/>
        <v>177</v>
      </c>
      <c r="G764" t="s">
        <v>20</v>
      </c>
      <c r="H764">
        <v>100</v>
      </c>
      <c r="I764">
        <f t="shared" si="68"/>
        <v>62.04</v>
      </c>
      <c r="J764" t="s">
        <v>26</v>
      </c>
      <c r="K764" t="s">
        <v>27</v>
      </c>
      <c r="L764">
        <v>1354082400</v>
      </c>
      <c r="M764" s="9">
        <v>1355032800</v>
      </c>
      <c r="N764" s="8">
        <f t="shared" si="69"/>
        <v>41241.25</v>
      </c>
      <c r="O764" s="8">
        <f t="shared" si="70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72"/>
        <v>jazz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73"/>
        <v>113</v>
      </c>
      <c r="G765" t="s">
        <v>20</v>
      </c>
      <c r="H765">
        <v>235</v>
      </c>
      <c r="I765">
        <f t="shared" si="68"/>
        <v>26.97</v>
      </c>
      <c r="J765" t="s">
        <v>21</v>
      </c>
      <c r="K765" t="s">
        <v>22</v>
      </c>
      <c r="L765">
        <v>1336453200</v>
      </c>
      <c r="M765" s="9">
        <v>1339477200</v>
      </c>
      <c r="N765" s="8">
        <f t="shared" si="69"/>
        <v>41037.208333333336</v>
      </c>
      <c r="O765" s="8">
        <f t="shared" si="70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72"/>
        <v>plays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73"/>
        <v>728</v>
      </c>
      <c r="G766" t="s">
        <v>20</v>
      </c>
      <c r="H766">
        <v>148</v>
      </c>
      <c r="I766">
        <f t="shared" si="68"/>
        <v>54.12</v>
      </c>
      <c r="J766" t="s">
        <v>21</v>
      </c>
      <c r="K766" t="s">
        <v>22</v>
      </c>
      <c r="L766">
        <v>1305262800</v>
      </c>
      <c r="M766" s="9">
        <v>1305954000</v>
      </c>
      <c r="N766" s="8">
        <f t="shared" si="69"/>
        <v>40676.208333333336</v>
      </c>
      <c r="O766" s="8">
        <f t="shared" si="70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72"/>
        <v>rock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73"/>
        <v>208</v>
      </c>
      <c r="G767" t="s">
        <v>20</v>
      </c>
      <c r="H767">
        <v>198</v>
      </c>
      <c r="I767">
        <f t="shared" si="68"/>
        <v>41.04</v>
      </c>
      <c r="J767" t="s">
        <v>21</v>
      </c>
      <c r="K767" t="s">
        <v>22</v>
      </c>
      <c r="L767">
        <v>1492232400</v>
      </c>
      <c r="M767" s="9">
        <v>1494392400</v>
      </c>
      <c r="N767" s="8">
        <f t="shared" si="69"/>
        <v>42840.208333333328</v>
      </c>
      <c r="O767" s="8">
        <f t="shared" si="70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72"/>
        <v>indie rock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73"/>
        <v>31</v>
      </c>
      <c r="G768" t="s">
        <v>14</v>
      </c>
      <c r="H768">
        <v>248</v>
      </c>
      <c r="I768">
        <f t="shared" si="68"/>
        <v>55.05</v>
      </c>
      <c r="J768" t="s">
        <v>26</v>
      </c>
      <c r="K768" t="s">
        <v>27</v>
      </c>
      <c r="L768">
        <v>1537333200</v>
      </c>
      <c r="M768" s="9">
        <v>1537419600</v>
      </c>
      <c r="N768" s="8">
        <f t="shared" si="69"/>
        <v>43362.208333333328</v>
      </c>
      <c r="O768" s="8">
        <f t="shared" si="70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72"/>
        <v>science fiction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73"/>
        <v>57</v>
      </c>
      <c r="G769" t="s">
        <v>14</v>
      </c>
      <c r="H769">
        <v>513</v>
      </c>
      <c r="I769">
        <f t="shared" si="68"/>
        <v>107.94</v>
      </c>
      <c r="J769" t="s">
        <v>21</v>
      </c>
      <c r="K769" t="s">
        <v>22</v>
      </c>
      <c r="L769">
        <v>1444107600</v>
      </c>
      <c r="M769" s="9">
        <v>1447999200</v>
      </c>
      <c r="N769" s="8">
        <f t="shared" si="69"/>
        <v>42283.208333333328</v>
      </c>
      <c r="O769" s="8">
        <f t="shared" si="70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72"/>
        <v>translations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73"/>
        <v>231</v>
      </c>
      <c r="G770" t="s">
        <v>20</v>
      </c>
      <c r="H770">
        <v>150</v>
      </c>
      <c r="I770">
        <f t="shared" si="68"/>
        <v>73.92</v>
      </c>
      <c r="J770" t="s">
        <v>21</v>
      </c>
      <c r="K770" t="s">
        <v>22</v>
      </c>
      <c r="L770">
        <v>1386741600</v>
      </c>
      <c r="M770" s="9">
        <v>1388037600</v>
      </c>
      <c r="N770" s="8">
        <f t="shared" si="69"/>
        <v>41619.25</v>
      </c>
      <c r="O770" s="8">
        <f t="shared" si="70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72"/>
        <v>plays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si="73"/>
        <v>87</v>
      </c>
      <c r="G771" t="s">
        <v>14</v>
      </c>
      <c r="H771">
        <v>3410</v>
      </c>
      <c r="I771">
        <f t="shared" ref="I771:I834" si="74">ROUND(E771/H771,2)</f>
        <v>32</v>
      </c>
      <c r="J771" t="s">
        <v>21</v>
      </c>
      <c r="K771" t="s">
        <v>22</v>
      </c>
      <c r="L771">
        <v>1376542800</v>
      </c>
      <c r="M771" s="9">
        <v>1378789200</v>
      </c>
      <c r="N771" s="8">
        <f t="shared" ref="N771:N834" si="75">(((L771/60)/60)/24)+DATE(1970,1,1)</f>
        <v>41501.208333333336</v>
      </c>
      <c r="O771" s="8">
        <f t="shared" ref="O771:O834" si="76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7">LEFT(R771,FIND("/",R771)-1)</f>
        <v>games</v>
      </c>
      <c r="T771" t="str">
        <f t="shared" ref="T771:T834" si="78">RIGHT(R771,LEN(R771)-FIND("/",R771))</f>
        <v>video games</v>
      </c>
    </row>
    <row r="772" spans="1:20" ht="34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3"/>
        <v>271</v>
      </c>
      <c r="G772" t="s">
        <v>20</v>
      </c>
      <c r="H772">
        <v>216</v>
      </c>
      <c r="I772">
        <f t="shared" si="74"/>
        <v>53.9</v>
      </c>
      <c r="J772" t="s">
        <v>107</v>
      </c>
      <c r="K772" t="s">
        <v>108</v>
      </c>
      <c r="L772">
        <v>1397451600</v>
      </c>
      <c r="M772" s="9">
        <v>1398056400</v>
      </c>
      <c r="N772" s="8">
        <f t="shared" si="75"/>
        <v>41743.208333333336</v>
      </c>
      <c r="O772" s="8">
        <f t="shared" si="76"/>
        <v>41750.208333333336</v>
      </c>
      <c r="P772" t="b">
        <v>0</v>
      </c>
      <c r="Q772" t="b">
        <v>1</v>
      </c>
      <c r="R772" t="s">
        <v>33</v>
      </c>
      <c r="S772" t="str">
        <f t="shared" si="77"/>
        <v>theater</v>
      </c>
      <c r="T772" t="str">
        <f t="shared" si="78"/>
        <v>plays</v>
      </c>
    </row>
    <row r="773" spans="1:20" ht="34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3"/>
        <v>49</v>
      </c>
      <c r="G773" t="s">
        <v>74</v>
      </c>
      <c r="H773">
        <v>26</v>
      </c>
      <c r="I773">
        <f t="shared" si="74"/>
        <v>106.5</v>
      </c>
      <c r="J773" t="s">
        <v>21</v>
      </c>
      <c r="K773" t="s">
        <v>22</v>
      </c>
      <c r="L773">
        <v>1548482400</v>
      </c>
      <c r="M773" s="9">
        <v>1550815200</v>
      </c>
      <c r="N773" s="8">
        <f t="shared" si="75"/>
        <v>43491.25</v>
      </c>
      <c r="O773" s="8">
        <f t="shared" si="76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8"/>
        <v>plays</v>
      </c>
    </row>
    <row r="774" spans="1:20" ht="34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3"/>
        <v>113</v>
      </c>
      <c r="G774" t="s">
        <v>20</v>
      </c>
      <c r="H774">
        <v>5139</v>
      </c>
      <c r="I774">
        <f t="shared" si="74"/>
        <v>33</v>
      </c>
      <c r="J774" t="s">
        <v>21</v>
      </c>
      <c r="K774" t="s">
        <v>22</v>
      </c>
      <c r="L774">
        <v>1549692000</v>
      </c>
      <c r="M774" s="9">
        <v>1550037600</v>
      </c>
      <c r="N774" s="8">
        <f t="shared" si="75"/>
        <v>43505.25</v>
      </c>
      <c r="O774" s="8">
        <f t="shared" si="76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8"/>
        <v>indie rock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3"/>
        <v>191</v>
      </c>
      <c r="G775" t="s">
        <v>20</v>
      </c>
      <c r="H775">
        <v>2353</v>
      </c>
      <c r="I775">
        <f t="shared" si="74"/>
        <v>43</v>
      </c>
      <c r="J775" t="s">
        <v>21</v>
      </c>
      <c r="K775" t="s">
        <v>22</v>
      </c>
      <c r="L775">
        <v>1492059600</v>
      </c>
      <c r="M775" s="9">
        <v>1492923600</v>
      </c>
      <c r="N775" s="8">
        <f t="shared" si="75"/>
        <v>42838.208333333328</v>
      </c>
      <c r="O775" s="8">
        <f t="shared" si="76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8"/>
        <v>plays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3"/>
        <v>136</v>
      </c>
      <c r="G776" t="s">
        <v>20</v>
      </c>
      <c r="H776">
        <v>78</v>
      </c>
      <c r="I776">
        <f t="shared" si="74"/>
        <v>86.86</v>
      </c>
      <c r="J776" t="s">
        <v>107</v>
      </c>
      <c r="K776" t="s">
        <v>108</v>
      </c>
      <c r="L776">
        <v>1463979600</v>
      </c>
      <c r="M776" s="9">
        <v>1467522000</v>
      </c>
      <c r="N776" s="8">
        <f t="shared" si="75"/>
        <v>42513.208333333328</v>
      </c>
      <c r="O776" s="8">
        <f t="shared" si="76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8"/>
        <v>web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3"/>
        <v>10</v>
      </c>
      <c r="G777" t="s">
        <v>14</v>
      </c>
      <c r="H777">
        <v>10</v>
      </c>
      <c r="I777">
        <f t="shared" si="74"/>
        <v>96.8</v>
      </c>
      <c r="J777" t="s">
        <v>21</v>
      </c>
      <c r="K777" t="s">
        <v>22</v>
      </c>
      <c r="L777">
        <v>1415253600</v>
      </c>
      <c r="M777" s="9">
        <v>1416117600</v>
      </c>
      <c r="N777" s="8">
        <f t="shared" si="75"/>
        <v>41949.25</v>
      </c>
      <c r="O777" s="8">
        <f t="shared" si="76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8"/>
        <v>rock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3"/>
        <v>66</v>
      </c>
      <c r="G778" t="s">
        <v>14</v>
      </c>
      <c r="H778">
        <v>2201</v>
      </c>
      <c r="I778">
        <f t="shared" si="74"/>
        <v>33</v>
      </c>
      <c r="J778" t="s">
        <v>21</v>
      </c>
      <c r="K778" t="s">
        <v>22</v>
      </c>
      <c r="L778">
        <v>1562216400</v>
      </c>
      <c r="M778" s="9">
        <v>1563771600</v>
      </c>
      <c r="N778" s="8">
        <f t="shared" si="75"/>
        <v>43650.208333333328</v>
      </c>
      <c r="O778" s="8">
        <f t="shared" si="76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8"/>
        <v>plays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3"/>
        <v>49</v>
      </c>
      <c r="G779" t="s">
        <v>14</v>
      </c>
      <c r="H779">
        <v>676</v>
      </c>
      <c r="I779">
        <f t="shared" si="74"/>
        <v>68.03</v>
      </c>
      <c r="J779" t="s">
        <v>21</v>
      </c>
      <c r="K779" t="s">
        <v>22</v>
      </c>
      <c r="L779">
        <v>1316754000</v>
      </c>
      <c r="M779" s="9">
        <v>1319259600</v>
      </c>
      <c r="N779" s="8">
        <f t="shared" si="75"/>
        <v>40809.208333333336</v>
      </c>
      <c r="O779" s="8">
        <f t="shared" si="76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8"/>
        <v>plays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3"/>
        <v>788</v>
      </c>
      <c r="G780" t="s">
        <v>20</v>
      </c>
      <c r="H780">
        <v>174</v>
      </c>
      <c r="I780">
        <f t="shared" si="74"/>
        <v>58.87</v>
      </c>
      <c r="J780" t="s">
        <v>98</v>
      </c>
      <c r="K780" t="s">
        <v>99</v>
      </c>
      <c r="L780">
        <v>1313211600</v>
      </c>
      <c r="M780" s="9">
        <v>1313643600</v>
      </c>
      <c r="N780" s="8">
        <f t="shared" si="75"/>
        <v>40768.208333333336</v>
      </c>
      <c r="O780" s="8">
        <f t="shared" si="76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8"/>
        <v>animation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3"/>
        <v>80</v>
      </c>
      <c r="G781" t="s">
        <v>14</v>
      </c>
      <c r="H781">
        <v>831</v>
      </c>
      <c r="I781">
        <f t="shared" si="74"/>
        <v>105.05</v>
      </c>
      <c r="J781" t="s">
        <v>21</v>
      </c>
      <c r="K781" t="s">
        <v>22</v>
      </c>
      <c r="L781">
        <v>1439528400</v>
      </c>
      <c r="M781" s="9">
        <v>1440306000</v>
      </c>
      <c r="N781" s="8">
        <f t="shared" si="75"/>
        <v>42230.208333333328</v>
      </c>
      <c r="O781" s="8">
        <f t="shared" si="76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8"/>
        <v>plays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3"/>
        <v>106</v>
      </c>
      <c r="G782" t="s">
        <v>20</v>
      </c>
      <c r="H782">
        <v>164</v>
      </c>
      <c r="I782">
        <f t="shared" si="74"/>
        <v>33.049999999999997</v>
      </c>
      <c r="J782" t="s">
        <v>21</v>
      </c>
      <c r="K782" t="s">
        <v>22</v>
      </c>
      <c r="L782">
        <v>1469163600</v>
      </c>
      <c r="M782" s="9">
        <v>1470805200</v>
      </c>
      <c r="N782" s="8">
        <f t="shared" si="75"/>
        <v>42573.208333333328</v>
      </c>
      <c r="O782" s="8">
        <f t="shared" si="76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8"/>
        <v>drama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3"/>
        <v>51</v>
      </c>
      <c r="G783" t="s">
        <v>74</v>
      </c>
      <c r="H783">
        <v>56</v>
      </c>
      <c r="I783">
        <f t="shared" si="74"/>
        <v>78.819999999999993</v>
      </c>
      <c r="J783" t="s">
        <v>98</v>
      </c>
      <c r="K783" t="s">
        <v>99</v>
      </c>
      <c r="L783">
        <v>1288501200</v>
      </c>
      <c r="M783" s="9">
        <v>1292911200</v>
      </c>
      <c r="N783" s="8">
        <f t="shared" si="75"/>
        <v>40482.208333333336</v>
      </c>
      <c r="O783" s="8">
        <f t="shared" si="76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8"/>
        <v>plays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3"/>
        <v>215</v>
      </c>
      <c r="G784" t="s">
        <v>20</v>
      </c>
      <c r="H784">
        <v>161</v>
      </c>
      <c r="I784">
        <f t="shared" si="74"/>
        <v>68.2</v>
      </c>
      <c r="J784" t="s">
        <v>21</v>
      </c>
      <c r="K784" t="s">
        <v>22</v>
      </c>
      <c r="L784">
        <v>1298959200</v>
      </c>
      <c r="M784" s="9">
        <v>1301374800</v>
      </c>
      <c r="N784" s="8">
        <f t="shared" si="75"/>
        <v>40603.25</v>
      </c>
      <c r="O784" s="8">
        <f t="shared" si="76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8"/>
        <v>animation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3"/>
        <v>141</v>
      </c>
      <c r="G785" t="s">
        <v>20</v>
      </c>
      <c r="H785">
        <v>138</v>
      </c>
      <c r="I785">
        <f t="shared" si="74"/>
        <v>75.73</v>
      </c>
      <c r="J785" t="s">
        <v>21</v>
      </c>
      <c r="K785" t="s">
        <v>22</v>
      </c>
      <c r="L785">
        <v>1387260000</v>
      </c>
      <c r="M785" s="9">
        <v>1387864800</v>
      </c>
      <c r="N785" s="8">
        <f t="shared" si="75"/>
        <v>41625.25</v>
      </c>
      <c r="O785" s="8">
        <f t="shared" si="76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8"/>
        <v>rock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3"/>
        <v>115</v>
      </c>
      <c r="G786" t="s">
        <v>20</v>
      </c>
      <c r="H786">
        <v>3308</v>
      </c>
      <c r="I786">
        <f t="shared" si="74"/>
        <v>31</v>
      </c>
      <c r="J786" t="s">
        <v>21</v>
      </c>
      <c r="K786" t="s">
        <v>22</v>
      </c>
      <c r="L786">
        <v>1457244000</v>
      </c>
      <c r="M786" s="9">
        <v>1458190800</v>
      </c>
      <c r="N786" s="8">
        <f t="shared" si="75"/>
        <v>42435.25</v>
      </c>
      <c r="O786" s="8">
        <f t="shared" si="76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8"/>
        <v>web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3"/>
        <v>193</v>
      </c>
      <c r="G787" t="s">
        <v>20</v>
      </c>
      <c r="H787">
        <v>127</v>
      </c>
      <c r="I787">
        <f t="shared" si="74"/>
        <v>101.88</v>
      </c>
      <c r="J787" t="s">
        <v>26</v>
      </c>
      <c r="K787" t="s">
        <v>27</v>
      </c>
      <c r="L787">
        <v>1556341200</v>
      </c>
      <c r="M787" s="9">
        <v>1559278800</v>
      </c>
      <c r="N787" s="8">
        <f t="shared" si="75"/>
        <v>43582.208333333328</v>
      </c>
      <c r="O787" s="8">
        <f t="shared" si="76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8"/>
        <v>animation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3"/>
        <v>730</v>
      </c>
      <c r="G788" t="s">
        <v>20</v>
      </c>
      <c r="H788">
        <v>207</v>
      </c>
      <c r="I788">
        <f t="shared" si="74"/>
        <v>52.88</v>
      </c>
      <c r="J788" t="s">
        <v>107</v>
      </c>
      <c r="K788" t="s">
        <v>108</v>
      </c>
      <c r="L788">
        <v>1522126800</v>
      </c>
      <c r="M788" s="9">
        <v>1522731600</v>
      </c>
      <c r="N788" s="8">
        <f t="shared" si="75"/>
        <v>43186.208333333328</v>
      </c>
      <c r="O788" s="8">
        <f t="shared" si="76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8"/>
        <v>jazz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3"/>
        <v>100</v>
      </c>
      <c r="G789" t="s">
        <v>14</v>
      </c>
      <c r="H789">
        <v>859</v>
      </c>
      <c r="I789">
        <f t="shared" si="74"/>
        <v>71.010000000000005</v>
      </c>
      <c r="J789" t="s">
        <v>15</v>
      </c>
      <c r="K789" t="s">
        <v>16</v>
      </c>
      <c r="L789">
        <v>1305954000</v>
      </c>
      <c r="M789" s="9">
        <v>1306731600</v>
      </c>
      <c r="N789" s="8">
        <f t="shared" si="75"/>
        <v>40684.208333333336</v>
      </c>
      <c r="O789" s="8">
        <f t="shared" si="76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8"/>
        <v>rock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>ROUND((E790/D790)*100,0)</f>
        <v>88</v>
      </c>
      <c r="G790" t="s">
        <v>47</v>
      </c>
      <c r="H790">
        <v>31</v>
      </c>
      <c r="I790">
        <f t="shared" si="74"/>
        <v>102.39</v>
      </c>
      <c r="J790" t="s">
        <v>21</v>
      </c>
      <c r="K790" t="s">
        <v>22</v>
      </c>
      <c r="L790">
        <v>1350709200</v>
      </c>
      <c r="M790" s="9">
        <v>1352527200</v>
      </c>
      <c r="N790" s="8">
        <f t="shared" si="75"/>
        <v>41202.208333333336</v>
      </c>
      <c r="O790" s="8">
        <f t="shared" si="76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8"/>
        <v>animation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ref="F791:F854" si="79">ROUND((E791/D791)*100,0)</f>
        <v>37</v>
      </c>
      <c r="G791" t="s">
        <v>14</v>
      </c>
      <c r="H791">
        <v>45</v>
      </c>
      <c r="I791">
        <f t="shared" si="74"/>
        <v>74.47</v>
      </c>
      <c r="J791" t="s">
        <v>21</v>
      </c>
      <c r="K791" t="s">
        <v>22</v>
      </c>
      <c r="L791">
        <v>1401166800</v>
      </c>
      <c r="M791" s="9">
        <v>1404363600</v>
      </c>
      <c r="N791" s="8">
        <f t="shared" si="75"/>
        <v>41786.208333333336</v>
      </c>
      <c r="O791" s="8">
        <f t="shared" si="76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8"/>
        <v>plays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9"/>
        <v>31</v>
      </c>
      <c r="G792" t="s">
        <v>74</v>
      </c>
      <c r="H792">
        <v>1113</v>
      </c>
      <c r="I792">
        <f t="shared" si="74"/>
        <v>51.01</v>
      </c>
      <c r="J792" t="s">
        <v>21</v>
      </c>
      <c r="K792" t="s">
        <v>22</v>
      </c>
      <c r="L792">
        <v>1266127200</v>
      </c>
      <c r="M792" s="9">
        <v>1266645600</v>
      </c>
      <c r="N792" s="8">
        <f t="shared" si="75"/>
        <v>40223.25</v>
      </c>
      <c r="O792" s="8">
        <f t="shared" si="76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8"/>
        <v>plays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9"/>
        <v>26</v>
      </c>
      <c r="G793" t="s">
        <v>14</v>
      </c>
      <c r="H793">
        <v>6</v>
      </c>
      <c r="I793">
        <f t="shared" si="74"/>
        <v>90</v>
      </c>
      <c r="J793" t="s">
        <v>21</v>
      </c>
      <c r="K793" t="s">
        <v>22</v>
      </c>
      <c r="L793">
        <v>1481436000</v>
      </c>
      <c r="M793" s="9">
        <v>1482818400</v>
      </c>
      <c r="N793" s="8">
        <f t="shared" si="75"/>
        <v>42715.25</v>
      </c>
      <c r="O793" s="8">
        <f t="shared" si="76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8"/>
        <v>food trucks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9"/>
        <v>34</v>
      </c>
      <c r="G794" t="s">
        <v>14</v>
      </c>
      <c r="H794">
        <v>7</v>
      </c>
      <c r="I794">
        <f t="shared" si="74"/>
        <v>97.14</v>
      </c>
      <c r="J794" t="s">
        <v>21</v>
      </c>
      <c r="K794" t="s">
        <v>22</v>
      </c>
      <c r="L794">
        <v>1372222800</v>
      </c>
      <c r="M794" s="9">
        <v>1374642000</v>
      </c>
      <c r="N794" s="8">
        <f t="shared" si="75"/>
        <v>41451.208333333336</v>
      </c>
      <c r="O794" s="8">
        <f t="shared" si="76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8"/>
        <v>plays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9"/>
        <v>1186</v>
      </c>
      <c r="G795" t="s">
        <v>20</v>
      </c>
      <c r="H795">
        <v>181</v>
      </c>
      <c r="I795">
        <f t="shared" si="74"/>
        <v>72.069999999999993</v>
      </c>
      <c r="J795" t="s">
        <v>98</v>
      </c>
      <c r="K795" t="s">
        <v>99</v>
      </c>
      <c r="L795">
        <v>1372136400</v>
      </c>
      <c r="M795" s="9">
        <v>1372482000</v>
      </c>
      <c r="N795" s="8">
        <f t="shared" si="75"/>
        <v>41450.208333333336</v>
      </c>
      <c r="O795" s="8">
        <f t="shared" si="76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8"/>
        <v>nonfiction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9"/>
        <v>125</v>
      </c>
      <c r="G796" t="s">
        <v>20</v>
      </c>
      <c r="H796">
        <v>110</v>
      </c>
      <c r="I796">
        <f t="shared" si="74"/>
        <v>75.239999999999995</v>
      </c>
      <c r="J796" t="s">
        <v>21</v>
      </c>
      <c r="K796" t="s">
        <v>22</v>
      </c>
      <c r="L796">
        <v>1513922400</v>
      </c>
      <c r="M796" s="9">
        <v>1514959200</v>
      </c>
      <c r="N796" s="8">
        <f t="shared" si="75"/>
        <v>43091.25</v>
      </c>
      <c r="O796" s="8">
        <f t="shared" si="76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8"/>
        <v>rock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9"/>
        <v>14</v>
      </c>
      <c r="G797" t="s">
        <v>14</v>
      </c>
      <c r="H797">
        <v>31</v>
      </c>
      <c r="I797">
        <f t="shared" si="74"/>
        <v>32.97</v>
      </c>
      <c r="J797" t="s">
        <v>21</v>
      </c>
      <c r="K797" t="s">
        <v>22</v>
      </c>
      <c r="L797">
        <v>1477976400</v>
      </c>
      <c r="M797" s="9">
        <v>1478235600</v>
      </c>
      <c r="N797" s="8">
        <f t="shared" si="75"/>
        <v>42675.208333333328</v>
      </c>
      <c r="O797" s="8">
        <f t="shared" si="76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8"/>
        <v>drama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9"/>
        <v>55</v>
      </c>
      <c r="G798" t="s">
        <v>14</v>
      </c>
      <c r="H798">
        <v>78</v>
      </c>
      <c r="I798">
        <f t="shared" si="74"/>
        <v>54.81</v>
      </c>
      <c r="J798" t="s">
        <v>21</v>
      </c>
      <c r="K798" t="s">
        <v>22</v>
      </c>
      <c r="L798">
        <v>1407474000</v>
      </c>
      <c r="M798" s="9">
        <v>1408078800</v>
      </c>
      <c r="N798" s="8">
        <f t="shared" si="75"/>
        <v>41859.208333333336</v>
      </c>
      <c r="O798" s="8">
        <f t="shared" si="76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8"/>
        <v>mobile games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9"/>
        <v>110</v>
      </c>
      <c r="G799" t="s">
        <v>20</v>
      </c>
      <c r="H799">
        <v>185</v>
      </c>
      <c r="I799">
        <f t="shared" si="74"/>
        <v>45.04</v>
      </c>
      <c r="J799" t="s">
        <v>21</v>
      </c>
      <c r="K799" t="s">
        <v>22</v>
      </c>
      <c r="L799">
        <v>1546149600</v>
      </c>
      <c r="M799" s="9">
        <v>1548136800</v>
      </c>
      <c r="N799" s="8">
        <f t="shared" si="75"/>
        <v>43464.25</v>
      </c>
      <c r="O799" s="8">
        <f t="shared" si="76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8"/>
        <v>web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9"/>
        <v>188</v>
      </c>
      <c r="G800" t="s">
        <v>20</v>
      </c>
      <c r="H800">
        <v>121</v>
      </c>
      <c r="I800">
        <f t="shared" si="74"/>
        <v>52.96</v>
      </c>
      <c r="J800" t="s">
        <v>21</v>
      </c>
      <c r="K800" t="s">
        <v>22</v>
      </c>
      <c r="L800">
        <v>1338440400</v>
      </c>
      <c r="M800" s="9">
        <v>1340859600</v>
      </c>
      <c r="N800" s="8">
        <f t="shared" si="75"/>
        <v>41060.208333333336</v>
      </c>
      <c r="O800" s="8">
        <f t="shared" si="76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8"/>
        <v>plays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9"/>
        <v>87</v>
      </c>
      <c r="G801" t="s">
        <v>14</v>
      </c>
      <c r="H801">
        <v>1225</v>
      </c>
      <c r="I801">
        <f t="shared" si="74"/>
        <v>60.02</v>
      </c>
      <c r="J801" t="s">
        <v>40</v>
      </c>
      <c r="K801" t="s">
        <v>41</v>
      </c>
      <c r="L801">
        <v>1454133600</v>
      </c>
      <c r="M801" s="9">
        <v>1454479200</v>
      </c>
      <c r="N801" s="8">
        <f t="shared" si="75"/>
        <v>42399.25</v>
      </c>
      <c r="O801" s="8">
        <f t="shared" si="76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8"/>
        <v>plays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9"/>
        <v>1</v>
      </c>
      <c r="G802" t="s">
        <v>14</v>
      </c>
      <c r="H802">
        <v>1</v>
      </c>
      <c r="I802">
        <f t="shared" si="74"/>
        <v>1</v>
      </c>
      <c r="J802" t="s">
        <v>98</v>
      </c>
      <c r="K802" t="s">
        <v>99</v>
      </c>
      <c r="L802">
        <v>1434085200</v>
      </c>
      <c r="M802" s="9">
        <v>1434430800</v>
      </c>
      <c r="N802" s="8">
        <f t="shared" si="75"/>
        <v>42167.208333333328</v>
      </c>
      <c r="O802" s="8">
        <f t="shared" si="76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8"/>
        <v>rock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9"/>
        <v>203</v>
      </c>
      <c r="G803" t="s">
        <v>20</v>
      </c>
      <c r="H803">
        <v>106</v>
      </c>
      <c r="I803">
        <f t="shared" si="74"/>
        <v>44.03</v>
      </c>
      <c r="J803" t="s">
        <v>21</v>
      </c>
      <c r="K803" t="s">
        <v>22</v>
      </c>
      <c r="L803">
        <v>1577772000</v>
      </c>
      <c r="M803" s="9">
        <v>1579672800</v>
      </c>
      <c r="N803" s="8">
        <f t="shared" si="75"/>
        <v>43830.25</v>
      </c>
      <c r="O803" s="8">
        <f t="shared" si="76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8"/>
        <v>photography books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9"/>
        <v>197</v>
      </c>
      <c r="G804" t="s">
        <v>20</v>
      </c>
      <c r="H804">
        <v>142</v>
      </c>
      <c r="I804">
        <f t="shared" si="74"/>
        <v>86.03</v>
      </c>
      <c r="J804" t="s">
        <v>21</v>
      </c>
      <c r="K804" t="s">
        <v>22</v>
      </c>
      <c r="L804">
        <v>1562216400</v>
      </c>
      <c r="M804" s="9">
        <v>1562389200</v>
      </c>
      <c r="N804" s="8">
        <f t="shared" si="75"/>
        <v>43650.208333333328</v>
      </c>
      <c r="O804" s="8">
        <f t="shared" si="76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8"/>
        <v>photography books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9"/>
        <v>107</v>
      </c>
      <c r="G805" t="s">
        <v>20</v>
      </c>
      <c r="H805">
        <v>233</v>
      </c>
      <c r="I805">
        <f t="shared" si="74"/>
        <v>28.01</v>
      </c>
      <c r="J805" t="s">
        <v>21</v>
      </c>
      <c r="K805" t="s">
        <v>22</v>
      </c>
      <c r="L805">
        <v>1548568800</v>
      </c>
      <c r="M805" s="9">
        <v>1551506400</v>
      </c>
      <c r="N805" s="8">
        <f t="shared" si="75"/>
        <v>43492.25</v>
      </c>
      <c r="O805" s="8">
        <f t="shared" si="76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8"/>
        <v>plays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9"/>
        <v>269</v>
      </c>
      <c r="G806" t="s">
        <v>20</v>
      </c>
      <c r="H806">
        <v>218</v>
      </c>
      <c r="I806">
        <f t="shared" si="74"/>
        <v>32.049999999999997</v>
      </c>
      <c r="J806" t="s">
        <v>21</v>
      </c>
      <c r="K806" t="s">
        <v>22</v>
      </c>
      <c r="L806">
        <v>1514872800</v>
      </c>
      <c r="M806" s="9">
        <v>1516600800</v>
      </c>
      <c r="N806" s="8">
        <f t="shared" si="75"/>
        <v>43102.25</v>
      </c>
      <c r="O806" s="8">
        <f t="shared" si="76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8"/>
        <v>rock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9"/>
        <v>51</v>
      </c>
      <c r="G807" t="s">
        <v>14</v>
      </c>
      <c r="H807">
        <v>67</v>
      </c>
      <c r="I807">
        <f t="shared" si="74"/>
        <v>73.61</v>
      </c>
      <c r="J807" t="s">
        <v>26</v>
      </c>
      <c r="K807" t="s">
        <v>27</v>
      </c>
      <c r="L807">
        <v>1416031200</v>
      </c>
      <c r="M807" s="9">
        <v>1420437600</v>
      </c>
      <c r="N807" s="8">
        <f t="shared" si="75"/>
        <v>41958.25</v>
      </c>
      <c r="O807" s="8">
        <f t="shared" si="76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8"/>
        <v>documentary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9"/>
        <v>1180</v>
      </c>
      <c r="G808" t="s">
        <v>20</v>
      </c>
      <c r="H808">
        <v>76</v>
      </c>
      <c r="I808">
        <f t="shared" si="74"/>
        <v>108.71</v>
      </c>
      <c r="J808" t="s">
        <v>21</v>
      </c>
      <c r="K808" t="s">
        <v>22</v>
      </c>
      <c r="L808">
        <v>1330927200</v>
      </c>
      <c r="M808" s="9">
        <v>1332997200</v>
      </c>
      <c r="N808" s="8">
        <f t="shared" si="75"/>
        <v>40973.25</v>
      </c>
      <c r="O808" s="8">
        <f t="shared" si="76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8"/>
        <v>drama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9"/>
        <v>264</v>
      </c>
      <c r="G809" t="s">
        <v>20</v>
      </c>
      <c r="H809">
        <v>43</v>
      </c>
      <c r="I809">
        <f t="shared" si="74"/>
        <v>42.98</v>
      </c>
      <c r="J809" t="s">
        <v>21</v>
      </c>
      <c r="K809" t="s">
        <v>22</v>
      </c>
      <c r="L809">
        <v>1571115600</v>
      </c>
      <c r="M809" s="9">
        <v>1574920800</v>
      </c>
      <c r="N809" s="8">
        <f t="shared" si="75"/>
        <v>43753.208333333328</v>
      </c>
      <c r="O809" s="8">
        <f t="shared" si="76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8"/>
        <v>plays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9"/>
        <v>30</v>
      </c>
      <c r="G810" t="s">
        <v>14</v>
      </c>
      <c r="H810">
        <v>19</v>
      </c>
      <c r="I810">
        <f t="shared" si="74"/>
        <v>83.32</v>
      </c>
      <c r="J810" t="s">
        <v>21</v>
      </c>
      <c r="K810" t="s">
        <v>22</v>
      </c>
      <c r="L810">
        <v>1463461200</v>
      </c>
      <c r="M810" s="9">
        <v>1464930000</v>
      </c>
      <c r="N810" s="8">
        <f t="shared" si="75"/>
        <v>42507.208333333328</v>
      </c>
      <c r="O810" s="8">
        <f t="shared" si="76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8"/>
        <v>food trucks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9"/>
        <v>63</v>
      </c>
      <c r="G811" t="s">
        <v>14</v>
      </c>
      <c r="H811">
        <v>2108</v>
      </c>
      <c r="I811">
        <f t="shared" si="74"/>
        <v>42</v>
      </c>
      <c r="J811" t="s">
        <v>98</v>
      </c>
      <c r="K811" t="s">
        <v>99</v>
      </c>
      <c r="L811">
        <v>1344920400</v>
      </c>
      <c r="M811" s="9">
        <v>1345006800</v>
      </c>
      <c r="N811" s="8">
        <f t="shared" si="75"/>
        <v>41135.208333333336</v>
      </c>
      <c r="O811" s="8">
        <f t="shared" si="76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8"/>
        <v>documentary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9"/>
        <v>193</v>
      </c>
      <c r="G812" t="s">
        <v>20</v>
      </c>
      <c r="H812">
        <v>221</v>
      </c>
      <c r="I812">
        <f t="shared" si="74"/>
        <v>55.93</v>
      </c>
      <c r="J812" t="s">
        <v>21</v>
      </c>
      <c r="K812" t="s">
        <v>22</v>
      </c>
      <c r="L812">
        <v>1511848800</v>
      </c>
      <c r="M812" s="9">
        <v>1512712800</v>
      </c>
      <c r="N812" s="8">
        <f t="shared" si="75"/>
        <v>43067.25</v>
      </c>
      <c r="O812" s="8">
        <f t="shared" si="76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8"/>
        <v>plays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9"/>
        <v>77</v>
      </c>
      <c r="G813" t="s">
        <v>14</v>
      </c>
      <c r="H813">
        <v>679</v>
      </c>
      <c r="I813">
        <f t="shared" si="74"/>
        <v>105.04</v>
      </c>
      <c r="J813" t="s">
        <v>21</v>
      </c>
      <c r="K813" t="s">
        <v>22</v>
      </c>
      <c r="L813">
        <v>1452319200</v>
      </c>
      <c r="M813" s="9">
        <v>1452492000</v>
      </c>
      <c r="N813" s="8">
        <f t="shared" si="75"/>
        <v>42378.25</v>
      </c>
      <c r="O813" s="8">
        <f t="shared" si="76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8"/>
        <v>video games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9"/>
        <v>226</v>
      </c>
      <c r="G814" t="s">
        <v>20</v>
      </c>
      <c r="H814">
        <v>2805</v>
      </c>
      <c r="I814">
        <f t="shared" si="74"/>
        <v>48</v>
      </c>
      <c r="J814" t="s">
        <v>15</v>
      </c>
      <c r="K814" t="s">
        <v>16</v>
      </c>
      <c r="L814">
        <v>1523854800</v>
      </c>
      <c r="M814" s="9">
        <v>1524286800</v>
      </c>
      <c r="N814" s="8">
        <f t="shared" si="75"/>
        <v>43206.208333333328</v>
      </c>
      <c r="O814" s="8">
        <f t="shared" si="76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8"/>
        <v>nonfiction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9"/>
        <v>239</v>
      </c>
      <c r="G815" t="s">
        <v>20</v>
      </c>
      <c r="H815">
        <v>68</v>
      </c>
      <c r="I815">
        <f t="shared" si="74"/>
        <v>112.66</v>
      </c>
      <c r="J815" t="s">
        <v>21</v>
      </c>
      <c r="K815" t="s">
        <v>22</v>
      </c>
      <c r="L815">
        <v>1346043600</v>
      </c>
      <c r="M815" s="9">
        <v>1346907600</v>
      </c>
      <c r="N815" s="8">
        <f t="shared" si="75"/>
        <v>41148.208333333336</v>
      </c>
      <c r="O815" s="8">
        <f t="shared" si="76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8"/>
        <v>video games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9"/>
        <v>92</v>
      </c>
      <c r="G816" t="s">
        <v>14</v>
      </c>
      <c r="H816">
        <v>36</v>
      </c>
      <c r="I816">
        <f t="shared" si="74"/>
        <v>81.94</v>
      </c>
      <c r="J816" t="s">
        <v>36</v>
      </c>
      <c r="K816" t="s">
        <v>37</v>
      </c>
      <c r="L816">
        <v>1464325200</v>
      </c>
      <c r="M816" s="9">
        <v>1464498000</v>
      </c>
      <c r="N816" s="8">
        <f t="shared" si="75"/>
        <v>42517.208333333328</v>
      </c>
      <c r="O816" s="8">
        <f t="shared" si="76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8"/>
        <v>rock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9"/>
        <v>130</v>
      </c>
      <c r="G817" t="s">
        <v>20</v>
      </c>
      <c r="H817">
        <v>183</v>
      </c>
      <c r="I817">
        <f t="shared" si="74"/>
        <v>64.05</v>
      </c>
      <c r="J817" t="s">
        <v>15</v>
      </c>
      <c r="K817" t="s">
        <v>16</v>
      </c>
      <c r="L817">
        <v>1511935200</v>
      </c>
      <c r="M817" s="9">
        <v>1514181600</v>
      </c>
      <c r="N817" s="8">
        <f t="shared" si="75"/>
        <v>43068.25</v>
      </c>
      <c r="O817" s="8">
        <f t="shared" si="76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8"/>
        <v>rock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9"/>
        <v>615</v>
      </c>
      <c r="G818" t="s">
        <v>20</v>
      </c>
      <c r="H818">
        <v>133</v>
      </c>
      <c r="I818">
        <f t="shared" si="74"/>
        <v>106.39</v>
      </c>
      <c r="J818" t="s">
        <v>21</v>
      </c>
      <c r="K818" t="s">
        <v>22</v>
      </c>
      <c r="L818">
        <v>1392012000</v>
      </c>
      <c r="M818" s="9">
        <v>1392184800</v>
      </c>
      <c r="N818" s="8">
        <f t="shared" si="75"/>
        <v>41680.25</v>
      </c>
      <c r="O818" s="8">
        <f t="shared" si="76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8"/>
        <v>plays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9"/>
        <v>369</v>
      </c>
      <c r="G819" t="s">
        <v>20</v>
      </c>
      <c r="H819">
        <v>2489</v>
      </c>
      <c r="I819">
        <f t="shared" si="74"/>
        <v>76.010000000000005</v>
      </c>
      <c r="J819" t="s">
        <v>107</v>
      </c>
      <c r="K819" t="s">
        <v>108</v>
      </c>
      <c r="L819">
        <v>1556946000</v>
      </c>
      <c r="M819" s="9">
        <v>1559365200</v>
      </c>
      <c r="N819" s="8">
        <f t="shared" si="75"/>
        <v>43589.208333333328</v>
      </c>
      <c r="O819" s="8">
        <f t="shared" si="76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8"/>
        <v>nonfiction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9"/>
        <v>1095</v>
      </c>
      <c r="G820" t="s">
        <v>20</v>
      </c>
      <c r="H820">
        <v>69</v>
      </c>
      <c r="I820">
        <f t="shared" si="74"/>
        <v>111.07</v>
      </c>
      <c r="J820" t="s">
        <v>21</v>
      </c>
      <c r="K820" t="s">
        <v>22</v>
      </c>
      <c r="L820">
        <v>1548050400</v>
      </c>
      <c r="M820" s="9">
        <v>1549173600</v>
      </c>
      <c r="N820" s="8">
        <f t="shared" si="75"/>
        <v>43486.25</v>
      </c>
      <c r="O820" s="8">
        <f t="shared" si="76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8"/>
        <v>plays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9"/>
        <v>51</v>
      </c>
      <c r="G821" t="s">
        <v>14</v>
      </c>
      <c r="H821">
        <v>47</v>
      </c>
      <c r="I821">
        <f t="shared" si="74"/>
        <v>95.94</v>
      </c>
      <c r="J821" t="s">
        <v>21</v>
      </c>
      <c r="K821" t="s">
        <v>22</v>
      </c>
      <c r="L821">
        <v>1353736800</v>
      </c>
      <c r="M821" s="9">
        <v>1355032800</v>
      </c>
      <c r="N821" s="8">
        <f t="shared" si="75"/>
        <v>41237.25</v>
      </c>
      <c r="O821" s="8">
        <f t="shared" si="76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8"/>
        <v>video games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9"/>
        <v>801</v>
      </c>
      <c r="G822" t="s">
        <v>20</v>
      </c>
      <c r="H822">
        <v>279</v>
      </c>
      <c r="I822">
        <f t="shared" si="74"/>
        <v>43.04</v>
      </c>
      <c r="J822" t="s">
        <v>40</v>
      </c>
      <c r="K822" t="s">
        <v>41</v>
      </c>
      <c r="L822">
        <v>1532840400</v>
      </c>
      <c r="M822" s="9">
        <v>1533963600</v>
      </c>
      <c r="N822" s="8">
        <f t="shared" si="75"/>
        <v>43310.208333333328</v>
      </c>
      <c r="O822" s="8">
        <f t="shared" si="76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8"/>
        <v>rock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9"/>
        <v>291</v>
      </c>
      <c r="G823" t="s">
        <v>20</v>
      </c>
      <c r="H823">
        <v>210</v>
      </c>
      <c r="I823">
        <f t="shared" si="74"/>
        <v>67.97</v>
      </c>
      <c r="J823" t="s">
        <v>21</v>
      </c>
      <c r="K823" t="s">
        <v>22</v>
      </c>
      <c r="L823">
        <v>1488261600</v>
      </c>
      <c r="M823" s="9">
        <v>1489381200</v>
      </c>
      <c r="N823" s="8">
        <f t="shared" si="75"/>
        <v>42794.25</v>
      </c>
      <c r="O823" s="8">
        <f t="shared" si="76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8"/>
        <v>documentary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9"/>
        <v>350</v>
      </c>
      <c r="G824" t="s">
        <v>20</v>
      </c>
      <c r="H824">
        <v>2100</v>
      </c>
      <c r="I824">
        <f t="shared" si="74"/>
        <v>89.99</v>
      </c>
      <c r="J824" t="s">
        <v>21</v>
      </c>
      <c r="K824" t="s">
        <v>22</v>
      </c>
      <c r="L824">
        <v>1393567200</v>
      </c>
      <c r="M824" s="9">
        <v>1395032400</v>
      </c>
      <c r="N824" s="8">
        <f t="shared" si="75"/>
        <v>41698.25</v>
      </c>
      <c r="O824" s="8">
        <f t="shared" si="76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8"/>
        <v>rock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9"/>
        <v>357</v>
      </c>
      <c r="G825" t="s">
        <v>20</v>
      </c>
      <c r="H825">
        <v>252</v>
      </c>
      <c r="I825">
        <f t="shared" si="74"/>
        <v>58.1</v>
      </c>
      <c r="J825" t="s">
        <v>21</v>
      </c>
      <c r="K825" t="s">
        <v>22</v>
      </c>
      <c r="L825">
        <v>1410325200</v>
      </c>
      <c r="M825" s="9">
        <v>1412485200</v>
      </c>
      <c r="N825" s="8">
        <f t="shared" si="75"/>
        <v>41892.208333333336</v>
      </c>
      <c r="O825" s="8">
        <f t="shared" si="76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8"/>
        <v>rock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9"/>
        <v>126</v>
      </c>
      <c r="G826" t="s">
        <v>20</v>
      </c>
      <c r="H826">
        <v>1280</v>
      </c>
      <c r="I826">
        <f t="shared" si="74"/>
        <v>84</v>
      </c>
      <c r="J826" t="s">
        <v>21</v>
      </c>
      <c r="K826" t="s">
        <v>22</v>
      </c>
      <c r="L826">
        <v>1276923600</v>
      </c>
      <c r="M826" s="9">
        <v>1279688400</v>
      </c>
      <c r="N826" s="8">
        <f t="shared" si="75"/>
        <v>40348.208333333336</v>
      </c>
      <c r="O826" s="8">
        <f t="shared" si="76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8"/>
        <v>nonfiction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9"/>
        <v>388</v>
      </c>
      <c r="G827" t="s">
        <v>20</v>
      </c>
      <c r="H827">
        <v>157</v>
      </c>
      <c r="I827">
        <f t="shared" si="74"/>
        <v>88.85</v>
      </c>
      <c r="J827" t="s">
        <v>40</v>
      </c>
      <c r="K827" t="s">
        <v>41</v>
      </c>
      <c r="L827">
        <v>1500958800</v>
      </c>
      <c r="M827" s="9">
        <v>1501995600</v>
      </c>
      <c r="N827" s="8">
        <f t="shared" si="75"/>
        <v>42941.208333333328</v>
      </c>
      <c r="O827" s="8">
        <f t="shared" si="76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8"/>
        <v>shorts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9"/>
        <v>457</v>
      </c>
      <c r="G828" t="s">
        <v>20</v>
      </c>
      <c r="H828">
        <v>194</v>
      </c>
      <c r="I828">
        <f t="shared" si="74"/>
        <v>65.959999999999994</v>
      </c>
      <c r="J828" t="s">
        <v>21</v>
      </c>
      <c r="K828" t="s">
        <v>22</v>
      </c>
      <c r="L828">
        <v>1292220000</v>
      </c>
      <c r="M828" s="9">
        <v>1294639200</v>
      </c>
      <c r="N828" s="8">
        <f t="shared" si="75"/>
        <v>40525.25</v>
      </c>
      <c r="O828" s="8">
        <f t="shared" si="76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8"/>
        <v>plays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9"/>
        <v>267</v>
      </c>
      <c r="G829" t="s">
        <v>20</v>
      </c>
      <c r="H829">
        <v>82</v>
      </c>
      <c r="I829">
        <f t="shared" si="74"/>
        <v>74.8</v>
      </c>
      <c r="J829" t="s">
        <v>26</v>
      </c>
      <c r="K829" t="s">
        <v>27</v>
      </c>
      <c r="L829">
        <v>1304398800</v>
      </c>
      <c r="M829" s="9">
        <v>1305435600</v>
      </c>
      <c r="N829" s="8">
        <f t="shared" si="75"/>
        <v>40666.208333333336</v>
      </c>
      <c r="O829" s="8">
        <f t="shared" si="76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8"/>
        <v>drama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9"/>
        <v>69</v>
      </c>
      <c r="G830" t="s">
        <v>14</v>
      </c>
      <c r="H830">
        <v>70</v>
      </c>
      <c r="I830">
        <f t="shared" si="74"/>
        <v>69.989999999999995</v>
      </c>
      <c r="J830" t="s">
        <v>21</v>
      </c>
      <c r="K830" t="s">
        <v>22</v>
      </c>
      <c r="L830">
        <v>1535432400</v>
      </c>
      <c r="M830" s="9">
        <v>1537592400</v>
      </c>
      <c r="N830" s="8">
        <f t="shared" si="75"/>
        <v>43340.208333333328</v>
      </c>
      <c r="O830" s="8">
        <f t="shared" si="76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8"/>
        <v>plays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9"/>
        <v>51</v>
      </c>
      <c r="G831" t="s">
        <v>14</v>
      </c>
      <c r="H831">
        <v>154</v>
      </c>
      <c r="I831">
        <f t="shared" si="74"/>
        <v>32.01</v>
      </c>
      <c r="J831" t="s">
        <v>21</v>
      </c>
      <c r="K831" t="s">
        <v>22</v>
      </c>
      <c r="L831">
        <v>1433826000</v>
      </c>
      <c r="M831" s="9">
        <v>1435122000</v>
      </c>
      <c r="N831" s="8">
        <f t="shared" si="75"/>
        <v>42164.208333333328</v>
      </c>
      <c r="O831" s="8">
        <f t="shared" si="76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8"/>
        <v>plays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9"/>
        <v>1</v>
      </c>
      <c r="G832" t="s">
        <v>14</v>
      </c>
      <c r="H832">
        <v>22</v>
      </c>
      <c r="I832">
        <f t="shared" si="74"/>
        <v>64.73</v>
      </c>
      <c r="J832" t="s">
        <v>21</v>
      </c>
      <c r="K832" t="s">
        <v>22</v>
      </c>
      <c r="L832">
        <v>1514959200</v>
      </c>
      <c r="M832" s="9">
        <v>1520056800</v>
      </c>
      <c r="N832" s="8">
        <f t="shared" si="75"/>
        <v>43103.25</v>
      </c>
      <c r="O832" s="8">
        <f t="shared" si="76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8"/>
        <v>plays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9"/>
        <v>109</v>
      </c>
      <c r="G833" t="s">
        <v>20</v>
      </c>
      <c r="H833">
        <v>4233</v>
      </c>
      <c r="I833">
        <f t="shared" si="74"/>
        <v>25</v>
      </c>
      <c r="J833" t="s">
        <v>21</v>
      </c>
      <c r="K833" t="s">
        <v>22</v>
      </c>
      <c r="L833">
        <v>1332738000</v>
      </c>
      <c r="M833" s="9">
        <v>1335675600</v>
      </c>
      <c r="N833" s="8">
        <f t="shared" si="75"/>
        <v>40994.208333333336</v>
      </c>
      <c r="O833" s="8">
        <f t="shared" si="76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8"/>
        <v>photography books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79"/>
        <v>315</v>
      </c>
      <c r="G834" t="s">
        <v>20</v>
      </c>
      <c r="H834">
        <v>1297</v>
      </c>
      <c r="I834">
        <f t="shared" si="74"/>
        <v>104.98</v>
      </c>
      <c r="J834" t="s">
        <v>36</v>
      </c>
      <c r="K834" t="s">
        <v>37</v>
      </c>
      <c r="L834">
        <v>1445490000</v>
      </c>
      <c r="M834" s="9">
        <v>1448431200</v>
      </c>
      <c r="N834" s="8">
        <f t="shared" si="75"/>
        <v>42299.208333333328</v>
      </c>
      <c r="O834" s="8">
        <f t="shared" si="76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8"/>
        <v>translations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si="79"/>
        <v>158</v>
      </c>
      <c r="G835" t="s">
        <v>20</v>
      </c>
      <c r="H835">
        <v>165</v>
      </c>
      <c r="I835">
        <f t="shared" ref="I835:I898" si="80">ROUND(E835/H835,2)</f>
        <v>64.989999999999995</v>
      </c>
      <c r="J835" t="s">
        <v>36</v>
      </c>
      <c r="K835" t="s">
        <v>37</v>
      </c>
      <c r="L835">
        <v>1297663200</v>
      </c>
      <c r="M835" s="9">
        <v>1298613600</v>
      </c>
      <c r="N835" s="8">
        <f t="shared" ref="N835:N898" si="81">(((L835/60)/60)/24)+DATE(1970,1,1)</f>
        <v>40588.25</v>
      </c>
      <c r="O835" s="8">
        <f t="shared" ref="O835:O898" si="82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3">LEFT(R835,FIND("/",R835)-1)</f>
        <v>publishing</v>
      </c>
      <c r="T835" t="str">
        <f t="shared" ref="T835:T898" si="84">RIGHT(R835,LEN(R835)-FIND("/",R835))</f>
        <v>translations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9"/>
        <v>154</v>
      </c>
      <c r="G836" t="s">
        <v>20</v>
      </c>
      <c r="H836">
        <v>119</v>
      </c>
      <c r="I836">
        <f t="shared" si="80"/>
        <v>94.35</v>
      </c>
      <c r="J836" t="s">
        <v>21</v>
      </c>
      <c r="K836" t="s">
        <v>22</v>
      </c>
      <c r="L836">
        <v>1371963600</v>
      </c>
      <c r="M836" s="9">
        <v>1372482000</v>
      </c>
      <c r="N836" s="8">
        <f t="shared" si="81"/>
        <v>41448.208333333336</v>
      </c>
      <c r="O836" s="8">
        <f t="shared" si="82"/>
        <v>41454.208333333336</v>
      </c>
      <c r="P836" t="b">
        <v>0</v>
      </c>
      <c r="Q836" t="b">
        <v>0</v>
      </c>
      <c r="R836" t="s">
        <v>33</v>
      </c>
      <c r="S836" t="str">
        <f t="shared" si="83"/>
        <v>theater</v>
      </c>
      <c r="T836" t="str">
        <f t="shared" si="84"/>
        <v>plays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9"/>
        <v>90</v>
      </c>
      <c r="G837" t="s">
        <v>14</v>
      </c>
      <c r="H837">
        <v>1758</v>
      </c>
      <c r="I837">
        <f t="shared" si="80"/>
        <v>44</v>
      </c>
      <c r="J837" t="s">
        <v>21</v>
      </c>
      <c r="K837" t="s">
        <v>22</v>
      </c>
      <c r="L837">
        <v>1425103200</v>
      </c>
      <c r="M837" s="9">
        <v>1425621600</v>
      </c>
      <c r="N837" s="8">
        <f t="shared" si="81"/>
        <v>42063.25</v>
      </c>
      <c r="O837" s="8">
        <f t="shared" si="82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si="84"/>
        <v>web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9"/>
        <v>75</v>
      </c>
      <c r="G838" t="s">
        <v>14</v>
      </c>
      <c r="H838">
        <v>94</v>
      </c>
      <c r="I838">
        <f t="shared" si="80"/>
        <v>64.739999999999995</v>
      </c>
      <c r="J838" t="s">
        <v>21</v>
      </c>
      <c r="K838" t="s">
        <v>22</v>
      </c>
      <c r="L838">
        <v>1265349600</v>
      </c>
      <c r="M838" s="9">
        <v>1266300000</v>
      </c>
      <c r="N838" s="8">
        <f t="shared" si="81"/>
        <v>40214.25</v>
      </c>
      <c r="O838" s="8">
        <f t="shared" si="82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4"/>
        <v>indie rock</v>
      </c>
    </row>
    <row r="839" spans="1:20" ht="34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9"/>
        <v>853</v>
      </c>
      <c r="G839" t="s">
        <v>20</v>
      </c>
      <c r="H839">
        <v>1797</v>
      </c>
      <c r="I839">
        <f t="shared" si="80"/>
        <v>84.01</v>
      </c>
      <c r="J839" t="s">
        <v>21</v>
      </c>
      <c r="K839" t="s">
        <v>22</v>
      </c>
      <c r="L839">
        <v>1301202000</v>
      </c>
      <c r="M839" s="9">
        <v>1305867600</v>
      </c>
      <c r="N839" s="8">
        <f t="shared" si="81"/>
        <v>40629.208333333336</v>
      </c>
      <c r="O839" s="8">
        <f t="shared" si="82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4"/>
        <v>jazz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9"/>
        <v>139</v>
      </c>
      <c r="G840" t="s">
        <v>20</v>
      </c>
      <c r="H840">
        <v>261</v>
      </c>
      <c r="I840">
        <f t="shared" si="80"/>
        <v>34.06</v>
      </c>
      <c r="J840" t="s">
        <v>21</v>
      </c>
      <c r="K840" t="s">
        <v>22</v>
      </c>
      <c r="L840">
        <v>1538024400</v>
      </c>
      <c r="M840" s="9">
        <v>1538802000</v>
      </c>
      <c r="N840" s="8">
        <f t="shared" si="81"/>
        <v>43370.208333333328</v>
      </c>
      <c r="O840" s="8">
        <f t="shared" si="82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4"/>
        <v>plays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9"/>
        <v>190</v>
      </c>
      <c r="G841" t="s">
        <v>20</v>
      </c>
      <c r="H841">
        <v>157</v>
      </c>
      <c r="I841">
        <f t="shared" si="80"/>
        <v>93.27</v>
      </c>
      <c r="J841" t="s">
        <v>21</v>
      </c>
      <c r="K841" t="s">
        <v>22</v>
      </c>
      <c r="L841">
        <v>1395032400</v>
      </c>
      <c r="M841" s="9">
        <v>1398920400</v>
      </c>
      <c r="N841" s="8">
        <f t="shared" si="81"/>
        <v>41715.208333333336</v>
      </c>
      <c r="O841" s="8">
        <f t="shared" si="82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4"/>
        <v>documentary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9"/>
        <v>100</v>
      </c>
      <c r="G842" t="s">
        <v>20</v>
      </c>
      <c r="H842">
        <v>3533</v>
      </c>
      <c r="I842">
        <f t="shared" si="80"/>
        <v>33</v>
      </c>
      <c r="J842" t="s">
        <v>21</v>
      </c>
      <c r="K842" t="s">
        <v>22</v>
      </c>
      <c r="L842">
        <v>1405486800</v>
      </c>
      <c r="M842" s="9">
        <v>1405659600</v>
      </c>
      <c r="N842" s="8">
        <f t="shared" si="81"/>
        <v>41836.208333333336</v>
      </c>
      <c r="O842" s="8">
        <f t="shared" si="82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4"/>
        <v>plays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9"/>
        <v>143</v>
      </c>
      <c r="G843" t="s">
        <v>20</v>
      </c>
      <c r="H843">
        <v>155</v>
      </c>
      <c r="I843">
        <f t="shared" si="80"/>
        <v>83.81</v>
      </c>
      <c r="J843" t="s">
        <v>21</v>
      </c>
      <c r="K843" t="s">
        <v>22</v>
      </c>
      <c r="L843">
        <v>1455861600</v>
      </c>
      <c r="M843" s="9">
        <v>1457244000</v>
      </c>
      <c r="N843" s="8">
        <f t="shared" si="81"/>
        <v>42419.25</v>
      </c>
      <c r="O843" s="8">
        <f t="shared" si="82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4"/>
        <v>web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9"/>
        <v>563</v>
      </c>
      <c r="G844" t="s">
        <v>20</v>
      </c>
      <c r="H844">
        <v>132</v>
      </c>
      <c r="I844">
        <f t="shared" si="80"/>
        <v>63.99</v>
      </c>
      <c r="J844" t="s">
        <v>107</v>
      </c>
      <c r="K844" t="s">
        <v>108</v>
      </c>
      <c r="L844">
        <v>1529038800</v>
      </c>
      <c r="M844" s="9">
        <v>1529298000</v>
      </c>
      <c r="N844" s="8">
        <f t="shared" si="81"/>
        <v>43266.208333333328</v>
      </c>
      <c r="O844" s="8">
        <f t="shared" si="82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4"/>
        <v>wearables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9"/>
        <v>31</v>
      </c>
      <c r="G845" t="s">
        <v>14</v>
      </c>
      <c r="H845">
        <v>33</v>
      </c>
      <c r="I845">
        <f t="shared" si="80"/>
        <v>81.91</v>
      </c>
      <c r="J845" t="s">
        <v>21</v>
      </c>
      <c r="K845" t="s">
        <v>22</v>
      </c>
      <c r="L845">
        <v>1535259600</v>
      </c>
      <c r="M845" s="9">
        <v>1535778000</v>
      </c>
      <c r="N845" s="8">
        <f t="shared" si="81"/>
        <v>43338.208333333328</v>
      </c>
      <c r="O845" s="8">
        <f t="shared" si="82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4"/>
        <v>photography books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9"/>
        <v>99</v>
      </c>
      <c r="G846" t="s">
        <v>74</v>
      </c>
      <c r="H846">
        <v>94</v>
      </c>
      <c r="I846">
        <f t="shared" si="80"/>
        <v>93.05</v>
      </c>
      <c r="J846" t="s">
        <v>21</v>
      </c>
      <c r="K846" t="s">
        <v>22</v>
      </c>
      <c r="L846">
        <v>1327212000</v>
      </c>
      <c r="M846" s="9">
        <v>1327471200</v>
      </c>
      <c r="N846" s="8">
        <f t="shared" si="81"/>
        <v>40930.25</v>
      </c>
      <c r="O846" s="8">
        <f t="shared" si="82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4"/>
        <v>documentary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9"/>
        <v>198</v>
      </c>
      <c r="G847" t="s">
        <v>20</v>
      </c>
      <c r="H847">
        <v>1354</v>
      </c>
      <c r="I847">
        <f t="shared" si="80"/>
        <v>101.98</v>
      </c>
      <c r="J847" t="s">
        <v>40</v>
      </c>
      <c r="K847" t="s">
        <v>41</v>
      </c>
      <c r="L847">
        <v>1526360400</v>
      </c>
      <c r="M847" s="9">
        <v>1529557200</v>
      </c>
      <c r="N847" s="8">
        <f t="shared" si="81"/>
        <v>43235.208333333328</v>
      </c>
      <c r="O847" s="8">
        <f t="shared" si="82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4"/>
        <v>web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9"/>
        <v>509</v>
      </c>
      <c r="G848" t="s">
        <v>20</v>
      </c>
      <c r="H848">
        <v>48</v>
      </c>
      <c r="I848">
        <f t="shared" si="80"/>
        <v>105.94</v>
      </c>
      <c r="J848" t="s">
        <v>21</v>
      </c>
      <c r="K848" t="s">
        <v>22</v>
      </c>
      <c r="L848">
        <v>1532149200</v>
      </c>
      <c r="M848" s="9">
        <v>1535259600</v>
      </c>
      <c r="N848" s="8">
        <f t="shared" si="81"/>
        <v>43302.208333333328</v>
      </c>
      <c r="O848" s="8">
        <f t="shared" si="82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4"/>
        <v>web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9"/>
        <v>238</v>
      </c>
      <c r="G849" t="s">
        <v>20</v>
      </c>
      <c r="H849">
        <v>110</v>
      </c>
      <c r="I849">
        <f t="shared" si="80"/>
        <v>101.58</v>
      </c>
      <c r="J849" t="s">
        <v>21</v>
      </c>
      <c r="K849" t="s">
        <v>22</v>
      </c>
      <c r="L849">
        <v>1515304800</v>
      </c>
      <c r="M849" s="9">
        <v>1515564000</v>
      </c>
      <c r="N849" s="8">
        <f t="shared" si="81"/>
        <v>43107.25</v>
      </c>
      <c r="O849" s="8">
        <f t="shared" si="82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4"/>
        <v>food trucks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9"/>
        <v>338</v>
      </c>
      <c r="G850" t="s">
        <v>20</v>
      </c>
      <c r="H850">
        <v>172</v>
      </c>
      <c r="I850">
        <f t="shared" si="80"/>
        <v>62.97</v>
      </c>
      <c r="J850" t="s">
        <v>21</v>
      </c>
      <c r="K850" t="s">
        <v>22</v>
      </c>
      <c r="L850">
        <v>1276318800</v>
      </c>
      <c r="M850" s="9">
        <v>1277096400</v>
      </c>
      <c r="N850" s="8">
        <f t="shared" si="81"/>
        <v>40341.208333333336</v>
      </c>
      <c r="O850" s="8">
        <f t="shared" si="82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4"/>
        <v>drama</v>
      </c>
    </row>
    <row r="851" spans="1:20" ht="34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9"/>
        <v>133</v>
      </c>
      <c r="G851" t="s">
        <v>20</v>
      </c>
      <c r="H851">
        <v>307</v>
      </c>
      <c r="I851">
        <f t="shared" si="80"/>
        <v>29.05</v>
      </c>
      <c r="J851" t="s">
        <v>21</v>
      </c>
      <c r="K851" t="s">
        <v>22</v>
      </c>
      <c r="L851">
        <v>1328767200</v>
      </c>
      <c r="M851" s="9">
        <v>1329026400</v>
      </c>
      <c r="N851" s="8">
        <f t="shared" si="81"/>
        <v>40948.25</v>
      </c>
      <c r="O851" s="8">
        <f t="shared" si="82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4"/>
        <v>indie rock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9"/>
        <v>1</v>
      </c>
      <c r="G852" t="s">
        <v>14</v>
      </c>
      <c r="H852">
        <v>1</v>
      </c>
      <c r="I852">
        <f t="shared" si="80"/>
        <v>1</v>
      </c>
      <c r="J852" t="s">
        <v>21</v>
      </c>
      <c r="K852" t="s">
        <v>22</v>
      </c>
      <c r="L852">
        <v>1321682400</v>
      </c>
      <c r="M852" s="9">
        <v>1322978400</v>
      </c>
      <c r="N852" s="8">
        <f t="shared" si="81"/>
        <v>40866.25</v>
      </c>
      <c r="O852" s="8">
        <f t="shared" si="82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4"/>
        <v>rock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9"/>
        <v>208</v>
      </c>
      <c r="G853" t="s">
        <v>20</v>
      </c>
      <c r="H853">
        <v>160</v>
      </c>
      <c r="I853">
        <f t="shared" si="80"/>
        <v>77.930000000000007</v>
      </c>
      <c r="J853" t="s">
        <v>21</v>
      </c>
      <c r="K853" t="s">
        <v>22</v>
      </c>
      <c r="L853">
        <v>1335934800</v>
      </c>
      <c r="M853" s="9">
        <v>1338786000</v>
      </c>
      <c r="N853" s="8">
        <f t="shared" si="81"/>
        <v>41031.208333333336</v>
      </c>
      <c r="O853" s="8">
        <f t="shared" si="82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4"/>
        <v>electric music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9"/>
        <v>51</v>
      </c>
      <c r="G854" t="s">
        <v>14</v>
      </c>
      <c r="H854">
        <v>31</v>
      </c>
      <c r="I854">
        <f t="shared" si="80"/>
        <v>80.81</v>
      </c>
      <c r="J854" t="s">
        <v>21</v>
      </c>
      <c r="K854" t="s">
        <v>22</v>
      </c>
      <c r="L854">
        <v>1310792400</v>
      </c>
      <c r="M854" s="9">
        <v>1311656400</v>
      </c>
      <c r="N854" s="8">
        <f t="shared" si="81"/>
        <v>40740.208333333336</v>
      </c>
      <c r="O854" s="8">
        <f t="shared" si="82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4"/>
        <v>video games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ref="F855:F918" si="85">ROUND((E855/D855)*100,0)</f>
        <v>652</v>
      </c>
      <c r="G855" t="s">
        <v>20</v>
      </c>
      <c r="H855">
        <v>1467</v>
      </c>
      <c r="I855">
        <f t="shared" si="80"/>
        <v>76.010000000000005</v>
      </c>
      <c r="J855" t="s">
        <v>15</v>
      </c>
      <c r="K855" t="s">
        <v>16</v>
      </c>
      <c r="L855">
        <v>1308546000</v>
      </c>
      <c r="M855" s="9">
        <v>1308978000</v>
      </c>
      <c r="N855" s="8">
        <f t="shared" si="81"/>
        <v>40714.208333333336</v>
      </c>
      <c r="O855" s="8">
        <f t="shared" si="82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4"/>
        <v>indie rock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85"/>
        <v>114</v>
      </c>
      <c r="G856" t="s">
        <v>20</v>
      </c>
      <c r="H856">
        <v>2662</v>
      </c>
      <c r="I856">
        <f t="shared" si="80"/>
        <v>72.989999999999995</v>
      </c>
      <c r="J856" t="s">
        <v>15</v>
      </c>
      <c r="K856" t="s">
        <v>16</v>
      </c>
      <c r="L856">
        <v>1574056800</v>
      </c>
      <c r="M856" s="9">
        <v>1576389600</v>
      </c>
      <c r="N856" s="8">
        <f t="shared" si="81"/>
        <v>43787.25</v>
      </c>
      <c r="O856" s="8">
        <f t="shared" si="82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4"/>
        <v>fiction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85"/>
        <v>102</v>
      </c>
      <c r="G857" t="s">
        <v>20</v>
      </c>
      <c r="H857">
        <v>452</v>
      </c>
      <c r="I857">
        <f t="shared" si="80"/>
        <v>53</v>
      </c>
      <c r="J857" t="s">
        <v>26</v>
      </c>
      <c r="K857" t="s">
        <v>27</v>
      </c>
      <c r="L857">
        <v>1308373200</v>
      </c>
      <c r="M857" s="9">
        <v>1311051600</v>
      </c>
      <c r="N857" s="8">
        <f t="shared" si="81"/>
        <v>40712.208333333336</v>
      </c>
      <c r="O857" s="8">
        <f t="shared" si="82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4"/>
        <v>plays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85"/>
        <v>357</v>
      </c>
      <c r="G858" t="s">
        <v>20</v>
      </c>
      <c r="H858">
        <v>158</v>
      </c>
      <c r="I858">
        <f t="shared" si="80"/>
        <v>54.16</v>
      </c>
      <c r="J858" t="s">
        <v>21</v>
      </c>
      <c r="K858" t="s">
        <v>22</v>
      </c>
      <c r="L858">
        <v>1335243600</v>
      </c>
      <c r="M858" s="9">
        <v>1336712400</v>
      </c>
      <c r="N858" s="8">
        <f t="shared" si="81"/>
        <v>41023.208333333336</v>
      </c>
      <c r="O858" s="8">
        <f t="shared" si="82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4"/>
        <v>food trucks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85"/>
        <v>140</v>
      </c>
      <c r="G859" t="s">
        <v>20</v>
      </c>
      <c r="H859">
        <v>225</v>
      </c>
      <c r="I859">
        <f t="shared" si="80"/>
        <v>32.950000000000003</v>
      </c>
      <c r="J859" t="s">
        <v>98</v>
      </c>
      <c r="K859" t="s">
        <v>99</v>
      </c>
      <c r="L859">
        <v>1328421600</v>
      </c>
      <c r="M859" s="9">
        <v>1330408800</v>
      </c>
      <c r="N859" s="8">
        <f t="shared" si="81"/>
        <v>40944.25</v>
      </c>
      <c r="O859" s="8">
        <f t="shared" si="82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4"/>
        <v>shorts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85"/>
        <v>69</v>
      </c>
      <c r="G860" t="s">
        <v>14</v>
      </c>
      <c r="H860">
        <v>35</v>
      </c>
      <c r="I860">
        <f t="shared" si="80"/>
        <v>79.37</v>
      </c>
      <c r="J860" t="s">
        <v>21</v>
      </c>
      <c r="K860" t="s">
        <v>22</v>
      </c>
      <c r="L860">
        <v>1524286800</v>
      </c>
      <c r="M860" s="9">
        <v>1524891600</v>
      </c>
      <c r="N860" s="8">
        <f t="shared" si="81"/>
        <v>43211.208333333328</v>
      </c>
      <c r="O860" s="8">
        <f t="shared" si="82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4"/>
        <v>food trucks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85"/>
        <v>36</v>
      </c>
      <c r="G861" t="s">
        <v>14</v>
      </c>
      <c r="H861">
        <v>63</v>
      </c>
      <c r="I861">
        <f t="shared" si="80"/>
        <v>41.17</v>
      </c>
      <c r="J861" t="s">
        <v>21</v>
      </c>
      <c r="K861" t="s">
        <v>22</v>
      </c>
      <c r="L861">
        <v>1362117600</v>
      </c>
      <c r="M861" s="9">
        <v>1363669200</v>
      </c>
      <c r="N861" s="8">
        <f t="shared" si="81"/>
        <v>41334.25</v>
      </c>
      <c r="O861" s="8">
        <f t="shared" si="82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4"/>
        <v>plays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85"/>
        <v>252</v>
      </c>
      <c r="G862" t="s">
        <v>20</v>
      </c>
      <c r="H862">
        <v>65</v>
      </c>
      <c r="I862">
        <f t="shared" si="80"/>
        <v>77.430000000000007</v>
      </c>
      <c r="J862" t="s">
        <v>21</v>
      </c>
      <c r="K862" t="s">
        <v>22</v>
      </c>
      <c r="L862">
        <v>1550556000</v>
      </c>
      <c r="M862" s="9">
        <v>1551420000</v>
      </c>
      <c r="N862" s="8">
        <f t="shared" si="81"/>
        <v>43515.25</v>
      </c>
      <c r="O862" s="8">
        <f t="shared" si="82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4"/>
        <v>wearables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85"/>
        <v>106</v>
      </c>
      <c r="G863" t="s">
        <v>20</v>
      </c>
      <c r="H863">
        <v>163</v>
      </c>
      <c r="I863">
        <f t="shared" si="80"/>
        <v>57.16</v>
      </c>
      <c r="J863" t="s">
        <v>21</v>
      </c>
      <c r="K863" t="s">
        <v>22</v>
      </c>
      <c r="L863">
        <v>1269147600</v>
      </c>
      <c r="M863" s="9">
        <v>1269838800</v>
      </c>
      <c r="N863" s="8">
        <f t="shared" si="81"/>
        <v>40258.208333333336</v>
      </c>
      <c r="O863" s="8">
        <f t="shared" si="82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4"/>
        <v>plays</v>
      </c>
    </row>
    <row r="864" spans="1:20" ht="34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85"/>
        <v>187</v>
      </c>
      <c r="G864" t="s">
        <v>20</v>
      </c>
      <c r="H864">
        <v>85</v>
      </c>
      <c r="I864">
        <f t="shared" si="80"/>
        <v>77.180000000000007</v>
      </c>
      <c r="J864" t="s">
        <v>21</v>
      </c>
      <c r="K864" t="s">
        <v>22</v>
      </c>
      <c r="L864">
        <v>1312174800</v>
      </c>
      <c r="M864" s="9">
        <v>1312520400</v>
      </c>
      <c r="N864" s="8">
        <f t="shared" si="81"/>
        <v>40756.208333333336</v>
      </c>
      <c r="O864" s="8">
        <f t="shared" si="82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4"/>
        <v>plays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85"/>
        <v>387</v>
      </c>
      <c r="G865" t="s">
        <v>20</v>
      </c>
      <c r="H865">
        <v>217</v>
      </c>
      <c r="I865">
        <f t="shared" si="80"/>
        <v>24.95</v>
      </c>
      <c r="J865" t="s">
        <v>21</v>
      </c>
      <c r="K865" t="s">
        <v>22</v>
      </c>
      <c r="L865">
        <v>1434517200</v>
      </c>
      <c r="M865" s="9">
        <v>1436504400</v>
      </c>
      <c r="N865" s="8">
        <f t="shared" si="81"/>
        <v>42172.208333333328</v>
      </c>
      <c r="O865" s="8">
        <f t="shared" si="82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4"/>
        <v>television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85"/>
        <v>347</v>
      </c>
      <c r="G866" t="s">
        <v>20</v>
      </c>
      <c r="H866">
        <v>150</v>
      </c>
      <c r="I866">
        <f t="shared" si="80"/>
        <v>97.18</v>
      </c>
      <c r="J866" t="s">
        <v>21</v>
      </c>
      <c r="K866" t="s">
        <v>22</v>
      </c>
      <c r="L866">
        <v>1471582800</v>
      </c>
      <c r="M866" s="9">
        <v>1472014800</v>
      </c>
      <c r="N866" s="8">
        <f t="shared" si="81"/>
        <v>42601.208333333328</v>
      </c>
      <c r="O866" s="8">
        <f t="shared" si="82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4"/>
        <v>shorts</v>
      </c>
    </row>
    <row r="867" spans="1:20" ht="34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85"/>
        <v>186</v>
      </c>
      <c r="G867" t="s">
        <v>20</v>
      </c>
      <c r="H867">
        <v>3272</v>
      </c>
      <c r="I867">
        <f t="shared" si="80"/>
        <v>46</v>
      </c>
      <c r="J867" t="s">
        <v>21</v>
      </c>
      <c r="K867" t="s">
        <v>22</v>
      </c>
      <c r="L867">
        <v>1410757200</v>
      </c>
      <c r="M867" s="9">
        <v>1411534800</v>
      </c>
      <c r="N867" s="8">
        <f t="shared" si="81"/>
        <v>41897.208333333336</v>
      </c>
      <c r="O867" s="8">
        <f t="shared" si="82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4"/>
        <v>plays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85"/>
        <v>43</v>
      </c>
      <c r="G868" t="s">
        <v>74</v>
      </c>
      <c r="H868">
        <v>898</v>
      </c>
      <c r="I868">
        <f t="shared" si="80"/>
        <v>88.02</v>
      </c>
      <c r="J868" t="s">
        <v>21</v>
      </c>
      <c r="K868" t="s">
        <v>22</v>
      </c>
      <c r="L868">
        <v>1304830800</v>
      </c>
      <c r="M868" s="9">
        <v>1304917200</v>
      </c>
      <c r="N868" s="8">
        <f t="shared" si="81"/>
        <v>40671.208333333336</v>
      </c>
      <c r="O868" s="8">
        <f t="shared" si="82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4"/>
        <v>photography books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85"/>
        <v>162</v>
      </c>
      <c r="G869" t="s">
        <v>20</v>
      </c>
      <c r="H869">
        <v>300</v>
      </c>
      <c r="I869">
        <f t="shared" si="80"/>
        <v>25.99</v>
      </c>
      <c r="J869" t="s">
        <v>21</v>
      </c>
      <c r="K869" t="s">
        <v>22</v>
      </c>
      <c r="L869">
        <v>1539061200</v>
      </c>
      <c r="M869" s="9">
        <v>1539579600</v>
      </c>
      <c r="N869" s="8">
        <f t="shared" si="81"/>
        <v>43382.208333333328</v>
      </c>
      <c r="O869" s="8">
        <f t="shared" si="82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4"/>
        <v>food trucks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85"/>
        <v>185</v>
      </c>
      <c r="G870" t="s">
        <v>20</v>
      </c>
      <c r="H870">
        <v>126</v>
      </c>
      <c r="I870">
        <f t="shared" si="80"/>
        <v>102.69</v>
      </c>
      <c r="J870" t="s">
        <v>21</v>
      </c>
      <c r="K870" t="s">
        <v>22</v>
      </c>
      <c r="L870">
        <v>1381554000</v>
      </c>
      <c r="M870" s="9">
        <v>1382504400</v>
      </c>
      <c r="N870" s="8">
        <f t="shared" si="81"/>
        <v>41559.208333333336</v>
      </c>
      <c r="O870" s="8">
        <f t="shared" si="82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4"/>
        <v>plays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85"/>
        <v>24</v>
      </c>
      <c r="G871" t="s">
        <v>14</v>
      </c>
      <c r="H871">
        <v>526</v>
      </c>
      <c r="I871">
        <f t="shared" si="80"/>
        <v>72.959999999999994</v>
      </c>
      <c r="J871" t="s">
        <v>21</v>
      </c>
      <c r="K871" t="s">
        <v>22</v>
      </c>
      <c r="L871">
        <v>1277096400</v>
      </c>
      <c r="M871" s="9">
        <v>1278306000</v>
      </c>
      <c r="N871" s="8">
        <f t="shared" si="81"/>
        <v>40350.208333333336</v>
      </c>
      <c r="O871" s="8">
        <f t="shared" si="82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4"/>
        <v>drama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85"/>
        <v>90</v>
      </c>
      <c r="G872" t="s">
        <v>14</v>
      </c>
      <c r="H872">
        <v>121</v>
      </c>
      <c r="I872">
        <f t="shared" si="80"/>
        <v>57.19</v>
      </c>
      <c r="J872" t="s">
        <v>21</v>
      </c>
      <c r="K872" t="s">
        <v>22</v>
      </c>
      <c r="L872">
        <v>1440392400</v>
      </c>
      <c r="M872" s="9">
        <v>1442552400</v>
      </c>
      <c r="N872" s="8">
        <f t="shared" si="81"/>
        <v>42240.208333333328</v>
      </c>
      <c r="O872" s="8">
        <f t="shared" si="82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4"/>
        <v>plays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85"/>
        <v>273</v>
      </c>
      <c r="G873" t="s">
        <v>20</v>
      </c>
      <c r="H873">
        <v>2320</v>
      </c>
      <c r="I873">
        <f t="shared" si="80"/>
        <v>84.01</v>
      </c>
      <c r="J873" t="s">
        <v>21</v>
      </c>
      <c r="K873" t="s">
        <v>22</v>
      </c>
      <c r="L873">
        <v>1509512400</v>
      </c>
      <c r="M873" s="9">
        <v>1511071200</v>
      </c>
      <c r="N873" s="8">
        <f t="shared" si="81"/>
        <v>43040.208333333328</v>
      </c>
      <c r="O873" s="8">
        <f t="shared" si="82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4"/>
        <v>plays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85"/>
        <v>170</v>
      </c>
      <c r="G874" t="s">
        <v>20</v>
      </c>
      <c r="H874">
        <v>81</v>
      </c>
      <c r="I874">
        <f t="shared" si="80"/>
        <v>98.67</v>
      </c>
      <c r="J874" t="s">
        <v>26</v>
      </c>
      <c r="K874" t="s">
        <v>27</v>
      </c>
      <c r="L874">
        <v>1535950800</v>
      </c>
      <c r="M874" s="9">
        <v>1536382800</v>
      </c>
      <c r="N874" s="8">
        <f t="shared" si="81"/>
        <v>43346.208333333328</v>
      </c>
      <c r="O874" s="8">
        <f t="shared" si="82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4"/>
        <v>science fiction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85"/>
        <v>188</v>
      </c>
      <c r="G875" t="s">
        <v>20</v>
      </c>
      <c r="H875">
        <v>1887</v>
      </c>
      <c r="I875">
        <f t="shared" si="80"/>
        <v>42.01</v>
      </c>
      <c r="J875" t="s">
        <v>21</v>
      </c>
      <c r="K875" t="s">
        <v>22</v>
      </c>
      <c r="L875">
        <v>1389160800</v>
      </c>
      <c r="M875" s="9">
        <v>1389592800</v>
      </c>
      <c r="N875" s="8">
        <f t="shared" si="81"/>
        <v>41647.25</v>
      </c>
      <c r="O875" s="8">
        <f t="shared" si="82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4"/>
        <v>photography books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85"/>
        <v>347</v>
      </c>
      <c r="G876" t="s">
        <v>20</v>
      </c>
      <c r="H876">
        <v>4358</v>
      </c>
      <c r="I876">
        <f t="shared" si="80"/>
        <v>32</v>
      </c>
      <c r="J876" t="s">
        <v>21</v>
      </c>
      <c r="K876" t="s">
        <v>22</v>
      </c>
      <c r="L876">
        <v>1271998800</v>
      </c>
      <c r="M876" s="9">
        <v>1275282000</v>
      </c>
      <c r="N876" s="8">
        <f t="shared" si="81"/>
        <v>40291.208333333336</v>
      </c>
      <c r="O876" s="8">
        <f t="shared" si="82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4"/>
        <v>photography books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85"/>
        <v>69</v>
      </c>
      <c r="G877" t="s">
        <v>14</v>
      </c>
      <c r="H877">
        <v>67</v>
      </c>
      <c r="I877">
        <f t="shared" si="80"/>
        <v>81.569999999999993</v>
      </c>
      <c r="J877" t="s">
        <v>21</v>
      </c>
      <c r="K877" t="s">
        <v>22</v>
      </c>
      <c r="L877">
        <v>1294898400</v>
      </c>
      <c r="M877" s="9">
        <v>1294984800</v>
      </c>
      <c r="N877" s="8">
        <f t="shared" si="81"/>
        <v>40556.25</v>
      </c>
      <c r="O877" s="8">
        <f t="shared" si="82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4"/>
        <v>rock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85"/>
        <v>25</v>
      </c>
      <c r="G878" t="s">
        <v>14</v>
      </c>
      <c r="H878">
        <v>57</v>
      </c>
      <c r="I878">
        <f t="shared" si="80"/>
        <v>37.04</v>
      </c>
      <c r="J878" t="s">
        <v>15</v>
      </c>
      <c r="K878" t="s">
        <v>16</v>
      </c>
      <c r="L878">
        <v>1559970000</v>
      </c>
      <c r="M878" s="9">
        <v>1562043600</v>
      </c>
      <c r="N878" s="8">
        <f t="shared" si="81"/>
        <v>43624.208333333328</v>
      </c>
      <c r="O878" s="8">
        <f t="shared" si="82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4"/>
        <v>photography books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85"/>
        <v>77</v>
      </c>
      <c r="G879" t="s">
        <v>14</v>
      </c>
      <c r="H879">
        <v>1229</v>
      </c>
      <c r="I879">
        <f t="shared" si="80"/>
        <v>103.03</v>
      </c>
      <c r="J879" t="s">
        <v>21</v>
      </c>
      <c r="K879" t="s">
        <v>22</v>
      </c>
      <c r="L879">
        <v>1469509200</v>
      </c>
      <c r="M879" s="9">
        <v>1469595600</v>
      </c>
      <c r="N879" s="8">
        <f t="shared" si="81"/>
        <v>42577.208333333328</v>
      </c>
      <c r="O879" s="8">
        <f t="shared" si="82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4"/>
        <v>food trucks</v>
      </c>
    </row>
    <row r="880" spans="1:20" ht="34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85"/>
        <v>37</v>
      </c>
      <c r="G880" t="s">
        <v>14</v>
      </c>
      <c r="H880">
        <v>12</v>
      </c>
      <c r="I880">
        <f t="shared" si="80"/>
        <v>84.33</v>
      </c>
      <c r="J880" t="s">
        <v>107</v>
      </c>
      <c r="K880" t="s">
        <v>108</v>
      </c>
      <c r="L880">
        <v>1579068000</v>
      </c>
      <c r="M880" s="9">
        <v>1581141600</v>
      </c>
      <c r="N880" s="8">
        <f t="shared" si="81"/>
        <v>43845.25</v>
      </c>
      <c r="O880" s="8">
        <f t="shared" si="82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4"/>
        <v>metal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85"/>
        <v>544</v>
      </c>
      <c r="G881" t="s">
        <v>20</v>
      </c>
      <c r="H881">
        <v>53</v>
      </c>
      <c r="I881">
        <f t="shared" si="80"/>
        <v>102.6</v>
      </c>
      <c r="J881" t="s">
        <v>21</v>
      </c>
      <c r="K881" t="s">
        <v>22</v>
      </c>
      <c r="L881">
        <v>1487743200</v>
      </c>
      <c r="M881" s="9">
        <v>1488520800</v>
      </c>
      <c r="N881" s="8">
        <f t="shared" si="81"/>
        <v>42788.25</v>
      </c>
      <c r="O881" s="8">
        <f t="shared" si="82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4"/>
        <v>nonfiction</v>
      </c>
    </row>
    <row r="882" spans="1:20" ht="34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85"/>
        <v>229</v>
      </c>
      <c r="G882" t="s">
        <v>20</v>
      </c>
      <c r="H882">
        <v>2414</v>
      </c>
      <c r="I882">
        <f t="shared" si="80"/>
        <v>79.989999999999995</v>
      </c>
      <c r="J882" t="s">
        <v>21</v>
      </c>
      <c r="K882" t="s">
        <v>22</v>
      </c>
      <c r="L882">
        <v>1563685200</v>
      </c>
      <c r="M882" s="9">
        <v>1563858000</v>
      </c>
      <c r="N882" s="8">
        <f t="shared" si="81"/>
        <v>43667.208333333328</v>
      </c>
      <c r="O882" s="8">
        <f t="shared" si="82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4"/>
        <v>electric music</v>
      </c>
    </row>
    <row r="883" spans="1:20" ht="34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85"/>
        <v>39</v>
      </c>
      <c r="G883" t="s">
        <v>14</v>
      </c>
      <c r="H883">
        <v>452</v>
      </c>
      <c r="I883">
        <f t="shared" si="80"/>
        <v>70.06</v>
      </c>
      <c r="J883" t="s">
        <v>21</v>
      </c>
      <c r="K883" t="s">
        <v>22</v>
      </c>
      <c r="L883">
        <v>1436418000</v>
      </c>
      <c r="M883" s="9">
        <v>1438923600</v>
      </c>
      <c r="N883" s="8">
        <f t="shared" si="81"/>
        <v>42194.208333333328</v>
      </c>
      <c r="O883" s="8">
        <f t="shared" si="82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4"/>
        <v>plays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85"/>
        <v>370</v>
      </c>
      <c r="G884" t="s">
        <v>20</v>
      </c>
      <c r="H884">
        <v>80</v>
      </c>
      <c r="I884">
        <f t="shared" si="80"/>
        <v>37</v>
      </c>
      <c r="J884" t="s">
        <v>21</v>
      </c>
      <c r="K884" t="s">
        <v>22</v>
      </c>
      <c r="L884">
        <v>1421820000</v>
      </c>
      <c r="M884" s="9">
        <v>1422165600</v>
      </c>
      <c r="N884" s="8">
        <f t="shared" si="81"/>
        <v>42025.25</v>
      </c>
      <c r="O884" s="8">
        <f t="shared" si="82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4"/>
        <v>plays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85"/>
        <v>238</v>
      </c>
      <c r="G885" t="s">
        <v>20</v>
      </c>
      <c r="H885">
        <v>193</v>
      </c>
      <c r="I885">
        <f t="shared" si="80"/>
        <v>41.91</v>
      </c>
      <c r="J885" t="s">
        <v>21</v>
      </c>
      <c r="K885" t="s">
        <v>22</v>
      </c>
      <c r="L885">
        <v>1274763600</v>
      </c>
      <c r="M885" s="9">
        <v>1277874000</v>
      </c>
      <c r="N885" s="8">
        <f t="shared" si="81"/>
        <v>40323.208333333336</v>
      </c>
      <c r="O885" s="8">
        <f t="shared" si="82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4"/>
        <v>shorts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85"/>
        <v>64</v>
      </c>
      <c r="G886" t="s">
        <v>14</v>
      </c>
      <c r="H886">
        <v>1886</v>
      </c>
      <c r="I886">
        <f t="shared" si="80"/>
        <v>57.99</v>
      </c>
      <c r="J886" t="s">
        <v>21</v>
      </c>
      <c r="K886" t="s">
        <v>22</v>
      </c>
      <c r="L886">
        <v>1399179600</v>
      </c>
      <c r="M886" s="9">
        <v>1399352400</v>
      </c>
      <c r="N886" s="8">
        <f t="shared" si="81"/>
        <v>41763.208333333336</v>
      </c>
      <c r="O886" s="8">
        <f t="shared" si="82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4"/>
        <v>plays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85"/>
        <v>118</v>
      </c>
      <c r="G887" t="s">
        <v>20</v>
      </c>
      <c r="H887">
        <v>52</v>
      </c>
      <c r="I887">
        <f t="shared" si="80"/>
        <v>40.94</v>
      </c>
      <c r="J887" t="s">
        <v>21</v>
      </c>
      <c r="K887" t="s">
        <v>22</v>
      </c>
      <c r="L887">
        <v>1275800400</v>
      </c>
      <c r="M887" s="9">
        <v>1279083600</v>
      </c>
      <c r="N887" s="8">
        <f t="shared" si="81"/>
        <v>40335.208333333336</v>
      </c>
      <c r="O887" s="8">
        <f t="shared" si="82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4"/>
        <v>plays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85"/>
        <v>85</v>
      </c>
      <c r="G888" t="s">
        <v>14</v>
      </c>
      <c r="H888">
        <v>1825</v>
      </c>
      <c r="I888">
        <f t="shared" si="80"/>
        <v>70</v>
      </c>
      <c r="J888" t="s">
        <v>21</v>
      </c>
      <c r="K888" t="s">
        <v>22</v>
      </c>
      <c r="L888">
        <v>1282798800</v>
      </c>
      <c r="M888" s="9">
        <v>1284354000</v>
      </c>
      <c r="N888" s="8">
        <f t="shared" si="81"/>
        <v>40416.208333333336</v>
      </c>
      <c r="O888" s="8">
        <f t="shared" si="82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4"/>
        <v>indie rock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85"/>
        <v>29</v>
      </c>
      <c r="G889" t="s">
        <v>14</v>
      </c>
      <c r="H889">
        <v>31</v>
      </c>
      <c r="I889">
        <f t="shared" si="80"/>
        <v>73.84</v>
      </c>
      <c r="J889" t="s">
        <v>21</v>
      </c>
      <c r="K889" t="s">
        <v>22</v>
      </c>
      <c r="L889">
        <v>1437109200</v>
      </c>
      <c r="M889" s="9">
        <v>1441170000</v>
      </c>
      <c r="N889" s="8">
        <f t="shared" si="81"/>
        <v>42202.208333333328</v>
      </c>
      <c r="O889" s="8">
        <f t="shared" si="82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4"/>
        <v>plays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85"/>
        <v>210</v>
      </c>
      <c r="G890" t="s">
        <v>20</v>
      </c>
      <c r="H890">
        <v>290</v>
      </c>
      <c r="I890">
        <f t="shared" si="80"/>
        <v>41.98</v>
      </c>
      <c r="J890" t="s">
        <v>21</v>
      </c>
      <c r="K890" t="s">
        <v>22</v>
      </c>
      <c r="L890">
        <v>1491886800</v>
      </c>
      <c r="M890" s="9">
        <v>1493528400</v>
      </c>
      <c r="N890" s="8">
        <f t="shared" si="81"/>
        <v>42836.208333333328</v>
      </c>
      <c r="O890" s="8">
        <f t="shared" si="82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4"/>
        <v>plays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85"/>
        <v>170</v>
      </c>
      <c r="G891" t="s">
        <v>20</v>
      </c>
      <c r="H891">
        <v>122</v>
      </c>
      <c r="I891">
        <f t="shared" si="80"/>
        <v>77.930000000000007</v>
      </c>
      <c r="J891" t="s">
        <v>21</v>
      </c>
      <c r="K891" t="s">
        <v>22</v>
      </c>
      <c r="L891">
        <v>1394600400</v>
      </c>
      <c r="M891" s="9">
        <v>1395205200</v>
      </c>
      <c r="N891" s="8">
        <f t="shared" si="81"/>
        <v>41710.208333333336</v>
      </c>
      <c r="O891" s="8">
        <f t="shared" si="82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4"/>
        <v>electric music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85"/>
        <v>116</v>
      </c>
      <c r="G892" t="s">
        <v>20</v>
      </c>
      <c r="H892">
        <v>1470</v>
      </c>
      <c r="I892">
        <f t="shared" si="80"/>
        <v>106.02</v>
      </c>
      <c r="J892" t="s">
        <v>21</v>
      </c>
      <c r="K892" t="s">
        <v>22</v>
      </c>
      <c r="L892">
        <v>1561352400</v>
      </c>
      <c r="M892" s="9">
        <v>1561438800</v>
      </c>
      <c r="N892" s="8">
        <f t="shared" si="81"/>
        <v>43640.208333333328</v>
      </c>
      <c r="O892" s="8">
        <f t="shared" si="82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4"/>
        <v>indie rock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85"/>
        <v>259</v>
      </c>
      <c r="G893" t="s">
        <v>20</v>
      </c>
      <c r="H893">
        <v>165</v>
      </c>
      <c r="I893">
        <f t="shared" si="80"/>
        <v>47.02</v>
      </c>
      <c r="J893" t="s">
        <v>15</v>
      </c>
      <c r="K893" t="s">
        <v>16</v>
      </c>
      <c r="L893">
        <v>1322892000</v>
      </c>
      <c r="M893" s="9">
        <v>1326693600</v>
      </c>
      <c r="N893" s="8">
        <f t="shared" si="81"/>
        <v>40880.25</v>
      </c>
      <c r="O893" s="8">
        <f t="shared" si="82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4"/>
        <v>documentary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85"/>
        <v>231</v>
      </c>
      <c r="G894" t="s">
        <v>20</v>
      </c>
      <c r="H894">
        <v>182</v>
      </c>
      <c r="I894">
        <f t="shared" si="80"/>
        <v>76.02</v>
      </c>
      <c r="J894" t="s">
        <v>21</v>
      </c>
      <c r="K894" t="s">
        <v>22</v>
      </c>
      <c r="L894">
        <v>1274418000</v>
      </c>
      <c r="M894" s="9">
        <v>1277960400</v>
      </c>
      <c r="N894" s="8">
        <f t="shared" si="81"/>
        <v>40319.208333333336</v>
      </c>
      <c r="O894" s="8">
        <f t="shared" si="82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4"/>
        <v>translations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85"/>
        <v>128</v>
      </c>
      <c r="G895" t="s">
        <v>20</v>
      </c>
      <c r="H895">
        <v>199</v>
      </c>
      <c r="I895">
        <f t="shared" si="80"/>
        <v>54.12</v>
      </c>
      <c r="J895" t="s">
        <v>107</v>
      </c>
      <c r="K895" t="s">
        <v>108</v>
      </c>
      <c r="L895">
        <v>1434344400</v>
      </c>
      <c r="M895" s="9">
        <v>1434690000</v>
      </c>
      <c r="N895" s="8">
        <f t="shared" si="81"/>
        <v>42170.208333333328</v>
      </c>
      <c r="O895" s="8">
        <f t="shared" si="82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4"/>
        <v>documentary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85"/>
        <v>189</v>
      </c>
      <c r="G896" t="s">
        <v>20</v>
      </c>
      <c r="H896">
        <v>56</v>
      </c>
      <c r="I896">
        <f t="shared" si="80"/>
        <v>57.29</v>
      </c>
      <c r="J896" t="s">
        <v>40</v>
      </c>
      <c r="K896" t="s">
        <v>41</v>
      </c>
      <c r="L896">
        <v>1373518800</v>
      </c>
      <c r="M896" s="9">
        <v>1376110800</v>
      </c>
      <c r="N896" s="8">
        <f t="shared" si="81"/>
        <v>41466.208333333336</v>
      </c>
      <c r="O896" s="8">
        <f t="shared" si="82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4"/>
        <v>television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85"/>
        <v>7</v>
      </c>
      <c r="G897" t="s">
        <v>14</v>
      </c>
      <c r="H897">
        <v>107</v>
      </c>
      <c r="I897">
        <f t="shared" si="80"/>
        <v>103.81</v>
      </c>
      <c r="J897" t="s">
        <v>21</v>
      </c>
      <c r="K897" t="s">
        <v>22</v>
      </c>
      <c r="L897">
        <v>1517637600</v>
      </c>
      <c r="M897" s="9">
        <v>1518415200</v>
      </c>
      <c r="N897" s="8">
        <f t="shared" si="81"/>
        <v>43134.25</v>
      </c>
      <c r="O897" s="8">
        <f t="shared" si="82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4"/>
        <v>plays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85"/>
        <v>774</v>
      </c>
      <c r="G898" t="s">
        <v>20</v>
      </c>
      <c r="H898">
        <v>1460</v>
      </c>
      <c r="I898">
        <f t="shared" si="80"/>
        <v>105.03</v>
      </c>
      <c r="J898" t="s">
        <v>26</v>
      </c>
      <c r="K898" t="s">
        <v>27</v>
      </c>
      <c r="L898">
        <v>1310619600</v>
      </c>
      <c r="M898" s="9">
        <v>1310878800</v>
      </c>
      <c r="N898" s="8">
        <f t="shared" si="81"/>
        <v>40738.208333333336</v>
      </c>
      <c r="O898" s="8">
        <f t="shared" si="82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4"/>
        <v>food trucks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si="85"/>
        <v>28</v>
      </c>
      <c r="G899" t="s">
        <v>14</v>
      </c>
      <c r="H899">
        <v>27</v>
      </c>
      <c r="I899">
        <f t="shared" ref="I899:I962" si="86">ROUND(E899/H899,2)</f>
        <v>90.26</v>
      </c>
      <c r="J899" t="s">
        <v>21</v>
      </c>
      <c r="K899" t="s">
        <v>22</v>
      </c>
      <c r="L899">
        <v>1556427600</v>
      </c>
      <c r="M899" s="9">
        <v>1556600400</v>
      </c>
      <c r="N899" s="8">
        <f t="shared" ref="N899:N962" si="87">(((L899/60)/60)/24)+DATE(1970,1,1)</f>
        <v>43583.208333333328</v>
      </c>
      <c r="O899" s="8">
        <f t="shared" ref="O899:O962" si="88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9">LEFT(R899,FIND("/",R899)-1)</f>
        <v>theater</v>
      </c>
      <c r="T899" t="str">
        <f t="shared" ref="T899:T962" si="90">RIGHT(R899,LEN(R899)-FIND("/",R899))</f>
        <v>plays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5"/>
        <v>52</v>
      </c>
      <c r="G900" t="s">
        <v>14</v>
      </c>
      <c r="H900">
        <v>1221</v>
      </c>
      <c r="I900">
        <f t="shared" si="86"/>
        <v>76.98</v>
      </c>
      <c r="J900" t="s">
        <v>21</v>
      </c>
      <c r="K900" t="s">
        <v>22</v>
      </c>
      <c r="L900">
        <v>1576476000</v>
      </c>
      <c r="M900" s="9">
        <v>1576994400</v>
      </c>
      <c r="N900" s="8">
        <f t="shared" si="87"/>
        <v>43815.25</v>
      </c>
      <c r="O900" s="8">
        <f t="shared" si="88"/>
        <v>43821.25</v>
      </c>
      <c r="P900" t="b">
        <v>0</v>
      </c>
      <c r="Q900" t="b">
        <v>0</v>
      </c>
      <c r="R900" t="s">
        <v>42</v>
      </c>
      <c r="S900" t="str">
        <f t="shared" si="89"/>
        <v>film &amp; video</v>
      </c>
      <c r="T900" t="str">
        <f t="shared" si="90"/>
        <v>documentary</v>
      </c>
    </row>
    <row r="901" spans="1:20" ht="34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5"/>
        <v>407</v>
      </c>
      <c r="G901" t="s">
        <v>20</v>
      </c>
      <c r="H901">
        <v>123</v>
      </c>
      <c r="I901">
        <f t="shared" si="86"/>
        <v>102.6</v>
      </c>
      <c r="J901" t="s">
        <v>98</v>
      </c>
      <c r="K901" t="s">
        <v>99</v>
      </c>
      <c r="L901">
        <v>1381122000</v>
      </c>
      <c r="M901" s="9">
        <v>1382677200</v>
      </c>
      <c r="N901" s="8">
        <f t="shared" si="87"/>
        <v>41554.208333333336</v>
      </c>
      <c r="O901" s="8">
        <f t="shared" si="88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90"/>
        <v>jazz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5"/>
        <v>2</v>
      </c>
      <c r="G902" t="s">
        <v>14</v>
      </c>
      <c r="H902">
        <v>1</v>
      </c>
      <c r="I902">
        <f t="shared" si="86"/>
        <v>2</v>
      </c>
      <c r="J902" t="s">
        <v>21</v>
      </c>
      <c r="K902" t="s">
        <v>22</v>
      </c>
      <c r="L902">
        <v>1411102800</v>
      </c>
      <c r="M902" s="9">
        <v>1411189200</v>
      </c>
      <c r="N902" s="8">
        <f t="shared" si="87"/>
        <v>41901.208333333336</v>
      </c>
      <c r="O902" s="8">
        <f t="shared" si="88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90"/>
        <v>web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5"/>
        <v>156</v>
      </c>
      <c r="G903" t="s">
        <v>20</v>
      </c>
      <c r="H903">
        <v>159</v>
      </c>
      <c r="I903">
        <f t="shared" si="86"/>
        <v>55.01</v>
      </c>
      <c r="J903" t="s">
        <v>21</v>
      </c>
      <c r="K903" t="s">
        <v>22</v>
      </c>
      <c r="L903">
        <v>1531803600</v>
      </c>
      <c r="M903" s="9">
        <v>1534654800</v>
      </c>
      <c r="N903" s="8">
        <f t="shared" si="87"/>
        <v>43298.208333333328</v>
      </c>
      <c r="O903" s="8">
        <f t="shared" si="88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90"/>
        <v>rock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5"/>
        <v>252</v>
      </c>
      <c r="G904" t="s">
        <v>20</v>
      </c>
      <c r="H904">
        <v>110</v>
      </c>
      <c r="I904">
        <f t="shared" si="86"/>
        <v>32.130000000000003</v>
      </c>
      <c r="J904" t="s">
        <v>21</v>
      </c>
      <c r="K904" t="s">
        <v>22</v>
      </c>
      <c r="L904">
        <v>1454133600</v>
      </c>
      <c r="M904" s="9">
        <v>1457762400</v>
      </c>
      <c r="N904" s="8">
        <f t="shared" si="87"/>
        <v>42399.25</v>
      </c>
      <c r="O904" s="8">
        <f t="shared" si="88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90"/>
        <v>web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5"/>
        <v>2</v>
      </c>
      <c r="G905" t="s">
        <v>47</v>
      </c>
      <c r="H905">
        <v>14</v>
      </c>
      <c r="I905">
        <f t="shared" si="86"/>
        <v>50.64</v>
      </c>
      <c r="J905" t="s">
        <v>21</v>
      </c>
      <c r="K905" t="s">
        <v>22</v>
      </c>
      <c r="L905">
        <v>1336194000</v>
      </c>
      <c r="M905" s="9">
        <v>1337490000</v>
      </c>
      <c r="N905" s="8">
        <f t="shared" si="87"/>
        <v>41034.208333333336</v>
      </c>
      <c r="O905" s="8">
        <f t="shared" si="88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90"/>
        <v>nonfiction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5"/>
        <v>12</v>
      </c>
      <c r="G906" t="s">
        <v>14</v>
      </c>
      <c r="H906">
        <v>16</v>
      </c>
      <c r="I906">
        <f t="shared" si="86"/>
        <v>49.69</v>
      </c>
      <c r="J906" t="s">
        <v>21</v>
      </c>
      <c r="K906" t="s">
        <v>22</v>
      </c>
      <c r="L906">
        <v>1349326800</v>
      </c>
      <c r="M906" s="9">
        <v>1349672400</v>
      </c>
      <c r="N906" s="8">
        <f t="shared" si="87"/>
        <v>41186.208333333336</v>
      </c>
      <c r="O906" s="8">
        <f t="shared" si="88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90"/>
        <v>radio &amp; podcasts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5"/>
        <v>164</v>
      </c>
      <c r="G907" t="s">
        <v>20</v>
      </c>
      <c r="H907">
        <v>236</v>
      </c>
      <c r="I907">
        <f t="shared" si="86"/>
        <v>54.89</v>
      </c>
      <c r="J907" t="s">
        <v>21</v>
      </c>
      <c r="K907" t="s">
        <v>22</v>
      </c>
      <c r="L907">
        <v>1379566800</v>
      </c>
      <c r="M907" s="9">
        <v>1379826000</v>
      </c>
      <c r="N907" s="8">
        <f t="shared" si="87"/>
        <v>41536.208333333336</v>
      </c>
      <c r="O907" s="8">
        <f t="shared" si="88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90"/>
        <v>plays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5"/>
        <v>163</v>
      </c>
      <c r="G908" t="s">
        <v>20</v>
      </c>
      <c r="H908">
        <v>191</v>
      </c>
      <c r="I908">
        <f t="shared" si="86"/>
        <v>46.93</v>
      </c>
      <c r="J908" t="s">
        <v>21</v>
      </c>
      <c r="K908" t="s">
        <v>22</v>
      </c>
      <c r="L908">
        <v>1494651600</v>
      </c>
      <c r="M908" s="9">
        <v>1497762000</v>
      </c>
      <c r="N908" s="8">
        <f t="shared" si="87"/>
        <v>42868.208333333328</v>
      </c>
      <c r="O908" s="8">
        <f t="shared" si="88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90"/>
        <v>documentary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5"/>
        <v>20</v>
      </c>
      <c r="G909" t="s">
        <v>14</v>
      </c>
      <c r="H909">
        <v>41</v>
      </c>
      <c r="I909">
        <f t="shared" si="86"/>
        <v>44.95</v>
      </c>
      <c r="J909" t="s">
        <v>21</v>
      </c>
      <c r="K909" t="s">
        <v>22</v>
      </c>
      <c r="L909">
        <v>1303880400</v>
      </c>
      <c r="M909" s="9">
        <v>1304485200</v>
      </c>
      <c r="N909" s="8">
        <f t="shared" si="87"/>
        <v>40660.208333333336</v>
      </c>
      <c r="O909" s="8">
        <f t="shared" si="88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90"/>
        <v>plays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5"/>
        <v>319</v>
      </c>
      <c r="G910" t="s">
        <v>20</v>
      </c>
      <c r="H910">
        <v>3934</v>
      </c>
      <c r="I910">
        <f t="shared" si="86"/>
        <v>31</v>
      </c>
      <c r="J910" t="s">
        <v>21</v>
      </c>
      <c r="K910" t="s">
        <v>22</v>
      </c>
      <c r="L910">
        <v>1335934800</v>
      </c>
      <c r="M910" s="9">
        <v>1336885200</v>
      </c>
      <c r="N910" s="8">
        <f t="shared" si="87"/>
        <v>41031.208333333336</v>
      </c>
      <c r="O910" s="8">
        <f t="shared" si="88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90"/>
        <v>video games</v>
      </c>
    </row>
    <row r="911" spans="1:20" ht="34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5"/>
        <v>479</v>
      </c>
      <c r="G911" t="s">
        <v>20</v>
      </c>
      <c r="H911">
        <v>80</v>
      </c>
      <c r="I911">
        <f t="shared" si="86"/>
        <v>107.76</v>
      </c>
      <c r="J911" t="s">
        <v>15</v>
      </c>
      <c r="K911" t="s">
        <v>16</v>
      </c>
      <c r="L911">
        <v>1528088400</v>
      </c>
      <c r="M911" s="9">
        <v>1530421200</v>
      </c>
      <c r="N911" s="8">
        <f t="shared" si="87"/>
        <v>43255.208333333328</v>
      </c>
      <c r="O911" s="8">
        <f t="shared" si="88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90"/>
        <v>plays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5"/>
        <v>20</v>
      </c>
      <c r="G912" t="s">
        <v>74</v>
      </c>
      <c r="H912">
        <v>296</v>
      </c>
      <c r="I912">
        <f t="shared" si="86"/>
        <v>102.08</v>
      </c>
      <c r="J912" t="s">
        <v>21</v>
      </c>
      <c r="K912" t="s">
        <v>22</v>
      </c>
      <c r="L912">
        <v>1421906400</v>
      </c>
      <c r="M912" s="9">
        <v>1421992800</v>
      </c>
      <c r="N912" s="8">
        <f t="shared" si="87"/>
        <v>42026.25</v>
      </c>
      <c r="O912" s="8">
        <f t="shared" si="88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90"/>
        <v>plays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5"/>
        <v>199</v>
      </c>
      <c r="G913" t="s">
        <v>20</v>
      </c>
      <c r="H913">
        <v>462</v>
      </c>
      <c r="I913">
        <f t="shared" si="86"/>
        <v>24.98</v>
      </c>
      <c r="J913" t="s">
        <v>21</v>
      </c>
      <c r="K913" t="s">
        <v>22</v>
      </c>
      <c r="L913">
        <v>1568005200</v>
      </c>
      <c r="M913" s="9">
        <v>1568178000</v>
      </c>
      <c r="N913" s="8">
        <f t="shared" si="87"/>
        <v>43717.208333333328</v>
      </c>
      <c r="O913" s="8">
        <f t="shared" si="88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90"/>
        <v>web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5"/>
        <v>795</v>
      </c>
      <c r="G914" t="s">
        <v>20</v>
      </c>
      <c r="H914">
        <v>179</v>
      </c>
      <c r="I914">
        <f t="shared" si="86"/>
        <v>79.94</v>
      </c>
      <c r="J914" t="s">
        <v>21</v>
      </c>
      <c r="K914" t="s">
        <v>22</v>
      </c>
      <c r="L914">
        <v>1346821200</v>
      </c>
      <c r="M914" s="9">
        <v>1347944400</v>
      </c>
      <c r="N914" s="8">
        <f t="shared" si="87"/>
        <v>41157.208333333336</v>
      </c>
      <c r="O914" s="8">
        <f t="shared" si="88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90"/>
        <v>drama</v>
      </c>
    </row>
    <row r="915" spans="1:20" ht="34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5"/>
        <v>51</v>
      </c>
      <c r="G915" t="s">
        <v>14</v>
      </c>
      <c r="H915">
        <v>523</v>
      </c>
      <c r="I915">
        <f t="shared" si="86"/>
        <v>67.95</v>
      </c>
      <c r="J915" t="s">
        <v>26</v>
      </c>
      <c r="K915" t="s">
        <v>27</v>
      </c>
      <c r="L915">
        <v>1557637200</v>
      </c>
      <c r="M915" s="9">
        <v>1558760400</v>
      </c>
      <c r="N915" s="8">
        <f t="shared" si="87"/>
        <v>43597.208333333328</v>
      </c>
      <c r="O915" s="8">
        <f t="shared" si="88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90"/>
        <v>drama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5"/>
        <v>57</v>
      </c>
      <c r="G916" t="s">
        <v>14</v>
      </c>
      <c r="H916">
        <v>141</v>
      </c>
      <c r="I916">
        <f t="shared" si="86"/>
        <v>26.07</v>
      </c>
      <c r="J916" t="s">
        <v>40</v>
      </c>
      <c r="K916" t="s">
        <v>41</v>
      </c>
      <c r="L916">
        <v>1375592400</v>
      </c>
      <c r="M916" s="9">
        <v>1376629200</v>
      </c>
      <c r="N916" s="8">
        <f t="shared" si="87"/>
        <v>41490.208333333336</v>
      </c>
      <c r="O916" s="8">
        <f t="shared" si="88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90"/>
        <v>plays</v>
      </c>
    </row>
    <row r="917" spans="1:20" ht="34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5"/>
        <v>156</v>
      </c>
      <c r="G917" t="s">
        <v>20</v>
      </c>
      <c r="H917">
        <v>1866</v>
      </c>
      <c r="I917">
        <f t="shared" si="86"/>
        <v>105</v>
      </c>
      <c r="J917" t="s">
        <v>40</v>
      </c>
      <c r="K917" t="s">
        <v>41</v>
      </c>
      <c r="L917">
        <v>1503982800</v>
      </c>
      <c r="M917" s="9">
        <v>1504760400</v>
      </c>
      <c r="N917" s="8">
        <f t="shared" si="87"/>
        <v>42976.208333333328</v>
      </c>
      <c r="O917" s="8">
        <f t="shared" si="88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90"/>
        <v>television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5"/>
        <v>36</v>
      </c>
      <c r="G918" t="s">
        <v>14</v>
      </c>
      <c r="H918">
        <v>52</v>
      </c>
      <c r="I918">
        <f t="shared" si="86"/>
        <v>25.83</v>
      </c>
      <c r="J918" t="s">
        <v>21</v>
      </c>
      <c r="K918" t="s">
        <v>22</v>
      </c>
      <c r="L918">
        <v>1418882400</v>
      </c>
      <c r="M918" s="9">
        <v>1419660000</v>
      </c>
      <c r="N918" s="8">
        <f t="shared" si="87"/>
        <v>41991.25</v>
      </c>
      <c r="O918" s="8">
        <f t="shared" si="88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90"/>
        <v>photography books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ref="F919:F982" si="91">ROUND((E919/D919)*100,0)</f>
        <v>58</v>
      </c>
      <c r="G919" t="s">
        <v>47</v>
      </c>
      <c r="H919">
        <v>27</v>
      </c>
      <c r="I919">
        <f t="shared" si="86"/>
        <v>77.67</v>
      </c>
      <c r="J919" t="s">
        <v>40</v>
      </c>
      <c r="K919" t="s">
        <v>41</v>
      </c>
      <c r="L919">
        <v>1309237200</v>
      </c>
      <c r="M919" s="9">
        <v>1311310800</v>
      </c>
      <c r="N919" s="8">
        <f t="shared" si="87"/>
        <v>40722.208333333336</v>
      </c>
      <c r="O919" s="8">
        <f t="shared" si="88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90"/>
        <v>shorts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91"/>
        <v>237</v>
      </c>
      <c r="G920" t="s">
        <v>20</v>
      </c>
      <c r="H920">
        <v>156</v>
      </c>
      <c r="I920">
        <f t="shared" si="86"/>
        <v>57.83</v>
      </c>
      <c r="J920" t="s">
        <v>98</v>
      </c>
      <c r="K920" t="s">
        <v>99</v>
      </c>
      <c r="L920">
        <v>1343365200</v>
      </c>
      <c r="M920" s="9">
        <v>1344315600</v>
      </c>
      <c r="N920" s="8">
        <f t="shared" si="87"/>
        <v>41117.208333333336</v>
      </c>
      <c r="O920" s="8">
        <f t="shared" si="88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90"/>
        <v>radio &amp; podcasts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91"/>
        <v>59</v>
      </c>
      <c r="G921" t="s">
        <v>14</v>
      </c>
      <c r="H921">
        <v>225</v>
      </c>
      <c r="I921">
        <f t="shared" si="86"/>
        <v>92.96</v>
      </c>
      <c r="J921" t="s">
        <v>26</v>
      </c>
      <c r="K921" t="s">
        <v>27</v>
      </c>
      <c r="L921">
        <v>1507957200</v>
      </c>
      <c r="M921" s="9">
        <v>1510725600</v>
      </c>
      <c r="N921" s="8">
        <f t="shared" si="87"/>
        <v>43022.208333333328</v>
      </c>
      <c r="O921" s="8">
        <f t="shared" si="88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90"/>
        <v>plays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91"/>
        <v>183</v>
      </c>
      <c r="G922" t="s">
        <v>20</v>
      </c>
      <c r="H922">
        <v>255</v>
      </c>
      <c r="I922">
        <f t="shared" si="86"/>
        <v>37.950000000000003</v>
      </c>
      <c r="J922" t="s">
        <v>21</v>
      </c>
      <c r="K922" t="s">
        <v>22</v>
      </c>
      <c r="L922">
        <v>1549519200</v>
      </c>
      <c r="M922" s="9">
        <v>1551247200</v>
      </c>
      <c r="N922" s="8">
        <f t="shared" si="87"/>
        <v>43503.25</v>
      </c>
      <c r="O922" s="8">
        <f t="shared" si="88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90"/>
        <v>animation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91"/>
        <v>1</v>
      </c>
      <c r="G923" t="s">
        <v>14</v>
      </c>
      <c r="H923">
        <v>38</v>
      </c>
      <c r="I923">
        <f t="shared" si="86"/>
        <v>31.84</v>
      </c>
      <c r="J923" t="s">
        <v>21</v>
      </c>
      <c r="K923" t="s">
        <v>22</v>
      </c>
      <c r="L923">
        <v>1329026400</v>
      </c>
      <c r="M923" s="9">
        <v>1330236000</v>
      </c>
      <c r="N923" s="8">
        <f t="shared" si="87"/>
        <v>40951.25</v>
      </c>
      <c r="O923" s="8">
        <f t="shared" si="88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90"/>
        <v>web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91"/>
        <v>176</v>
      </c>
      <c r="G924" t="s">
        <v>20</v>
      </c>
      <c r="H924">
        <v>2261</v>
      </c>
      <c r="I924">
        <f t="shared" si="86"/>
        <v>40</v>
      </c>
      <c r="J924" t="s">
        <v>21</v>
      </c>
      <c r="K924" t="s">
        <v>22</v>
      </c>
      <c r="L924">
        <v>1544335200</v>
      </c>
      <c r="M924" s="9">
        <v>1545112800</v>
      </c>
      <c r="N924" s="8">
        <f t="shared" si="87"/>
        <v>43443.25</v>
      </c>
      <c r="O924" s="8">
        <f t="shared" si="88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90"/>
        <v>world music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91"/>
        <v>238</v>
      </c>
      <c r="G925" t="s">
        <v>20</v>
      </c>
      <c r="H925">
        <v>40</v>
      </c>
      <c r="I925">
        <f t="shared" si="86"/>
        <v>101.1</v>
      </c>
      <c r="J925" t="s">
        <v>21</v>
      </c>
      <c r="K925" t="s">
        <v>22</v>
      </c>
      <c r="L925">
        <v>1279083600</v>
      </c>
      <c r="M925" s="9">
        <v>1279170000</v>
      </c>
      <c r="N925" s="8">
        <f t="shared" si="87"/>
        <v>40373.208333333336</v>
      </c>
      <c r="O925" s="8">
        <f t="shared" si="88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90"/>
        <v>plays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91"/>
        <v>488</v>
      </c>
      <c r="G926" t="s">
        <v>20</v>
      </c>
      <c r="H926">
        <v>2289</v>
      </c>
      <c r="I926">
        <f t="shared" si="86"/>
        <v>84.01</v>
      </c>
      <c r="J926" t="s">
        <v>107</v>
      </c>
      <c r="K926" t="s">
        <v>108</v>
      </c>
      <c r="L926">
        <v>1572498000</v>
      </c>
      <c r="M926" s="9">
        <v>1573452000</v>
      </c>
      <c r="N926" s="8">
        <f t="shared" si="87"/>
        <v>43769.208333333328</v>
      </c>
      <c r="O926" s="8">
        <f t="shared" si="88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90"/>
        <v>plays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91"/>
        <v>224</v>
      </c>
      <c r="G927" t="s">
        <v>20</v>
      </c>
      <c r="H927">
        <v>65</v>
      </c>
      <c r="I927">
        <f t="shared" si="86"/>
        <v>103.42</v>
      </c>
      <c r="J927" t="s">
        <v>21</v>
      </c>
      <c r="K927" t="s">
        <v>22</v>
      </c>
      <c r="L927">
        <v>1506056400</v>
      </c>
      <c r="M927" s="9">
        <v>1507093200</v>
      </c>
      <c r="N927" s="8">
        <f t="shared" si="87"/>
        <v>43000.208333333328</v>
      </c>
      <c r="O927" s="8">
        <f t="shared" si="88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90"/>
        <v>plays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91"/>
        <v>18</v>
      </c>
      <c r="G928" t="s">
        <v>14</v>
      </c>
      <c r="H928">
        <v>15</v>
      </c>
      <c r="I928">
        <f t="shared" si="86"/>
        <v>105.13</v>
      </c>
      <c r="J928" t="s">
        <v>21</v>
      </c>
      <c r="K928" t="s">
        <v>22</v>
      </c>
      <c r="L928">
        <v>1463029200</v>
      </c>
      <c r="M928" s="9">
        <v>1463374800</v>
      </c>
      <c r="N928" s="8">
        <f t="shared" si="87"/>
        <v>42502.208333333328</v>
      </c>
      <c r="O928" s="8">
        <f t="shared" si="88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90"/>
        <v>food trucks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91"/>
        <v>46</v>
      </c>
      <c r="G929" t="s">
        <v>14</v>
      </c>
      <c r="H929">
        <v>37</v>
      </c>
      <c r="I929">
        <f t="shared" si="86"/>
        <v>89.22</v>
      </c>
      <c r="J929" t="s">
        <v>21</v>
      </c>
      <c r="K929" t="s">
        <v>22</v>
      </c>
      <c r="L929">
        <v>1342069200</v>
      </c>
      <c r="M929" s="9">
        <v>1344574800</v>
      </c>
      <c r="N929" s="8">
        <f t="shared" si="87"/>
        <v>41102.208333333336</v>
      </c>
      <c r="O929" s="8">
        <f t="shared" si="88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90"/>
        <v>plays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91"/>
        <v>117</v>
      </c>
      <c r="G930" t="s">
        <v>20</v>
      </c>
      <c r="H930">
        <v>3777</v>
      </c>
      <c r="I930">
        <f t="shared" si="86"/>
        <v>52</v>
      </c>
      <c r="J930" t="s">
        <v>107</v>
      </c>
      <c r="K930" t="s">
        <v>108</v>
      </c>
      <c r="L930">
        <v>1388296800</v>
      </c>
      <c r="M930" s="9">
        <v>1389074400</v>
      </c>
      <c r="N930" s="8">
        <f t="shared" si="87"/>
        <v>41637.25</v>
      </c>
      <c r="O930" s="8">
        <f t="shared" si="88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90"/>
        <v>web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91"/>
        <v>217</v>
      </c>
      <c r="G931" t="s">
        <v>20</v>
      </c>
      <c r="H931">
        <v>184</v>
      </c>
      <c r="I931">
        <f t="shared" si="86"/>
        <v>64.959999999999994</v>
      </c>
      <c r="J931" t="s">
        <v>40</v>
      </c>
      <c r="K931" t="s">
        <v>41</v>
      </c>
      <c r="L931">
        <v>1493787600</v>
      </c>
      <c r="M931" s="9">
        <v>1494997200</v>
      </c>
      <c r="N931" s="8">
        <f t="shared" si="87"/>
        <v>42858.208333333328</v>
      </c>
      <c r="O931" s="8">
        <f t="shared" si="88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90"/>
        <v>plays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91"/>
        <v>112</v>
      </c>
      <c r="G932" t="s">
        <v>20</v>
      </c>
      <c r="H932">
        <v>85</v>
      </c>
      <c r="I932">
        <f t="shared" si="86"/>
        <v>46.24</v>
      </c>
      <c r="J932" t="s">
        <v>21</v>
      </c>
      <c r="K932" t="s">
        <v>22</v>
      </c>
      <c r="L932">
        <v>1424844000</v>
      </c>
      <c r="M932" s="9">
        <v>1425448800</v>
      </c>
      <c r="N932" s="8">
        <f t="shared" si="87"/>
        <v>42060.25</v>
      </c>
      <c r="O932" s="8">
        <f t="shared" si="88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90"/>
        <v>plays</v>
      </c>
    </row>
    <row r="933" spans="1:20" ht="34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91"/>
        <v>73</v>
      </c>
      <c r="G933" t="s">
        <v>14</v>
      </c>
      <c r="H933">
        <v>112</v>
      </c>
      <c r="I933">
        <f t="shared" si="86"/>
        <v>51.15</v>
      </c>
      <c r="J933" t="s">
        <v>21</v>
      </c>
      <c r="K933" t="s">
        <v>22</v>
      </c>
      <c r="L933">
        <v>1403931600</v>
      </c>
      <c r="M933" s="9">
        <v>1404104400</v>
      </c>
      <c r="N933" s="8">
        <f t="shared" si="87"/>
        <v>41818.208333333336</v>
      </c>
      <c r="O933" s="8">
        <f t="shared" si="88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90"/>
        <v>plays</v>
      </c>
    </row>
    <row r="934" spans="1:20" ht="34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91"/>
        <v>212</v>
      </c>
      <c r="G934" t="s">
        <v>20</v>
      </c>
      <c r="H934">
        <v>144</v>
      </c>
      <c r="I934">
        <f t="shared" si="86"/>
        <v>33.909999999999997</v>
      </c>
      <c r="J934" t="s">
        <v>21</v>
      </c>
      <c r="K934" t="s">
        <v>22</v>
      </c>
      <c r="L934">
        <v>1394514000</v>
      </c>
      <c r="M934" s="9">
        <v>1394773200</v>
      </c>
      <c r="N934" s="8">
        <f t="shared" si="87"/>
        <v>41709.208333333336</v>
      </c>
      <c r="O934" s="8">
        <f t="shared" si="88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90"/>
        <v>rock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91"/>
        <v>240</v>
      </c>
      <c r="G935" t="s">
        <v>20</v>
      </c>
      <c r="H935">
        <v>1902</v>
      </c>
      <c r="I935">
        <f t="shared" si="86"/>
        <v>92.02</v>
      </c>
      <c r="J935" t="s">
        <v>21</v>
      </c>
      <c r="K935" t="s">
        <v>22</v>
      </c>
      <c r="L935">
        <v>1365397200</v>
      </c>
      <c r="M935" s="9">
        <v>1366520400</v>
      </c>
      <c r="N935" s="8">
        <f t="shared" si="87"/>
        <v>41372.208333333336</v>
      </c>
      <c r="O935" s="8">
        <f t="shared" si="88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90"/>
        <v>plays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91"/>
        <v>182</v>
      </c>
      <c r="G936" t="s">
        <v>20</v>
      </c>
      <c r="H936">
        <v>105</v>
      </c>
      <c r="I936">
        <f t="shared" si="86"/>
        <v>107.43</v>
      </c>
      <c r="J936" t="s">
        <v>21</v>
      </c>
      <c r="K936" t="s">
        <v>22</v>
      </c>
      <c r="L936">
        <v>1456120800</v>
      </c>
      <c r="M936" s="9">
        <v>1456639200</v>
      </c>
      <c r="N936" s="8">
        <f t="shared" si="87"/>
        <v>42422.25</v>
      </c>
      <c r="O936" s="8">
        <f t="shared" si="88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90"/>
        <v>plays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91"/>
        <v>164</v>
      </c>
      <c r="G937" t="s">
        <v>20</v>
      </c>
      <c r="H937">
        <v>132</v>
      </c>
      <c r="I937">
        <f t="shared" si="86"/>
        <v>75.849999999999994</v>
      </c>
      <c r="J937" t="s">
        <v>21</v>
      </c>
      <c r="K937" t="s">
        <v>22</v>
      </c>
      <c r="L937">
        <v>1437714000</v>
      </c>
      <c r="M937" s="9">
        <v>1438318800</v>
      </c>
      <c r="N937" s="8">
        <f t="shared" si="87"/>
        <v>42209.208333333328</v>
      </c>
      <c r="O937" s="8">
        <f t="shared" si="88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90"/>
        <v>plays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91"/>
        <v>2</v>
      </c>
      <c r="G938" t="s">
        <v>14</v>
      </c>
      <c r="H938">
        <v>21</v>
      </c>
      <c r="I938">
        <f t="shared" si="86"/>
        <v>80.48</v>
      </c>
      <c r="J938" t="s">
        <v>21</v>
      </c>
      <c r="K938" t="s">
        <v>22</v>
      </c>
      <c r="L938">
        <v>1563771600</v>
      </c>
      <c r="M938" s="9">
        <v>1564030800</v>
      </c>
      <c r="N938" s="8">
        <f t="shared" si="87"/>
        <v>43668.208333333328</v>
      </c>
      <c r="O938" s="8">
        <f t="shared" si="88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90"/>
        <v>plays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91"/>
        <v>50</v>
      </c>
      <c r="G939" t="s">
        <v>74</v>
      </c>
      <c r="H939">
        <v>976</v>
      </c>
      <c r="I939">
        <f t="shared" si="86"/>
        <v>86.98</v>
      </c>
      <c r="J939" t="s">
        <v>21</v>
      </c>
      <c r="K939" t="s">
        <v>22</v>
      </c>
      <c r="L939">
        <v>1448517600</v>
      </c>
      <c r="M939" s="9">
        <v>1449295200</v>
      </c>
      <c r="N939" s="8">
        <f t="shared" si="87"/>
        <v>42334.25</v>
      </c>
      <c r="O939" s="8">
        <f t="shared" si="88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90"/>
        <v>documentary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91"/>
        <v>110</v>
      </c>
      <c r="G940" t="s">
        <v>20</v>
      </c>
      <c r="H940">
        <v>96</v>
      </c>
      <c r="I940">
        <f t="shared" si="86"/>
        <v>105.14</v>
      </c>
      <c r="J940" t="s">
        <v>21</v>
      </c>
      <c r="K940" t="s">
        <v>22</v>
      </c>
      <c r="L940">
        <v>1528779600</v>
      </c>
      <c r="M940" s="9">
        <v>1531890000</v>
      </c>
      <c r="N940" s="8">
        <f t="shared" si="87"/>
        <v>43263.208333333328</v>
      </c>
      <c r="O940" s="8">
        <f t="shared" si="88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90"/>
        <v>fiction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91"/>
        <v>49</v>
      </c>
      <c r="G941" t="s">
        <v>14</v>
      </c>
      <c r="H941">
        <v>67</v>
      </c>
      <c r="I941">
        <f t="shared" si="86"/>
        <v>57.3</v>
      </c>
      <c r="J941" t="s">
        <v>21</v>
      </c>
      <c r="K941" t="s">
        <v>22</v>
      </c>
      <c r="L941">
        <v>1304744400</v>
      </c>
      <c r="M941" s="9">
        <v>1306213200</v>
      </c>
      <c r="N941" s="8">
        <f t="shared" si="87"/>
        <v>40670.208333333336</v>
      </c>
      <c r="O941" s="8">
        <f t="shared" si="88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90"/>
        <v>video games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91"/>
        <v>62</v>
      </c>
      <c r="G942" t="s">
        <v>47</v>
      </c>
      <c r="H942">
        <v>66</v>
      </c>
      <c r="I942">
        <f t="shared" si="86"/>
        <v>93.35</v>
      </c>
      <c r="J942" t="s">
        <v>15</v>
      </c>
      <c r="K942" t="s">
        <v>16</v>
      </c>
      <c r="L942">
        <v>1354341600</v>
      </c>
      <c r="M942" s="9">
        <v>1356242400</v>
      </c>
      <c r="N942" s="8">
        <f t="shared" si="87"/>
        <v>41244.25</v>
      </c>
      <c r="O942" s="8">
        <f t="shared" si="88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90"/>
        <v>web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91"/>
        <v>13</v>
      </c>
      <c r="G943" t="s">
        <v>14</v>
      </c>
      <c r="H943">
        <v>78</v>
      </c>
      <c r="I943">
        <f t="shared" si="86"/>
        <v>71.989999999999995</v>
      </c>
      <c r="J943" t="s">
        <v>21</v>
      </c>
      <c r="K943" t="s">
        <v>22</v>
      </c>
      <c r="L943">
        <v>1294552800</v>
      </c>
      <c r="M943" s="9">
        <v>1297576800</v>
      </c>
      <c r="N943" s="8">
        <f t="shared" si="87"/>
        <v>40552.25</v>
      </c>
      <c r="O943" s="8">
        <f t="shared" si="88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90"/>
        <v>plays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91"/>
        <v>65</v>
      </c>
      <c r="G944" t="s">
        <v>14</v>
      </c>
      <c r="H944">
        <v>67</v>
      </c>
      <c r="I944">
        <f t="shared" si="86"/>
        <v>92.61</v>
      </c>
      <c r="J944" t="s">
        <v>26</v>
      </c>
      <c r="K944" t="s">
        <v>27</v>
      </c>
      <c r="L944">
        <v>1295935200</v>
      </c>
      <c r="M944" s="9">
        <v>1296194400</v>
      </c>
      <c r="N944" s="8">
        <f t="shared" si="87"/>
        <v>40568.25</v>
      </c>
      <c r="O944" s="8">
        <f t="shared" si="88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90"/>
        <v>plays</v>
      </c>
    </row>
    <row r="945" spans="1:20" ht="34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91"/>
        <v>160</v>
      </c>
      <c r="G945" t="s">
        <v>20</v>
      </c>
      <c r="H945">
        <v>114</v>
      </c>
      <c r="I945">
        <f t="shared" si="86"/>
        <v>104.99</v>
      </c>
      <c r="J945" t="s">
        <v>21</v>
      </c>
      <c r="K945" t="s">
        <v>22</v>
      </c>
      <c r="L945">
        <v>1411534800</v>
      </c>
      <c r="M945" s="9">
        <v>1414558800</v>
      </c>
      <c r="N945" s="8">
        <f t="shared" si="87"/>
        <v>41906.208333333336</v>
      </c>
      <c r="O945" s="8">
        <f t="shared" si="88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90"/>
        <v>food trucks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91"/>
        <v>81</v>
      </c>
      <c r="G946" t="s">
        <v>14</v>
      </c>
      <c r="H946">
        <v>263</v>
      </c>
      <c r="I946">
        <f t="shared" si="86"/>
        <v>30.96</v>
      </c>
      <c r="J946" t="s">
        <v>26</v>
      </c>
      <c r="K946" t="s">
        <v>27</v>
      </c>
      <c r="L946">
        <v>1486706400</v>
      </c>
      <c r="M946" s="9">
        <v>1488348000</v>
      </c>
      <c r="N946" s="8">
        <f t="shared" si="87"/>
        <v>42776.25</v>
      </c>
      <c r="O946" s="8">
        <f t="shared" si="88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90"/>
        <v>photography books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91"/>
        <v>32</v>
      </c>
      <c r="G947" t="s">
        <v>14</v>
      </c>
      <c r="H947">
        <v>1691</v>
      </c>
      <c r="I947">
        <f t="shared" si="86"/>
        <v>33</v>
      </c>
      <c r="J947" t="s">
        <v>21</v>
      </c>
      <c r="K947" t="s">
        <v>22</v>
      </c>
      <c r="L947">
        <v>1333602000</v>
      </c>
      <c r="M947" s="9">
        <v>1334898000</v>
      </c>
      <c r="N947" s="8">
        <f t="shared" si="87"/>
        <v>41004.208333333336</v>
      </c>
      <c r="O947" s="8">
        <f t="shared" si="88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90"/>
        <v>photography books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91"/>
        <v>10</v>
      </c>
      <c r="G948" t="s">
        <v>14</v>
      </c>
      <c r="H948">
        <v>181</v>
      </c>
      <c r="I948">
        <f t="shared" si="86"/>
        <v>84.19</v>
      </c>
      <c r="J948" t="s">
        <v>21</v>
      </c>
      <c r="K948" t="s">
        <v>22</v>
      </c>
      <c r="L948">
        <v>1308200400</v>
      </c>
      <c r="M948" s="9">
        <v>1308373200</v>
      </c>
      <c r="N948" s="8">
        <f t="shared" si="87"/>
        <v>40710.208333333336</v>
      </c>
      <c r="O948" s="8">
        <f t="shared" si="88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90"/>
        <v>plays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91"/>
        <v>27</v>
      </c>
      <c r="G949" t="s">
        <v>14</v>
      </c>
      <c r="H949">
        <v>13</v>
      </c>
      <c r="I949">
        <f t="shared" si="86"/>
        <v>73.92</v>
      </c>
      <c r="J949" t="s">
        <v>21</v>
      </c>
      <c r="K949" t="s">
        <v>22</v>
      </c>
      <c r="L949">
        <v>1411707600</v>
      </c>
      <c r="M949" s="9">
        <v>1412312400</v>
      </c>
      <c r="N949" s="8">
        <f t="shared" si="87"/>
        <v>41908.208333333336</v>
      </c>
      <c r="O949" s="8">
        <f t="shared" si="88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90"/>
        <v>plays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91"/>
        <v>63</v>
      </c>
      <c r="G950" t="s">
        <v>74</v>
      </c>
      <c r="H950">
        <v>160</v>
      </c>
      <c r="I950">
        <f t="shared" si="86"/>
        <v>36.99</v>
      </c>
      <c r="J950" t="s">
        <v>21</v>
      </c>
      <c r="K950" t="s">
        <v>22</v>
      </c>
      <c r="L950">
        <v>1418364000</v>
      </c>
      <c r="M950" s="9">
        <v>1419228000</v>
      </c>
      <c r="N950" s="8">
        <f t="shared" si="87"/>
        <v>41985.25</v>
      </c>
      <c r="O950" s="8">
        <f t="shared" si="88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90"/>
        <v>documentary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91"/>
        <v>161</v>
      </c>
      <c r="G951" t="s">
        <v>20</v>
      </c>
      <c r="H951">
        <v>203</v>
      </c>
      <c r="I951">
        <f t="shared" si="86"/>
        <v>46.9</v>
      </c>
      <c r="J951" t="s">
        <v>21</v>
      </c>
      <c r="K951" t="s">
        <v>22</v>
      </c>
      <c r="L951">
        <v>1429333200</v>
      </c>
      <c r="M951" s="9">
        <v>1430974800</v>
      </c>
      <c r="N951" s="8">
        <f t="shared" si="87"/>
        <v>42112.208333333328</v>
      </c>
      <c r="O951" s="8">
        <f t="shared" si="88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90"/>
        <v>web</v>
      </c>
    </row>
    <row r="952" spans="1:20" ht="34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91"/>
        <v>5</v>
      </c>
      <c r="G952" t="s">
        <v>14</v>
      </c>
      <c r="H952">
        <v>1</v>
      </c>
      <c r="I952">
        <f t="shared" si="86"/>
        <v>5</v>
      </c>
      <c r="J952" t="s">
        <v>21</v>
      </c>
      <c r="K952" t="s">
        <v>22</v>
      </c>
      <c r="L952">
        <v>1555390800</v>
      </c>
      <c r="M952" s="9">
        <v>1555822800</v>
      </c>
      <c r="N952" s="8">
        <f t="shared" si="87"/>
        <v>43571.208333333328</v>
      </c>
      <c r="O952" s="8">
        <f t="shared" si="88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90"/>
        <v>plays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91"/>
        <v>1097</v>
      </c>
      <c r="G953" t="s">
        <v>20</v>
      </c>
      <c r="H953">
        <v>1559</v>
      </c>
      <c r="I953">
        <f t="shared" si="86"/>
        <v>102.02</v>
      </c>
      <c r="J953" t="s">
        <v>21</v>
      </c>
      <c r="K953" t="s">
        <v>22</v>
      </c>
      <c r="L953">
        <v>1482732000</v>
      </c>
      <c r="M953" s="9">
        <v>1482818400</v>
      </c>
      <c r="N953" s="8">
        <f t="shared" si="87"/>
        <v>42730.25</v>
      </c>
      <c r="O953" s="8">
        <f t="shared" si="88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90"/>
        <v>rock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91"/>
        <v>70</v>
      </c>
      <c r="G954" t="s">
        <v>74</v>
      </c>
      <c r="H954">
        <v>2266</v>
      </c>
      <c r="I954">
        <f t="shared" si="86"/>
        <v>45.01</v>
      </c>
      <c r="J954" t="s">
        <v>21</v>
      </c>
      <c r="K954" t="s">
        <v>22</v>
      </c>
      <c r="L954">
        <v>1470718800</v>
      </c>
      <c r="M954" s="9">
        <v>1471928400</v>
      </c>
      <c r="N954" s="8">
        <f t="shared" si="87"/>
        <v>42591.208333333328</v>
      </c>
      <c r="O954" s="8">
        <f t="shared" si="88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90"/>
        <v>documentary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91"/>
        <v>60</v>
      </c>
      <c r="G955" t="s">
        <v>14</v>
      </c>
      <c r="H955">
        <v>21</v>
      </c>
      <c r="I955">
        <f t="shared" si="86"/>
        <v>94.29</v>
      </c>
      <c r="J955" t="s">
        <v>21</v>
      </c>
      <c r="K955" t="s">
        <v>22</v>
      </c>
      <c r="L955">
        <v>1450591200</v>
      </c>
      <c r="M955" s="9">
        <v>1453701600</v>
      </c>
      <c r="N955" s="8">
        <f t="shared" si="87"/>
        <v>42358.25</v>
      </c>
      <c r="O955" s="8">
        <f t="shared" si="88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90"/>
        <v>science fiction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91"/>
        <v>367</v>
      </c>
      <c r="G956" t="s">
        <v>20</v>
      </c>
      <c r="H956">
        <v>1548</v>
      </c>
      <c r="I956">
        <f t="shared" si="86"/>
        <v>101.02</v>
      </c>
      <c r="J956" t="s">
        <v>26</v>
      </c>
      <c r="K956" t="s">
        <v>27</v>
      </c>
      <c r="L956">
        <v>1348290000</v>
      </c>
      <c r="M956" s="9">
        <v>1350363600</v>
      </c>
      <c r="N956" s="8">
        <f t="shared" si="87"/>
        <v>41174.208333333336</v>
      </c>
      <c r="O956" s="8">
        <f t="shared" si="88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90"/>
        <v>web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91"/>
        <v>1109</v>
      </c>
      <c r="G957" t="s">
        <v>20</v>
      </c>
      <c r="H957">
        <v>80</v>
      </c>
      <c r="I957">
        <f t="shared" si="86"/>
        <v>97.04</v>
      </c>
      <c r="J957" t="s">
        <v>21</v>
      </c>
      <c r="K957" t="s">
        <v>22</v>
      </c>
      <c r="L957">
        <v>1353823200</v>
      </c>
      <c r="M957" s="9">
        <v>1353996000</v>
      </c>
      <c r="N957" s="8">
        <f t="shared" si="87"/>
        <v>41238.25</v>
      </c>
      <c r="O957" s="8">
        <f t="shared" si="88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90"/>
        <v>plays</v>
      </c>
    </row>
    <row r="958" spans="1:20" ht="34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91"/>
        <v>19</v>
      </c>
      <c r="G958" t="s">
        <v>14</v>
      </c>
      <c r="H958">
        <v>830</v>
      </c>
      <c r="I958">
        <f t="shared" si="86"/>
        <v>43.01</v>
      </c>
      <c r="J958" t="s">
        <v>21</v>
      </c>
      <c r="K958" t="s">
        <v>22</v>
      </c>
      <c r="L958">
        <v>1450764000</v>
      </c>
      <c r="M958" s="9">
        <v>1451109600</v>
      </c>
      <c r="N958" s="8">
        <f t="shared" si="87"/>
        <v>42360.25</v>
      </c>
      <c r="O958" s="8">
        <f t="shared" si="88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90"/>
        <v>science fiction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91"/>
        <v>127</v>
      </c>
      <c r="G959" t="s">
        <v>20</v>
      </c>
      <c r="H959">
        <v>131</v>
      </c>
      <c r="I959">
        <f t="shared" si="86"/>
        <v>94.92</v>
      </c>
      <c r="J959" t="s">
        <v>21</v>
      </c>
      <c r="K959" t="s">
        <v>22</v>
      </c>
      <c r="L959">
        <v>1329372000</v>
      </c>
      <c r="M959" s="9">
        <v>1329631200</v>
      </c>
      <c r="N959" s="8">
        <f t="shared" si="87"/>
        <v>40955.25</v>
      </c>
      <c r="O959" s="8">
        <f t="shared" si="88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90"/>
        <v>plays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91"/>
        <v>735</v>
      </c>
      <c r="G960" t="s">
        <v>20</v>
      </c>
      <c r="H960">
        <v>112</v>
      </c>
      <c r="I960">
        <f t="shared" si="86"/>
        <v>72.150000000000006</v>
      </c>
      <c r="J960" t="s">
        <v>21</v>
      </c>
      <c r="K960" t="s">
        <v>22</v>
      </c>
      <c r="L960">
        <v>1277096400</v>
      </c>
      <c r="M960" s="9">
        <v>1278997200</v>
      </c>
      <c r="N960" s="8">
        <f t="shared" si="87"/>
        <v>40350.208333333336</v>
      </c>
      <c r="O960" s="8">
        <f t="shared" si="88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90"/>
        <v>animation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91"/>
        <v>5</v>
      </c>
      <c r="G961" t="s">
        <v>14</v>
      </c>
      <c r="H961">
        <v>130</v>
      </c>
      <c r="I961">
        <f t="shared" si="86"/>
        <v>51.01</v>
      </c>
      <c r="J961" t="s">
        <v>21</v>
      </c>
      <c r="K961" t="s">
        <v>22</v>
      </c>
      <c r="L961">
        <v>1277701200</v>
      </c>
      <c r="M961" s="9">
        <v>1280120400</v>
      </c>
      <c r="N961" s="8">
        <f t="shared" si="87"/>
        <v>40357.208333333336</v>
      </c>
      <c r="O961" s="8">
        <f t="shared" si="88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90"/>
        <v>translations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91"/>
        <v>85</v>
      </c>
      <c r="G962" t="s">
        <v>14</v>
      </c>
      <c r="H962">
        <v>55</v>
      </c>
      <c r="I962">
        <f t="shared" si="86"/>
        <v>85.05</v>
      </c>
      <c r="J962" t="s">
        <v>21</v>
      </c>
      <c r="K962" t="s">
        <v>22</v>
      </c>
      <c r="L962">
        <v>1454911200</v>
      </c>
      <c r="M962" s="9">
        <v>1458104400</v>
      </c>
      <c r="N962" s="8">
        <f t="shared" si="87"/>
        <v>42408.25</v>
      </c>
      <c r="O962" s="8">
        <f t="shared" si="88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90"/>
        <v>web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si="91"/>
        <v>119</v>
      </c>
      <c r="G963" t="s">
        <v>20</v>
      </c>
      <c r="H963">
        <v>155</v>
      </c>
      <c r="I963">
        <f t="shared" ref="I963:I1001" si="92">ROUND(E963/H963,2)</f>
        <v>43.87</v>
      </c>
      <c r="J963" t="s">
        <v>21</v>
      </c>
      <c r="K963" t="s">
        <v>22</v>
      </c>
      <c r="L963">
        <v>1297922400</v>
      </c>
      <c r="M963" s="9">
        <v>1298268000</v>
      </c>
      <c r="N963" s="8">
        <f t="shared" ref="N963:N1001" si="93">(((L963/60)/60)/24)+DATE(1970,1,1)</f>
        <v>40591.25</v>
      </c>
      <c r="O963" s="8">
        <f t="shared" ref="O963:O1001" si="94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5">LEFT(R963,FIND("/",R963)-1)</f>
        <v>publishing</v>
      </c>
      <c r="T963" t="str">
        <f t="shared" ref="T963:T1001" si="96">RIGHT(R963,LEN(R963)-FIND("/",R963))</f>
        <v>translations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1"/>
        <v>296</v>
      </c>
      <c r="G964" t="s">
        <v>20</v>
      </c>
      <c r="H964">
        <v>266</v>
      </c>
      <c r="I964">
        <f t="shared" si="92"/>
        <v>40.06</v>
      </c>
      <c r="J964" t="s">
        <v>21</v>
      </c>
      <c r="K964" t="s">
        <v>22</v>
      </c>
      <c r="L964">
        <v>1384408800</v>
      </c>
      <c r="M964" s="9">
        <v>1386223200</v>
      </c>
      <c r="N964" s="8">
        <f t="shared" si="93"/>
        <v>41592.25</v>
      </c>
      <c r="O964" s="8">
        <f t="shared" si="94"/>
        <v>41613.25</v>
      </c>
      <c r="P964" t="b">
        <v>0</v>
      </c>
      <c r="Q964" t="b">
        <v>0</v>
      </c>
      <c r="R964" t="s">
        <v>17</v>
      </c>
      <c r="S964" t="str">
        <f t="shared" si="95"/>
        <v>food</v>
      </c>
      <c r="T964" t="str">
        <f t="shared" si="96"/>
        <v>food trucks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1"/>
        <v>85</v>
      </c>
      <c r="G965" t="s">
        <v>14</v>
      </c>
      <c r="H965">
        <v>114</v>
      </c>
      <c r="I965">
        <f t="shared" si="92"/>
        <v>43.83</v>
      </c>
      <c r="J965" t="s">
        <v>107</v>
      </c>
      <c r="K965" t="s">
        <v>108</v>
      </c>
      <c r="L965">
        <v>1299304800</v>
      </c>
      <c r="M965" s="9">
        <v>1299823200</v>
      </c>
      <c r="N965" s="8">
        <f t="shared" si="93"/>
        <v>40607.25</v>
      </c>
      <c r="O965" s="8">
        <f t="shared" si="94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6"/>
        <v>photography books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1"/>
        <v>356</v>
      </c>
      <c r="G966" t="s">
        <v>20</v>
      </c>
      <c r="H966">
        <v>155</v>
      </c>
      <c r="I966">
        <f t="shared" si="92"/>
        <v>84.93</v>
      </c>
      <c r="J966" t="s">
        <v>21</v>
      </c>
      <c r="K966" t="s">
        <v>22</v>
      </c>
      <c r="L966">
        <v>1431320400</v>
      </c>
      <c r="M966" s="9">
        <v>1431752400</v>
      </c>
      <c r="N966" s="8">
        <f t="shared" si="93"/>
        <v>42135.208333333328</v>
      </c>
      <c r="O966" s="8">
        <f t="shared" si="94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6"/>
        <v>plays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1"/>
        <v>386</v>
      </c>
      <c r="G967" t="s">
        <v>20</v>
      </c>
      <c r="H967">
        <v>207</v>
      </c>
      <c r="I967">
        <f t="shared" si="92"/>
        <v>41.07</v>
      </c>
      <c r="J967" t="s">
        <v>40</v>
      </c>
      <c r="K967" t="s">
        <v>41</v>
      </c>
      <c r="L967">
        <v>1264399200</v>
      </c>
      <c r="M967" s="9">
        <v>1267855200</v>
      </c>
      <c r="N967" s="8">
        <f t="shared" si="93"/>
        <v>40203.25</v>
      </c>
      <c r="O967" s="8">
        <f t="shared" si="94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6"/>
        <v>rock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1"/>
        <v>792</v>
      </c>
      <c r="G968" t="s">
        <v>20</v>
      </c>
      <c r="H968">
        <v>245</v>
      </c>
      <c r="I968">
        <f t="shared" si="92"/>
        <v>54.97</v>
      </c>
      <c r="J968" t="s">
        <v>21</v>
      </c>
      <c r="K968" t="s">
        <v>22</v>
      </c>
      <c r="L968">
        <v>1497502800</v>
      </c>
      <c r="M968" s="9">
        <v>1497675600</v>
      </c>
      <c r="N968" s="8">
        <f t="shared" si="93"/>
        <v>42901.208333333328</v>
      </c>
      <c r="O968" s="8">
        <f t="shared" si="94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6"/>
        <v>plays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1"/>
        <v>137</v>
      </c>
      <c r="G969" t="s">
        <v>20</v>
      </c>
      <c r="H969">
        <v>1573</v>
      </c>
      <c r="I969">
        <f t="shared" si="92"/>
        <v>77.010000000000005</v>
      </c>
      <c r="J969" t="s">
        <v>21</v>
      </c>
      <c r="K969" t="s">
        <v>22</v>
      </c>
      <c r="L969">
        <v>1333688400</v>
      </c>
      <c r="M969" s="9">
        <v>1336885200</v>
      </c>
      <c r="N969" s="8">
        <f t="shared" si="93"/>
        <v>41005.208333333336</v>
      </c>
      <c r="O969" s="8">
        <f t="shared" si="94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6"/>
        <v>world music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1"/>
        <v>338</v>
      </c>
      <c r="G970" t="s">
        <v>20</v>
      </c>
      <c r="H970">
        <v>114</v>
      </c>
      <c r="I970">
        <f t="shared" si="92"/>
        <v>71.2</v>
      </c>
      <c r="J970" t="s">
        <v>21</v>
      </c>
      <c r="K970" t="s">
        <v>22</v>
      </c>
      <c r="L970">
        <v>1293861600</v>
      </c>
      <c r="M970" s="9">
        <v>1295157600</v>
      </c>
      <c r="N970" s="8">
        <f t="shared" si="93"/>
        <v>40544.25</v>
      </c>
      <c r="O970" s="8">
        <f t="shared" si="94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6"/>
        <v>food trucks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1"/>
        <v>108</v>
      </c>
      <c r="G971" t="s">
        <v>20</v>
      </c>
      <c r="H971">
        <v>93</v>
      </c>
      <c r="I971">
        <f t="shared" si="92"/>
        <v>91.94</v>
      </c>
      <c r="J971" t="s">
        <v>21</v>
      </c>
      <c r="K971" t="s">
        <v>22</v>
      </c>
      <c r="L971">
        <v>1576994400</v>
      </c>
      <c r="M971" s="9">
        <v>1577599200</v>
      </c>
      <c r="N971" s="8">
        <f t="shared" si="93"/>
        <v>43821.25</v>
      </c>
      <c r="O971" s="8">
        <f t="shared" si="94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6"/>
        <v>plays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1"/>
        <v>61</v>
      </c>
      <c r="G972" t="s">
        <v>14</v>
      </c>
      <c r="H972">
        <v>594</v>
      </c>
      <c r="I972">
        <f t="shared" si="92"/>
        <v>97.07</v>
      </c>
      <c r="J972" t="s">
        <v>21</v>
      </c>
      <c r="K972" t="s">
        <v>22</v>
      </c>
      <c r="L972">
        <v>1304917200</v>
      </c>
      <c r="M972" s="9">
        <v>1305003600</v>
      </c>
      <c r="N972" s="8">
        <f t="shared" si="93"/>
        <v>40672.208333333336</v>
      </c>
      <c r="O972" s="8">
        <f t="shared" si="94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6"/>
        <v>plays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1"/>
        <v>28</v>
      </c>
      <c r="G973" t="s">
        <v>14</v>
      </c>
      <c r="H973">
        <v>24</v>
      </c>
      <c r="I973">
        <f t="shared" si="92"/>
        <v>58.92</v>
      </c>
      <c r="J973" t="s">
        <v>21</v>
      </c>
      <c r="K973" t="s">
        <v>22</v>
      </c>
      <c r="L973">
        <v>1381208400</v>
      </c>
      <c r="M973" s="9">
        <v>1381726800</v>
      </c>
      <c r="N973" s="8">
        <f t="shared" si="93"/>
        <v>41555.208333333336</v>
      </c>
      <c r="O973" s="8">
        <f t="shared" si="94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6"/>
        <v>television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1"/>
        <v>228</v>
      </c>
      <c r="G974" t="s">
        <v>20</v>
      </c>
      <c r="H974">
        <v>1681</v>
      </c>
      <c r="I974">
        <f t="shared" si="92"/>
        <v>58.02</v>
      </c>
      <c r="J974" t="s">
        <v>21</v>
      </c>
      <c r="K974" t="s">
        <v>22</v>
      </c>
      <c r="L974">
        <v>1401685200</v>
      </c>
      <c r="M974" s="9">
        <v>1402462800</v>
      </c>
      <c r="N974" s="8">
        <f t="shared" si="93"/>
        <v>41792.208333333336</v>
      </c>
      <c r="O974" s="8">
        <f t="shared" si="94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6"/>
        <v>web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1"/>
        <v>22</v>
      </c>
      <c r="G975" t="s">
        <v>14</v>
      </c>
      <c r="H975">
        <v>252</v>
      </c>
      <c r="I975">
        <f t="shared" si="92"/>
        <v>103.87</v>
      </c>
      <c r="J975" t="s">
        <v>21</v>
      </c>
      <c r="K975" t="s">
        <v>22</v>
      </c>
      <c r="L975">
        <v>1291960800</v>
      </c>
      <c r="M975" s="9">
        <v>1292133600</v>
      </c>
      <c r="N975" s="8">
        <f t="shared" si="93"/>
        <v>40522.25</v>
      </c>
      <c r="O975" s="8">
        <f t="shared" si="94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6"/>
        <v>plays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1"/>
        <v>374</v>
      </c>
      <c r="G976" t="s">
        <v>20</v>
      </c>
      <c r="H976">
        <v>32</v>
      </c>
      <c r="I976">
        <f t="shared" si="92"/>
        <v>93.47</v>
      </c>
      <c r="J976" t="s">
        <v>21</v>
      </c>
      <c r="K976" t="s">
        <v>22</v>
      </c>
      <c r="L976">
        <v>1368853200</v>
      </c>
      <c r="M976" s="9">
        <v>1368939600</v>
      </c>
      <c r="N976" s="8">
        <f t="shared" si="93"/>
        <v>41412.208333333336</v>
      </c>
      <c r="O976" s="8">
        <f t="shared" si="94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6"/>
        <v>indie rock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1"/>
        <v>155</v>
      </c>
      <c r="G977" t="s">
        <v>20</v>
      </c>
      <c r="H977">
        <v>135</v>
      </c>
      <c r="I977">
        <f t="shared" si="92"/>
        <v>61.97</v>
      </c>
      <c r="J977" t="s">
        <v>21</v>
      </c>
      <c r="K977" t="s">
        <v>22</v>
      </c>
      <c r="L977">
        <v>1448776800</v>
      </c>
      <c r="M977" s="9">
        <v>1452146400</v>
      </c>
      <c r="N977" s="8">
        <f t="shared" si="93"/>
        <v>42337.25</v>
      </c>
      <c r="O977" s="8">
        <f t="shared" si="94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6"/>
        <v>plays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1"/>
        <v>322</v>
      </c>
      <c r="G978" t="s">
        <v>20</v>
      </c>
      <c r="H978">
        <v>140</v>
      </c>
      <c r="I978">
        <f t="shared" si="92"/>
        <v>92.04</v>
      </c>
      <c r="J978" t="s">
        <v>21</v>
      </c>
      <c r="K978" t="s">
        <v>22</v>
      </c>
      <c r="L978">
        <v>1296194400</v>
      </c>
      <c r="M978" s="9">
        <v>1296712800</v>
      </c>
      <c r="N978" s="8">
        <f t="shared" si="93"/>
        <v>40571.25</v>
      </c>
      <c r="O978" s="8">
        <f t="shared" si="94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6"/>
        <v>plays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1"/>
        <v>74</v>
      </c>
      <c r="G979" t="s">
        <v>14</v>
      </c>
      <c r="H979">
        <v>67</v>
      </c>
      <c r="I979">
        <f t="shared" si="92"/>
        <v>77.27</v>
      </c>
      <c r="J979" t="s">
        <v>21</v>
      </c>
      <c r="K979" t="s">
        <v>22</v>
      </c>
      <c r="L979">
        <v>1517983200</v>
      </c>
      <c r="M979" s="9">
        <v>1520748000</v>
      </c>
      <c r="N979" s="8">
        <f t="shared" si="93"/>
        <v>43138.25</v>
      </c>
      <c r="O979" s="8">
        <f t="shared" si="94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6"/>
        <v>food trucks</v>
      </c>
    </row>
    <row r="980" spans="1:20" ht="34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1"/>
        <v>864</v>
      </c>
      <c r="G980" t="s">
        <v>20</v>
      </c>
      <c r="H980">
        <v>92</v>
      </c>
      <c r="I980">
        <f t="shared" si="92"/>
        <v>93.92</v>
      </c>
      <c r="J980" t="s">
        <v>21</v>
      </c>
      <c r="K980" t="s">
        <v>22</v>
      </c>
      <c r="L980">
        <v>1478930400</v>
      </c>
      <c r="M980" s="9">
        <v>1480831200</v>
      </c>
      <c r="N980" s="8">
        <f t="shared" si="93"/>
        <v>42686.25</v>
      </c>
      <c r="O980" s="8">
        <f t="shared" si="94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6"/>
        <v>video games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1"/>
        <v>143</v>
      </c>
      <c r="G981" t="s">
        <v>20</v>
      </c>
      <c r="H981">
        <v>1015</v>
      </c>
      <c r="I981">
        <f t="shared" si="92"/>
        <v>84.97</v>
      </c>
      <c r="J981" t="s">
        <v>40</v>
      </c>
      <c r="K981" t="s">
        <v>41</v>
      </c>
      <c r="L981">
        <v>1426395600</v>
      </c>
      <c r="M981" s="9">
        <v>1426914000</v>
      </c>
      <c r="N981" s="8">
        <f t="shared" si="93"/>
        <v>42078.208333333328</v>
      </c>
      <c r="O981" s="8">
        <f t="shared" si="94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6"/>
        <v>plays</v>
      </c>
    </row>
    <row r="982" spans="1:20" ht="34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1"/>
        <v>40</v>
      </c>
      <c r="G982" t="s">
        <v>14</v>
      </c>
      <c r="H982">
        <v>742</v>
      </c>
      <c r="I982">
        <f t="shared" si="92"/>
        <v>105.97</v>
      </c>
      <c r="J982" t="s">
        <v>21</v>
      </c>
      <c r="K982" t="s">
        <v>22</v>
      </c>
      <c r="L982">
        <v>1446181200</v>
      </c>
      <c r="M982" s="9">
        <v>1446616800</v>
      </c>
      <c r="N982" s="8">
        <f t="shared" si="93"/>
        <v>42307.208333333328</v>
      </c>
      <c r="O982" s="8">
        <f t="shared" si="94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6"/>
        <v>nonfiction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ref="F983:F1001" si="97">ROUND((E983/D983)*100,0)</f>
        <v>178</v>
      </c>
      <c r="G983" t="s">
        <v>20</v>
      </c>
      <c r="H983">
        <v>323</v>
      </c>
      <c r="I983">
        <f t="shared" si="92"/>
        <v>36.97</v>
      </c>
      <c r="J983" t="s">
        <v>21</v>
      </c>
      <c r="K983" t="s">
        <v>22</v>
      </c>
      <c r="L983">
        <v>1514181600</v>
      </c>
      <c r="M983" s="9">
        <v>1517032800</v>
      </c>
      <c r="N983" s="8">
        <f t="shared" si="93"/>
        <v>43094.25</v>
      </c>
      <c r="O983" s="8">
        <f t="shared" si="94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6"/>
        <v>web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7"/>
        <v>85</v>
      </c>
      <c r="G984" t="s">
        <v>14</v>
      </c>
      <c r="H984">
        <v>75</v>
      </c>
      <c r="I984">
        <f t="shared" si="92"/>
        <v>81.53</v>
      </c>
      <c r="J984" t="s">
        <v>21</v>
      </c>
      <c r="K984" t="s">
        <v>22</v>
      </c>
      <c r="L984">
        <v>1311051600</v>
      </c>
      <c r="M984" s="9">
        <v>1311224400</v>
      </c>
      <c r="N984" s="8">
        <f t="shared" si="93"/>
        <v>40743.208333333336</v>
      </c>
      <c r="O984" s="8">
        <f t="shared" si="94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6"/>
        <v>documentary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7"/>
        <v>146</v>
      </c>
      <c r="G985" t="s">
        <v>20</v>
      </c>
      <c r="H985">
        <v>2326</v>
      </c>
      <c r="I985">
        <f t="shared" si="92"/>
        <v>81</v>
      </c>
      <c r="J985" t="s">
        <v>21</v>
      </c>
      <c r="K985" t="s">
        <v>22</v>
      </c>
      <c r="L985">
        <v>1564894800</v>
      </c>
      <c r="M985" s="9">
        <v>1566190800</v>
      </c>
      <c r="N985" s="8">
        <f t="shared" si="93"/>
        <v>43681.208333333328</v>
      </c>
      <c r="O985" s="8">
        <f t="shared" si="94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6"/>
        <v>documentary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7"/>
        <v>152</v>
      </c>
      <c r="G986" t="s">
        <v>20</v>
      </c>
      <c r="H986">
        <v>381</v>
      </c>
      <c r="I986">
        <f t="shared" si="92"/>
        <v>26.01</v>
      </c>
      <c r="J986" t="s">
        <v>21</v>
      </c>
      <c r="K986" t="s">
        <v>22</v>
      </c>
      <c r="L986">
        <v>1567918800</v>
      </c>
      <c r="M986" s="9">
        <v>1570165200</v>
      </c>
      <c r="N986" s="8">
        <f t="shared" si="93"/>
        <v>43716.208333333328</v>
      </c>
      <c r="O986" s="8">
        <f t="shared" si="94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6"/>
        <v>plays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7"/>
        <v>67</v>
      </c>
      <c r="G987" t="s">
        <v>14</v>
      </c>
      <c r="H987">
        <v>4405</v>
      </c>
      <c r="I987">
        <f t="shared" si="92"/>
        <v>26</v>
      </c>
      <c r="J987" t="s">
        <v>21</v>
      </c>
      <c r="K987" t="s">
        <v>22</v>
      </c>
      <c r="L987">
        <v>1386309600</v>
      </c>
      <c r="M987" s="9">
        <v>1388556000</v>
      </c>
      <c r="N987" s="8">
        <f t="shared" si="93"/>
        <v>41614.25</v>
      </c>
      <c r="O987" s="8">
        <f t="shared" si="94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6"/>
        <v>rock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7"/>
        <v>40</v>
      </c>
      <c r="G988" t="s">
        <v>14</v>
      </c>
      <c r="H988">
        <v>92</v>
      </c>
      <c r="I988">
        <f t="shared" si="92"/>
        <v>34.17</v>
      </c>
      <c r="J988" t="s">
        <v>21</v>
      </c>
      <c r="K988" t="s">
        <v>22</v>
      </c>
      <c r="L988">
        <v>1301979600</v>
      </c>
      <c r="M988" s="9">
        <v>1303189200</v>
      </c>
      <c r="N988" s="8">
        <f t="shared" si="93"/>
        <v>40638.208333333336</v>
      </c>
      <c r="O988" s="8">
        <f t="shared" si="94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6"/>
        <v>rock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7"/>
        <v>217</v>
      </c>
      <c r="G989" t="s">
        <v>20</v>
      </c>
      <c r="H989">
        <v>480</v>
      </c>
      <c r="I989">
        <f t="shared" si="92"/>
        <v>28</v>
      </c>
      <c r="J989" t="s">
        <v>21</v>
      </c>
      <c r="K989" t="s">
        <v>22</v>
      </c>
      <c r="L989">
        <v>1493269200</v>
      </c>
      <c r="M989" s="9">
        <v>1494478800</v>
      </c>
      <c r="N989" s="8">
        <f t="shared" si="93"/>
        <v>42852.208333333328</v>
      </c>
      <c r="O989" s="8">
        <f t="shared" si="94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6"/>
        <v>documentary</v>
      </c>
    </row>
    <row r="990" spans="1:20" ht="34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7"/>
        <v>52</v>
      </c>
      <c r="G990" t="s">
        <v>14</v>
      </c>
      <c r="H990">
        <v>64</v>
      </c>
      <c r="I990">
        <f t="shared" si="92"/>
        <v>76.55</v>
      </c>
      <c r="J990" t="s">
        <v>21</v>
      </c>
      <c r="K990" t="s">
        <v>22</v>
      </c>
      <c r="L990">
        <v>1478930400</v>
      </c>
      <c r="M990" s="9">
        <v>1480744800</v>
      </c>
      <c r="N990" s="8">
        <f t="shared" si="93"/>
        <v>42686.25</v>
      </c>
      <c r="O990" s="8">
        <f t="shared" si="94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6"/>
        <v>radio &amp; podcasts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7"/>
        <v>500</v>
      </c>
      <c r="G991" t="s">
        <v>20</v>
      </c>
      <c r="H991">
        <v>226</v>
      </c>
      <c r="I991">
        <f t="shared" si="92"/>
        <v>53.05</v>
      </c>
      <c r="J991" t="s">
        <v>21</v>
      </c>
      <c r="K991" t="s">
        <v>22</v>
      </c>
      <c r="L991">
        <v>1555390800</v>
      </c>
      <c r="M991" s="9">
        <v>1555822800</v>
      </c>
      <c r="N991" s="8">
        <f t="shared" si="93"/>
        <v>43571.208333333328</v>
      </c>
      <c r="O991" s="8">
        <f t="shared" si="94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6"/>
        <v>translations</v>
      </c>
    </row>
    <row r="992" spans="1:20" ht="34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7"/>
        <v>88</v>
      </c>
      <c r="G992" t="s">
        <v>14</v>
      </c>
      <c r="H992">
        <v>64</v>
      </c>
      <c r="I992">
        <f t="shared" si="92"/>
        <v>106.86</v>
      </c>
      <c r="J992" t="s">
        <v>21</v>
      </c>
      <c r="K992" t="s">
        <v>22</v>
      </c>
      <c r="L992">
        <v>1456984800</v>
      </c>
      <c r="M992" s="9">
        <v>1458882000</v>
      </c>
      <c r="N992" s="8">
        <f t="shared" si="93"/>
        <v>42432.25</v>
      </c>
      <c r="O992" s="8">
        <f t="shared" si="94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6"/>
        <v>drama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7"/>
        <v>113</v>
      </c>
      <c r="G993" t="s">
        <v>20</v>
      </c>
      <c r="H993">
        <v>241</v>
      </c>
      <c r="I993">
        <f t="shared" si="92"/>
        <v>46.02</v>
      </c>
      <c r="J993" t="s">
        <v>21</v>
      </c>
      <c r="K993" t="s">
        <v>22</v>
      </c>
      <c r="L993">
        <v>1411621200</v>
      </c>
      <c r="M993" s="9">
        <v>1411966800</v>
      </c>
      <c r="N993" s="8">
        <f t="shared" si="93"/>
        <v>41907.208333333336</v>
      </c>
      <c r="O993" s="8">
        <f t="shared" si="94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6"/>
        <v>rock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7"/>
        <v>427</v>
      </c>
      <c r="G994" t="s">
        <v>20</v>
      </c>
      <c r="H994">
        <v>132</v>
      </c>
      <c r="I994">
        <f t="shared" si="92"/>
        <v>100.17</v>
      </c>
      <c r="J994" t="s">
        <v>21</v>
      </c>
      <c r="K994" t="s">
        <v>22</v>
      </c>
      <c r="L994">
        <v>1525669200</v>
      </c>
      <c r="M994" s="9">
        <v>1526878800</v>
      </c>
      <c r="N994" s="8">
        <f t="shared" si="93"/>
        <v>43227.208333333328</v>
      </c>
      <c r="O994" s="8">
        <f t="shared" si="94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6"/>
        <v>drama</v>
      </c>
    </row>
    <row r="995" spans="1:20" ht="34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7"/>
        <v>78</v>
      </c>
      <c r="G995" t="s">
        <v>74</v>
      </c>
      <c r="H995">
        <v>75</v>
      </c>
      <c r="I995">
        <f t="shared" si="92"/>
        <v>101.44</v>
      </c>
      <c r="J995" t="s">
        <v>107</v>
      </c>
      <c r="K995" t="s">
        <v>108</v>
      </c>
      <c r="L995">
        <v>1450936800</v>
      </c>
      <c r="M995" s="9">
        <v>1452405600</v>
      </c>
      <c r="N995" s="8">
        <f t="shared" si="93"/>
        <v>42362.25</v>
      </c>
      <c r="O995" s="8">
        <f t="shared" si="94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6"/>
        <v>photography books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7"/>
        <v>52</v>
      </c>
      <c r="G996" t="s">
        <v>14</v>
      </c>
      <c r="H996">
        <v>842</v>
      </c>
      <c r="I996">
        <f t="shared" si="92"/>
        <v>87.97</v>
      </c>
      <c r="J996" t="s">
        <v>21</v>
      </c>
      <c r="K996" t="s">
        <v>22</v>
      </c>
      <c r="L996">
        <v>1413522000</v>
      </c>
      <c r="M996" s="9">
        <v>1414040400</v>
      </c>
      <c r="N996" s="8">
        <f t="shared" si="93"/>
        <v>41929.208333333336</v>
      </c>
      <c r="O996" s="8">
        <f t="shared" si="94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6"/>
        <v>translations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7"/>
        <v>157</v>
      </c>
      <c r="G997" t="s">
        <v>20</v>
      </c>
      <c r="H997">
        <v>2043</v>
      </c>
      <c r="I997">
        <f t="shared" si="92"/>
        <v>75</v>
      </c>
      <c r="J997" t="s">
        <v>21</v>
      </c>
      <c r="K997" t="s">
        <v>22</v>
      </c>
      <c r="L997">
        <v>1541307600</v>
      </c>
      <c r="M997" s="9">
        <v>1543816800</v>
      </c>
      <c r="N997" s="8">
        <f t="shared" si="93"/>
        <v>43408.208333333328</v>
      </c>
      <c r="O997" s="8">
        <f t="shared" si="94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6"/>
        <v>food trucks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7"/>
        <v>73</v>
      </c>
      <c r="G998" t="s">
        <v>14</v>
      </c>
      <c r="H998">
        <v>112</v>
      </c>
      <c r="I998">
        <f t="shared" si="92"/>
        <v>42.98</v>
      </c>
      <c r="J998" t="s">
        <v>21</v>
      </c>
      <c r="K998" t="s">
        <v>22</v>
      </c>
      <c r="L998">
        <v>1357106400</v>
      </c>
      <c r="M998" s="9">
        <v>1359698400</v>
      </c>
      <c r="N998" s="8">
        <f t="shared" si="93"/>
        <v>41276.25</v>
      </c>
      <c r="O998" s="8">
        <f t="shared" si="94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6"/>
        <v>plays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7"/>
        <v>61</v>
      </c>
      <c r="G999" t="s">
        <v>74</v>
      </c>
      <c r="H999">
        <v>139</v>
      </c>
      <c r="I999">
        <f t="shared" si="92"/>
        <v>33.119999999999997</v>
      </c>
      <c r="J999" t="s">
        <v>107</v>
      </c>
      <c r="K999" t="s">
        <v>108</v>
      </c>
      <c r="L999">
        <v>1390197600</v>
      </c>
      <c r="M999" s="9">
        <v>1390629600</v>
      </c>
      <c r="N999" s="8">
        <f t="shared" si="93"/>
        <v>41659.25</v>
      </c>
      <c r="O999" s="8">
        <f t="shared" si="94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6"/>
        <v>plays</v>
      </c>
    </row>
    <row r="1000" spans="1:20" ht="34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7"/>
        <v>57</v>
      </c>
      <c r="G1000" t="s">
        <v>14</v>
      </c>
      <c r="H1000">
        <v>374</v>
      </c>
      <c r="I1000">
        <f t="shared" si="92"/>
        <v>101.13</v>
      </c>
      <c r="J1000" t="s">
        <v>21</v>
      </c>
      <c r="K1000" t="s">
        <v>22</v>
      </c>
      <c r="L1000">
        <v>1265868000</v>
      </c>
      <c r="M1000" s="9">
        <v>1267077600</v>
      </c>
      <c r="N1000" s="8">
        <f t="shared" si="93"/>
        <v>40220.25</v>
      </c>
      <c r="O1000" s="8">
        <f t="shared" si="94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6"/>
        <v>indie rock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7"/>
        <v>57</v>
      </c>
      <c r="G1001" t="s">
        <v>74</v>
      </c>
      <c r="H1001">
        <v>1122</v>
      </c>
      <c r="I1001">
        <f t="shared" si="92"/>
        <v>55.99</v>
      </c>
      <c r="J1001" t="s">
        <v>21</v>
      </c>
      <c r="K1001" t="s">
        <v>22</v>
      </c>
      <c r="L1001">
        <v>1467176400</v>
      </c>
      <c r="M1001" s="9">
        <v>1467781200</v>
      </c>
      <c r="N1001" s="8">
        <f t="shared" si="93"/>
        <v>42550.208333333328</v>
      </c>
      <c r="O1001" s="8">
        <f t="shared" si="94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6"/>
        <v>food trucks</v>
      </c>
    </row>
  </sheetData>
  <autoFilter ref="G1:G1001" xr:uid="{00000000-0001-0000-0000-000000000000}"/>
  <conditionalFormatting sqref="G1:G1048576">
    <cfRule type="containsText" dxfId="22" priority="5" operator="containsText" text="live">
      <formula>NOT(ISERROR(SEARCH("live",G1)))</formula>
    </cfRule>
    <cfRule type="containsText" dxfId="21" priority="6" operator="containsText" text="failed">
      <formula>NOT(ISERROR(SEARCH("failed",G1)))</formula>
    </cfRule>
    <cfRule type="containsText" dxfId="20" priority="7" operator="containsText" text="failed">
      <formula>NOT(ISERROR(SEARCH("failed",G1)))</formula>
    </cfRule>
    <cfRule type="containsText" dxfId="19" priority="8" operator="containsText" text="failed">
      <formula>NOT(ISERROR(SEARCH("failed",G1)))</formula>
    </cfRule>
    <cfRule type="containsText" dxfId="18" priority="9" operator="containsText" text="canceled">
      <formula>NOT(ISERROR(SEARCH("canceled",G1)))</formula>
    </cfRule>
    <cfRule type="containsText" dxfId="17" priority="11" operator="containsText" text="successful">
      <formula>NOT(ISERROR(SEARCH("successful",G1)))</formula>
    </cfRule>
    <cfRule type="containsText" dxfId="16" priority="12" operator="containsText" text="failed">
      <formula>NOT(ISERROR(SEARCH("failed",G1)))</formula>
    </cfRule>
  </conditionalFormatting>
  <conditionalFormatting sqref="G5">
    <cfRule type="containsText" dxfId="15" priority="10" operator="containsText" text="canceled">
      <formula>NOT(ISERROR(SEARCH("canceled",G5)))</formula>
    </cfRule>
  </conditionalFormatting>
  <conditionalFormatting sqref="F1:F1048576">
    <cfRule type="colorScale" priority="4">
      <colorScale>
        <cfvo type="num" val="0"/>
        <cfvo type="num" val="100"/>
        <cfvo type="num" val="200"/>
        <color rgb="FFFF2B4B"/>
        <color theme="9"/>
        <color theme="4"/>
      </colorScale>
    </cfRule>
  </conditionalFormatting>
  <conditionalFormatting sqref="T2:T1001">
    <cfRule type="dataBar" priority="3">
      <dataBar>
        <cfvo type="formula" val="&quot;/&quot;"/>
        <cfvo type="max"/>
        <color rgb="FF638EC6"/>
      </dataBar>
      <extLst>
        <ext xmlns:x14="http://schemas.microsoft.com/office/spreadsheetml/2009/9/main" uri="{B025F937-C7B1-47D3-B67F-A62EFF666E3E}">
          <x14:id>{CA1EBD57-7AC8-084B-A1BE-339D09281949}</x14:id>
        </ext>
      </extLst>
    </cfRule>
  </conditionalFormatting>
  <conditionalFormatting sqref="S2:S1001">
    <cfRule type="dataBar" priority="1">
      <dataBar>
        <cfvo type="formula" val="&quot;/&quot;"/>
        <cfvo type="max"/>
        <color rgb="FF638EC6"/>
      </dataBar>
      <extLst>
        <ext xmlns:x14="http://schemas.microsoft.com/office/spreadsheetml/2009/9/main" uri="{B025F937-C7B1-47D3-B67F-A62EFF666E3E}">
          <x14:id>{4AC7E37F-F23C-1F4C-820C-974D9F8AC051}</x14:id>
        </ext>
      </extLst>
    </cfRule>
  </conditionalFormatting>
  <pageMargins left="0.75" right="0.75" top="1" bottom="1" header="0.5" footer="0.5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1EBD57-7AC8-084B-A1BE-339D09281949}">
            <x14:dataBar minLength="0" maxLength="100" gradient="0" direction="leftToRight">
              <x14:cfvo type="formula">
                <xm:f>"/"</xm:f>
              </x14:cfvo>
              <x14:cfvo type="autoMax"/>
              <x14:negativeFillColor rgb="FFFF0000"/>
              <x14:axisColor rgb="FF000000"/>
            </x14:dataBar>
          </x14:cfRule>
          <xm:sqref>T2:T1001</xm:sqref>
        </x14:conditionalFormatting>
        <x14:conditionalFormatting xmlns:xm="http://schemas.microsoft.com/office/excel/2006/main">
          <x14:cfRule type="dataBar" id="{4AC7E37F-F23C-1F4C-820C-974D9F8AC051}">
            <x14:dataBar minLength="0" maxLength="100" gradient="0" direction="leftToRight">
              <x14:cfvo type="formula">
                <xm:f>"/"</xm:f>
              </x14:cfvo>
              <x14:cfvo type="autoMax"/>
              <x14:negativeFillColor rgb="FFFF0000"/>
              <x14:axisColor rgb="FF000000"/>
            </x14:dataBar>
          </x14:cfRule>
          <xm:sqref>S2:S1001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CB2D3-153E-DA40-802A-86252B31DEC0}">
  <dimension ref="A1:F14"/>
  <sheetViews>
    <sheetView workbookViewId="0">
      <selection activeCell="A19" sqref="A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2046</v>
      </c>
    </row>
    <row r="3" spans="1:6" x14ac:dyDescent="0.2">
      <c r="A3" s="6" t="s">
        <v>2045</v>
      </c>
      <c r="B3" s="6" t="s">
        <v>2044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2">
      <c r="A6" s="7" t="s">
        <v>2035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2">
      <c r="A7" s="7" t="s">
        <v>2036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2">
      <c r="A8" s="7" t="s">
        <v>2037</v>
      </c>
      <c r="B8" s="5"/>
      <c r="C8" s="5"/>
      <c r="D8" s="5"/>
      <c r="E8" s="5">
        <v>4</v>
      </c>
      <c r="F8" s="5">
        <v>4</v>
      </c>
    </row>
    <row r="9" spans="1:6" x14ac:dyDescent="0.2">
      <c r="A9" s="7" t="s">
        <v>2038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2">
      <c r="A10" s="7" t="s">
        <v>2039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2">
      <c r="A11" s="7" t="s">
        <v>2040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2">
      <c r="A12" s="7" t="s">
        <v>2041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2">
      <c r="A13" s="7" t="s">
        <v>2042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2">
      <c r="A14" s="7" t="s">
        <v>2043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4FBAB-F6DA-4844-99FD-65D0D1F43023}">
  <dimension ref="A1:F30"/>
  <sheetViews>
    <sheetView workbookViewId="0">
      <selection activeCell="A6" sqref="A6:E29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9.5" bestFit="1" customWidth="1"/>
    <col min="9" max="9" width="15.6640625" bestFit="1" customWidth="1"/>
    <col min="10" max="10" width="19.5" bestFit="1" customWidth="1"/>
    <col min="11" max="11" width="15.6640625" bestFit="1" customWidth="1"/>
    <col min="12" max="12" width="24.33203125" bestFit="1" customWidth="1"/>
    <col min="13" max="13" width="20.5" bestFit="1" customWidth="1"/>
  </cols>
  <sheetData>
    <row r="1" spans="1:6" x14ac:dyDescent="0.2">
      <c r="A1" s="6" t="s">
        <v>6</v>
      </c>
      <c r="B1" t="s">
        <v>2046</v>
      </c>
    </row>
    <row r="2" spans="1:6" x14ac:dyDescent="0.2">
      <c r="A2" s="6" t="s">
        <v>2031</v>
      </c>
      <c r="B2" t="s">
        <v>2086</v>
      </c>
    </row>
    <row r="4" spans="1:6" x14ac:dyDescent="0.2">
      <c r="A4" s="6" t="s">
        <v>2045</v>
      </c>
      <c r="B4" s="6" t="s">
        <v>2044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2047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2">
      <c r="A7" s="7" t="s">
        <v>2048</v>
      </c>
      <c r="B7" s="5"/>
      <c r="C7" s="5"/>
      <c r="D7" s="5"/>
      <c r="E7" s="5">
        <v>4</v>
      </c>
      <c r="F7" s="5">
        <v>4</v>
      </c>
    </row>
    <row r="8" spans="1:6" x14ac:dyDescent="0.2">
      <c r="A8" s="7" t="s">
        <v>2049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2">
      <c r="A9" s="7" t="s">
        <v>2050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2">
      <c r="A10" s="7" t="s">
        <v>2051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2">
      <c r="A11" s="7" t="s">
        <v>2052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2">
      <c r="A12" s="7" t="s">
        <v>2053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2">
      <c r="A13" s="7" t="s">
        <v>2054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2">
      <c r="A14" s="7" t="s">
        <v>2055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2">
      <c r="A15" s="7" t="s">
        <v>2056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2">
      <c r="A16" s="7" t="s">
        <v>2057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2">
      <c r="A17" s="7" t="s">
        <v>2058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2">
      <c r="A18" s="7" t="s">
        <v>2059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2">
      <c r="A19" s="7" t="s">
        <v>2060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2">
      <c r="A20" s="7" t="s">
        <v>2061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2">
      <c r="A21" s="7" t="s">
        <v>2062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2">
      <c r="A22" s="7" t="s">
        <v>2063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2">
      <c r="A23" s="7" t="s">
        <v>2064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2">
      <c r="A24" s="7" t="s">
        <v>2065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2">
      <c r="A25" s="7" t="s">
        <v>2066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2">
      <c r="A26" s="7" t="s">
        <v>2067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2">
      <c r="A27" s="7" t="s">
        <v>2068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2">
      <c r="A28" s="7" t="s">
        <v>2069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2">
      <c r="A29" s="7" t="s">
        <v>2070</v>
      </c>
      <c r="B29" s="5"/>
      <c r="C29" s="5"/>
      <c r="D29" s="5"/>
      <c r="E29" s="5">
        <v>3</v>
      </c>
      <c r="F29" s="5">
        <v>3</v>
      </c>
    </row>
    <row r="30" spans="1:6" x14ac:dyDescent="0.2">
      <c r="A30" s="7" t="s">
        <v>2043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73777-A81B-DE4A-9376-3D3B732D1EAD}">
  <dimension ref="A1:E18"/>
  <sheetViews>
    <sheetView workbookViewId="0">
      <selection activeCell="A6" sqref="A6:D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2046</v>
      </c>
    </row>
    <row r="2" spans="1:5" x14ac:dyDescent="0.2">
      <c r="A2" s="6" t="s">
        <v>2085</v>
      </c>
      <c r="B2" t="s">
        <v>2046</v>
      </c>
    </row>
    <row r="4" spans="1:5" x14ac:dyDescent="0.2">
      <c r="A4" s="6" t="s">
        <v>2045</v>
      </c>
      <c r="B4" s="6" t="s">
        <v>2044</v>
      </c>
    </row>
    <row r="5" spans="1:5" x14ac:dyDescent="0.2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10" t="s">
        <v>2073</v>
      </c>
      <c r="B6" s="5">
        <v>6</v>
      </c>
      <c r="C6" s="5">
        <v>36</v>
      </c>
      <c r="D6" s="5">
        <v>49</v>
      </c>
      <c r="E6" s="5">
        <v>91</v>
      </c>
    </row>
    <row r="7" spans="1:5" x14ac:dyDescent="0.2">
      <c r="A7" s="10" t="s">
        <v>2074</v>
      </c>
      <c r="B7" s="5">
        <v>7</v>
      </c>
      <c r="C7" s="5">
        <v>28</v>
      </c>
      <c r="D7" s="5">
        <v>44</v>
      </c>
      <c r="E7" s="5">
        <v>79</v>
      </c>
    </row>
    <row r="8" spans="1:5" x14ac:dyDescent="0.2">
      <c r="A8" s="10" t="s">
        <v>2075</v>
      </c>
      <c r="B8" s="5">
        <v>4</v>
      </c>
      <c r="C8" s="5">
        <v>33</v>
      </c>
      <c r="D8" s="5">
        <v>49</v>
      </c>
      <c r="E8" s="5">
        <v>86</v>
      </c>
    </row>
    <row r="9" spans="1:5" x14ac:dyDescent="0.2">
      <c r="A9" s="10" t="s">
        <v>2076</v>
      </c>
      <c r="B9" s="5">
        <v>1</v>
      </c>
      <c r="C9" s="5">
        <v>30</v>
      </c>
      <c r="D9" s="5">
        <v>46</v>
      </c>
      <c r="E9" s="5">
        <v>77</v>
      </c>
    </row>
    <row r="10" spans="1:5" x14ac:dyDescent="0.2">
      <c r="A10" s="10" t="s">
        <v>2077</v>
      </c>
      <c r="B10" s="5">
        <v>3</v>
      </c>
      <c r="C10" s="5">
        <v>35</v>
      </c>
      <c r="D10" s="5">
        <v>46</v>
      </c>
      <c r="E10" s="5">
        <v>84</v>
      </c>
    </row>
    <row r="11" spans="1:5" x14ac:dyDescent="0.2">
      <c r="A11" s="10" t="s">
        <v>2078</v>
      </c>
      <c r="B11" s="5">
        <v>3</v>
      </c>
      <c r="C11" s="5">
        <v>28</v>
      </c>
      <c r="D11" s="5">
        <v>55</v>
      </c>
      <c r="E11" s="5">
        <v>86</v>
      </c>
    </row>
    <row r="12" spans="1:5" x14ac:dyDescent="0.2">
      <c r="A12" s="10" t="s">
        <v>2079</v>
      </c>
      <c r="B12" s="5">
        <v>4</v>
      </c>
      <c r="C12" s="5">
        <v>31</v>
      </c>
      <c r="D12" s="5">
        <v>58</v>
      </c>
      <c r="E12" s="5">
        <v>93</v>
      </c>
    </row>
    <row r="13" spans="1:5" x14ac:dyDescent="0.2">
      <c r="A13" s="10" t="s">
        <v>2080</v>
      </c>
      <c r="B13" s="5">
        <v>8</v>
      </c>
      <c r="C13" s="5">
        <v>35</v>
      </c>
      <c r="D13" s="5">
        <v>41</v>
      </c>
      <c r="E13" s="5">
        <v>84</v>
      </c>
    </row>
    <row r="14" spans="1:5" x14ac:dyDescent="0.2">
      <c r="A14" s="10" t="s">
        <v>2081</v>
      </c>
      <c r="B14" s="5">
        <v>5</v>
      </c>
      <c r="C14" s="5">
        <v>23</v>
      </c>
      <c r="D14" s="5">
        <v>45</v>
      </c>
      <c r="E14" s="5">
        <v>73</v>
      </c>
    </row>
    <row r="15" spans="1:5" x14ac:dyDescent="0.2">
      <c r="A15" s="10" t="s">
        <v>2082</v>
      </c>
      <c r="B15" s="5">
        <v>6</v>
      </c>
      <c r="C15" s="5">
        <v>26</v>
      </c>
      <c r="D15" s="5">
        <v>45</v>
      </c>
      <c r="E15" s="5">
        <v>77</v>
      </c>
    </row>
    <row r="16" spans="1:5" x14ac:dyDescent="0.2">
      <c r="A16" s="10" t="s">
        <v>2083</v>
      </c>
      <c r="B16" s="5">
        <v>3</v>
      </c>
      <c r="C16" s="5">
        <v>27</v>
      </c>
      <c r="D16" s="5">
        <v>45</v>
      </c>
      <c r="E16" s="5">
        <v>75</v>
      </c>
    </row>
    <row r="17" spans="1:5" x14ac:dyDescent="0.2">
      <c r="A17" s="10" t="s">
        <v>2084</v>
      </c>
      <c r="B17" s="5">
        <v>7</v>
      </c>
      <c r="C17" s="5">
        <v>32</v>
      </c>
      <c r="D17" s="5">
        <v>42</v>
      </c>
      <c r="E17" s="5">
        <v>81</v>
      </c>
    </row>
    <row r="18" spans="1:5" x14ac:dyDescent="0.2">
      <c r="A18" s="10" t="s">
        <v>2043</v>
      </c>
      <c r="B18" s="5">
        <v>57</v>
      </c>
      <c r="C18" s="5">
        <v>364</v>
      </c>
      <c r="D18" s="5">
        <v>565</v>
      </c>
      <c r="E18" s="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4BB1-49CE-634B-BE1F-AAA81C230ED9}">
  <dimension ref="A1:H13"/>
  <sheetViews>
    <sheetView workbookViewId="0">
      <selection activeCell="A26" sqref="A26"/>
    </sheetView>
  </sheetViews>
  <sheetFormatPr baseColWidth="10" defaultRowHeight="16" x14ac:dyDescent="0.2"/>
  <cols>
    <col min="1" max="1" width="26.33203125" customWidth="1"/>
    <col min="2" max="2" width="19.1640625" customWidth="1"/>
    <col min="3" max="3" width="15.33203125" customWidth="1"/>
    <col min="4" max="4" width="16.33203125" customWidth="1"/>
    <col min="5" max="5" width="17.1640625" customWidth="1"/>
    <col min="6" max="6" width="21.5" customWidth="1"/>
    <col min="7" max="7" width="16.6640625" customWidth="1"/>
    <col min="8" max="8" width="18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COUNTIFS(Crowdfunding!D:D, "&lt;1000", Crowdfunding!G:G, "Successful")</f>
        <v>30</v>
      </c>
      <c r="C2">
        <f>COUNTIFS(Crowdfunding!D:D, "&lt;1000", Crowdfunding!G:G, "Failed")</f>
        <v>20</v>
      </c>
      <c r="D2">
        <f>COUNTIFS(Crowdfunding!D:D, "&lt;1000", Crowdfunding!G:G, "Canceled")</f>
        <v>1</v>
      </c>
      <c r="E2">
        <f>SUM(B2:D2)</f>
        <v>51</v>
      </c>
      <c r="F2" s="11">
        <f>ROUND(B2/E2, 2)</f>
        <v>0.59</v>
      </c>
      <c r="G2" s="11">
        <f>ROUND(C2/E2, 2)</f>
        <v>0.39</v>
      </c>
      <c r="H2" s="11">
        <f>ROUND(D2/E2, 2)</f>
        <v>0.02</v>
      </c>
    </row>
    <row r="3" spans="1:8" x14ac:dyDescent="0.2">
      <c r="A3" t="s">
        <v>2096</v>
      </c>
      <c r="B3">
        <f>COUNTIFS(Crowdfunding!D:D, "&gt;=1000", Crowdfunding!D:D, "&lt;=4999", Crowdfunding!G:G, "Successful")</f>
        <v>191</v>
      </c>
      <c r="C3">
        <f>COUNTIFS(Crowdfunding!D:D, "&gt;=1000", Crowdfunding!D:D, "&lt;=4999", Crowdfunding!G:G, "Failed")</f>
        <v>38</v>
      </c>
      <c r="D3">
        <f>COUNTIFS(Crowdfunding!D:D, "&gt;=1000", Crowdfunding!D:D, "&lt;=4999", Crowdfunding!G:G, "Canceled")</f>
        <v>2</v>
      </c>
      <c r="E3">
        <f t="shared" ref="E3:E13" si="0">SUM(B3:D3)</f>
        <v>231</v>
      </c>
      <c r="F3" s="11">
        <f t="shared" ref="F3:F13" si="1">ROUND(B3/E3, 2)</f>
        <v>0.83</v>
      </c>
      <c r="G3" s="11">
        <f t="shared" ref="G3:G13" si="2">ROUND(C3/E3, 2)</f>
        <v>0.16</v>
      </c>
      <c r="H3" s="11">
        <f t="shared" ref="H3:H13" si="3">ROUND(D3/E3, 2)</f>
        <v>0.01</v>
      </c>
    </row>
    <row r="4" spans="1:8" x14ac:dyDescent="0.2">
      <c r="A4" t="s">
        <v>2097</v>
      </c>
      <c r="B4">
        <f>COUNTIFS(Crowdfunding!D:D, "&gt;=5000", Crowdfunding!D:D, "&lt;=9999", Crowdfunding!G:G, "Successful")</f>
        <v>164</v>
      </c>
      <c r="C4">
        <f>COUNTIFS(Crowdfunding!D:D, "&gt;=5000", Crowdfunding!D:D, "&lt;=9999", Crowdfunding!G:G, "Failed")</f>
        <v>126</v>
      </c>
      <c r="D4">
        <f>COUNTIFS(Crowdfunding!D:D, "&gt;=5000", Crowdfunding!D:D, "&lt;=9999", Crowdfunding!G:G, "Canceled")</f>
        <v>25</v>
      </c>
      <c r="E4">
        <f t="shared" si="0"/>
        <v>315</v>
      </c>
      <c r="F4" s="11">
        <f t="shared" si="1"/>
        <v>0.52</v>
      </c>
      <c r="G4" s="11">
        <f t="shared" si="2"/>
        <v>0.4</v>
      </c>
      <c r="H4" s="11">
        <f t="shared" si="3"/>
        <v>0.08</v>
      </c>
    </row>
    <row r="5" spans="1:8" x14ac:dyDescent="0.2">
      <c r="A5" t="s">
        <v>2098</v>
      </c>
      <c r="B5">
        <f>COUNTIFS(Crowdfunding!D:D, "&gt;=10000", Crowdfunding!D:D, "&lt;=14999", Crowdfunding!G:G, "Successful")</f>
        <v>4</v>
      </c>
      <c r="C5">
        <f>COUNTIFS(Crowdfunding!D:D, "&gt;=10000", Crowdfunding!D:D, "&lt;=14999", Crowdfunding!G:G, "Failed")</f>
        <v>5</v>
      </c>
      <c r="D5">
        <f>COUNTIFS(Crowdfunding!D:D, "&gt;=10000", Crowdfunding!D:D, "&lt;=14999", Crowdfunding!G:G, "Canceled")</f>
        <v>0</v>
      </c>
      <c r="E5">
        <f t="shared" si="0"/>
        <v>9</v>
      </c>
      <c r="F5" s="11">
        <f t="shared" si="1"/>
        <v>0.44</v>
      </c>
      <c r="G5" s="11">
        <f t="shared" si="2"/>
        <v>0.56000000000000005</v>
      </c>
      <c r="H5" s="11">
        <f t="shared" si="3"/>
        <v>0</v>
      </c>
    </row>
    <row r="6" spans="1:8" x14ac:dyDescent="0.2">
      <c r="A6" t="s">
        <v>2099</v>
      </c>
      <c r="B6">
        <f>COUNTIFS(Crowdfunding!D:D, "&gt;=15000", Crowdfunding!D:D, "&lt;=19999", Crowdfunding!G:G, "Successful")</f>
        <v>10</v>
      </c>
      <c r="C6">
        <f>COUNTIFS(Crowdfunding!D:D, "&gt;=15000", Crowdfunding!D:D, "&lt;=19999", Crowdfunding!G:G, "Failed")</f>
        <v>0</v>
      </c>
      <c r="D6">
        <f>COUNTIFS(Crowdfunding!D:D, "&gt;=15000", Crowdfunding!D:D, "&lt;=19999", Crowdfunding!G:G, "Canceled")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">
      <c r="A7" t="s">
        <v>2100</v>
      </c>
      <c r="B7">
        <f>COUNTIFS(Crowdfunding!D:D, "&gt;=20000", Crowdfunding!D:D, "&lt;=24999", Crowdfunding!G:G, "Successful")</f>
        <v>7</v>
      </c>
      <c r="C7">
        <f>COUNTIFS(Crowdfunding!D:D, "&gt;=20000", Crowdfunding!D:D, "&lt;=24999", Crowdfunding!G:G, "Failed")</f>
        <v>0</v>
      </c>
      <c r="D7">
        <f>COUNTIFS(Crowdfunding!D:D, "&gt;=15000", Crowdfunding!D:D, "&lt;=19999", Crowdfunding!G:G, "Canceled")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">
      <c r="A8" t="s">
        <v>2101</v>
      </c>
      <c r="B8">
        <f>COUNTIFS(Crowdfunding!D:D, "&gt;=25000", Crowdfunding!D:D, "&lt;=29999", Crowdfunding!G:G, "Successful")</f>
        <v>11</v>
      </c>
      <c r="C8">
        <f>COUNTIFS(Crowdfunding!D:D, "&gt;=25000", Crowdfunding!D:D, "&lt;=29999", Crowdfunding!G:G, "Failed")</f>
        <v>3</v>
      </c>
      <c r="D8">
        <f>COUNTIFS(Crowdfunding!D:D, "&gt;=20000", Crowdfunding!D:D, "&lt;=29999", Crowdfunding!G:G, "Canceled")</f>
        <v>0</v>
      </c>
      <c r="E8">
        <f t="shared" si="0"/>
        <v>14</v>
      </c>
      <c r="F8" s="11">
        <f t="shared" si="1"/>
        <v>0.79</v>
      </c>
      <c r="G8" s="11">
        <f t="shared" si="2"/>
        <v>0.21</v>
      </c>
      <c r="H8" s="11">
        <f t="shared" si="3"/>
        <v>0</v>
      </c>
    </row>
    <row r="9" spans="1:8" x14ac:dyDescent="0.2">
      <c r="A9" t="s">
        <v>2102</v>
      </c>
      <c r="B9">
        <f>COUNTIFS(Crowdfunding!D:D, "&gt;=30000", Crowdfunding!D:D, "&lt;=34999", Crowdfunding!G:G, "Successful")</f>
        <v>7</v>
      </c>
      <c r="C9">
        <f>COUNTIFS(Crowdfunding!D:D, "&gt;=30000", Crowdfunding!D:D, "&lt;=34999", Crowdfunding!G:G, "Failed")</f>
        <v>0</v>
      </c>
      <c r="D9">
        <f>COUNTIFS(Crowdfunding!D:D, "&gt;=30000", Crowdfunding!D:D, "&lt;=34999", Crowdfunding!G:G, "Canceled")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">
      <c r="A10" t="s">
        <v>2103</v>
      </c>
      <c r="B10">
        <f>COUNTIFS(Crowdfunding!D:D, "&gt;=35000", Crowdfunding!D:D, "&lt;=39999", Crowdfunding!G:G, "Successful")</f>
        <v>8</v>
      </c>
      <c r="C10">
        <f>COUNTIFS(Crowdfunding!D:D, "&gt;=35000", Crowdfunding!D:D, "&lt;=39999", Crowdfunding!G:G, "Failed")</f>
        <v>3</v>
      </c>
      <c r="D10">
        <f>COUNTIFS(Crowdfunding!D:D, "&gt;=35000", Crowdfunding!D:D, "&lt;=39999", Crowdfunding!G:G, "Canceled")</f>
        <v>1</v>
      </c>
      <c r="E10">
        <f t="shared" si="0"/>
        <v>12</v>
      </c>
      <c r="F10" s="11">
        <f t="shared" si="1"/>
        <v>0.67</v>
      </c>
      <c r="G10" s="11">
        <f t="shared" si="2"/>
        <v>0.25</v>
      </c>
      <c r="H10" s="11">
        <f t="shared" si="3"/>
        <v>0.08</v>
      </c>
    </row>
    <row r="11" spans="1:8" x14ac:dyDescent="0.2">
      <c r="A11" t="s">
        <v>2104</v>
      </c>
      <c r="B11">
        <f>COUNTIFS(Crowdfunding!D:D, "&gt;=40000", Crowdfunding!D:D, "&lt;=44999", Crowdfunding!G:G, "Successful")</f>
        <v>11</v>
      </c>
      <c r="C11">
        <f>COUNTIFS(Crowdfunding!D:D, "&gt;=40000", Crowdfunding!D:D, "&lt;=44999", Crowdfunding!G:G, "Failed")</f>
        <v>3</v>
      </c>
      <c r="D11">
        <f>COUNTIFS(Crowdfunding!D:D, "&gt;=40000", Crowdfunding!D:D, "&lt;=44999", Crowdfunding!G:G, "Canceled")</f>
        <v>0</v>
      </c>
      <c r="E11">
        <f t="shared" si="0"/>
        <v>14</v>
      </c>
      <c r="F11" s="11">
        <f t="shared" si="1"/>
        <v>0.79</v>
      </c>
      <c r="G11" s="11">
        <f t="shared" si="2"/>
        <v>0.21</v>
      </c>
      <c r="H11" s="11">
        <f t="shared" si="3"/>
        <v>0</v>
      </c>
    </row>
    <row r="12" spans="1:8" x14ac:dyDescent="0.2">
      <c r="A12" t="s">
        <v>2105</v>
      </c>
      <c r="B12">
        <f>COUNTIFS(Crowdfunding!D:D, "&gt;=45000", Crowdfunding!D:D, "&lt;=49999", Crowdfunding!G:G, "Successful")</f>
        <v>8</v>
      </c>
      <c r="C12">
        <f>COUNTIFS(Crowdfunding!D:D, "&gt;=45000", Crowdfunding!D:D, "&lt;=49999", Crowdfunding!G:G, "Failed")</f>
        <v>3</v>
      </c>
      <c r="D12">
        <f>COUNTIFS(Crowdfunding!D:D, "&gt;=45000", Crowdfunding!D:D, "&lt;=49999", Crowdfunding!G:G, "Canceled")</f>
        <v>0</v>
      </c>
      <c r="E12">
        <f t="shared" si="0"/>
        <v>11</v>
      </c>
      <c r="F12" s="11">
        <f t="shared" si="1"/>
        <v>0.73</v>
      </c>
      <c r="G12" s="11">
        <f t="shared" si="2"/>
        <v>0.27</v>
      </c>
      <c r="H12" s="11">
        <f t="shared" si="3"/>
        <v>0</v>
      </c>
    </row>
    <row r="13" spans="1:8" x14ac:dyDescent="0.2">
      <c r="A13" t="s">
        <v>2106</v>
      </c>
      <c r="B13">
        <f>COUNTIFS(Crowdfunding!D:D, "&gt;=50000",Crowdfunding!G:G, "Successful")</f>
        <v>114</v>
      </c>
      <c r="C13">
        <f>COUNTIFS(Crowdfunding!D:D, "&gt; 50000", Crowdfunding!G:G, "Failed")</f>
        <v>163</v>
      </c>
      <c r="D13">
        <f>COUNTIFS(Crowdfunding!D:D, "&gt;=50000", Crowdfunding!G:G, "Canceled")</f>
        <v>28</v>
      </c>
      <c r="E13">
        <f t="shared" si="0"/>
        <v>305</v>
      </c>
      <c r="F13" s="11">
        <f t="shared" si="1"/>
        <v>0.37</v>
      </c>
      <c r="G13" s="11">
        <f t="shared" si="2"/>
        <v>0.53</v>
      </c>
      <c r="H13" s="11">
        <f t="shared" si="3"/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1C04-74DE-AE43-99F2-4906168B370D}">
  <dimension ref="A1:M566"/>
  <sheetViews>
    <sheetView workbookViewId="0">
      <selection activeCell="L54" sqref="L54"/>
    </sheetView>
  </sheetViews>
  <sheetFormatPr baseColWidth="10" defaultRowHeight="16" x14ac:dyDescent="0.2"/>
  <cols>
    <col min="1" max="1" width="20.6640625" customWidth="1"/>
    <col min="2" max="2" width="22" customWidth="1"/>
    <col min="5" max="5" width="17" customWidth="1"/>
    <col min="6" max="6" width="18.83203125" customWidth="1"/>
    <col min="12" max="12" width="14.6640625" customWidth="1"/>
    <col min="13" max="13" width="17.5" customWidth="1"/>
  </cols>
  <sheetData>
    <row r="1" spans="1:13" x14ac:dyDescent="0.2">
      <c r="A1" s="1" t="s">
        <v>4</v>
      </c>
      <c r="B1" s="1" t="s">
        <v>5</v>
      </c>
      <c r="E1" s="1" t="s">
        <v>4</v>
      </c>
      <c r="F1" s="1" t="s">
        <v>5</v>
      </c>
      <c r="I1" t="s">
        <v>2107</v>
      </c>
      <c r="L1" t="s">
        <v>2108</v>
      </c>
    </row>
    <row r="2" spans="1:13" x14ac:dyDescent="0.2">
      <c r="A2" t="s">
        <v>20</v>
      </c>
      <c r="B2">
        <v>158</v>
      </c>
      <c r="E2" t="s">
        <v>14</v>
      </c>
      <c r="F2">
        <v>0</v>
      </c>
      <c r="I2" t="s">
        <v>2109</v>
      </c>
      <c r="J2">
        <f>AVERAGE(B:B)</f>
        <v>851.14690265486729</v>
      </c>
      <c r="L2" t="s">
        <v>2109</v>
      </c>
      <c r="M2">
        <f>AVERAGE(F:F)</f>
        <v>585.61538461538464</v>
      </c>
    </row>
    <row r="3" spans="1:13" x14ac:dyDescent="0.2">
      <c r="A3" t="s">
        <v>20</v>
      </c>
      <c r="B3">
        <v>1425</v>
      </c>
      <c r="E3" t="s">
        <v>14</v>
      </c>
      <c r="F3">
        <v>24</v>
      </c>
      <c r="I3" t="s">
        <v>2110</v>
      </c>
      <c r="J3">
        <f>MEDIAN(B:B)</f>
        <v>201</v>
      </c>
      <c r="L3" t="s">
        <v>2110</v>
      </c>
      <c r="M3">
        <f>MEDIAN(F:F)</f>
        <v>114.5</v>
      </c>
    </row>
    <row r="4" spans="1:13" x14ac:dyDescent="0.2">
      <c r="A4" t="s">
        <v>20</v>
      </c>
      <c r="B4">
        <v>174</v>
      </c>
      <c r="E4" t="s">
        <v>14</v>
      </c>
      <c r="F4">
        <v>53</v>
      </c>
      <c r="I4" t="s">
        <v>2111</v>
      </c>
      <c r="J4">
        <f>MIN(B:B)</f>
        <v>16</v>
      </c>
      <c r="L4" t="s">
        <v>2111</v>
      </c>
      <c r="M4">
        <f>MIN(F:F)</f>
        <v>0</v>
      </c>
    </row>
    <row r="5" spans="1:13" x14ac:dyDescent="0.2">
      <c r="A5" t="s">
        <v>20</v>
      </c>
      <c r="B5">
        <v>227</v>
      </c>
      <c r="E5" t="s">
        <v>14</v>
      </c>
      <c r="F5">
        <v>18</v>
      </c>
      <c r="I5" t="s">
        <v>2112</v>
      </c>
      <c r="J5">
        <f>MAX(B:B)</f>
        <v>7295</v>
      </c>
      <c r="L5" t="s">
        <v>2112</v>
      </c>
      <c r="M5">
        <f>MAX(F:F)</f>
        <v>6080</v>
      </c>
    </row>
    <row r="6" spans="1:13" x14ac:dyDescent="0.2">
      <c r="A6" t="s">
        <v>20</v>
      </c>
      <c r="B6">
        <v>220</v>
      </c>
      <c r="E6" t="s">
        <v>14</v>
      </c>
      <c r="F6">
        <v>44</v>
      </c>
      <c r="I6" t="s">
        <v>2113</v>
      </c>
      <c r="J6">
        <f>_xlfn.VAR.P(B:B)</f>
        <v>1603373.7324019109</v>
      </c>
      <c r="L6" t="s">
        <v>2113</v>
      </c>
      <c r="M6">
        <f>_xlfn.VAR.P(F:F)</f>
        <v>921574.68174133555</v>
      </c>
    </row>
    <row r="7" spans="1:13" x14ac:dyDescent="0.2">
      <c r="A7" t="s">
        <v>20</v>
      </c>
      <c r="B7">
        <v>98</v>
      </c>
      <c r="E7" t="s">
        <v>14</v>
      </c>
      <c r="F7">
        <v>27</v>
      </c>
      <c r="I7" t="s">
        <v>2114</v>
      </c>
      <c r="J7">
        <f>STDEV(B:B)</f>
        <v>1267.366006183523</v>
      </c>
      <c r="L7" t="s">
        <v>2114</v>
      </c>
      <c r="M7">
        <f>STDEV(F:F)</f>
        <v>961.30819978260524</v>
      </c>
    </row>
    <row r="8" spans="1:13" x14ac:dyDescent="0.2">
      <c r="A8" t="s">
        <v>20</v>
      </c>
      <c r="B8">
        <v>100</v>
      </c>
      <c r="E8" t="s">
        <v>14</v>
      </c>
      <c r="F8">
        <v>55</v>
      </c>
    </row>
    <row r="9" spans="1:13" x14ac:dyDescent="0.2">
      <c r="A9" t="s">
        <v>20</v>
      </c>
      <c r="B9">
        <v>1249</v>
      </c>
      <c r="E9" t="s">
        <v>14</v>
      </c>
      <c r="F9">
        <v>200</v>
      </c>
    </row>
    <row r="10" spans="1:13" x14ac:dyDescent="0.2">
      <c r="A10" t="s">
        <v>20</v>
      </c>
      <c r="B10">
        <v>1396</v>
      </c>
      <c r="E10" t="s">
        <v>14</v>
      </c>
      <c r="F10">
        <v>452</v>
      </c>
    </row>
    <row r="11" spans="1:13" x14ac:dyDescent="0.2">
      <c r="A11" t="s">
        <v>20</v>
      </c>
      <c r="B11">
        <v>890</v>
      </c>
      <c r="E11" t="s">
        <v>14</v>
      </c>
      <c r="F11">
        <v>674</v>
      </c>
    </row>
    <row r="12" spans="1:13" x14ac:dyDescent="0.2">
      <c r="A12" t="s">
        <v>20</v>
      </c>
      <c r="B12">
        <v>142</v>
      </c>
      <c r="E12" t="s">
        <v>14</v>
      </c>
      <c r="F12">
        <v>558</v>
      </c>
    </row>
    <row r="13" spans="1:13" x14ac:dyDescent="0.2">
      <c r="A13" t="s">
        <v>20</v>
      </c>
      <c r="B13">
        <v>2673</v>
      </c>
      <c r="E13" t="s">
        <v>14</v>
      </c>
      <c r="F13">
        <v>15</v>
      </c>
    </row>
    <row r="14" spans="1:13" x14ac:dyDescent="0.2">
      <c r="A14" t="s">
        <v>20</v>
      </c>
      <c r="B14">
        <v>163</v>
      </c>
      <c r="E14" t="s">
        <v>14</v>
      </c>
      <c r="F14">
        <v>2307</v>
      </c>
    </row>
    <row r="15" spans="1:13" x14ac:dyDescent="0.2">
      <c r="A15" t="s">
        <v>20</v>
      </c>
      <c r="B15">
        <v>2220</v>
      </c>
      <c r="E15" t="s">
        <v>14</v>
      </c>
      <c r="F15">
        <v>88</v>
      </c>
    </row>
    <row r="16" spans="1:13" x14ac:dyDescent="0.2">
      <c r="A16" t="s">
        <v>20</v>
      </c>
      <c r="B16">
        <v>1606</v>
      </c>
      <c r="E16" t="s">
        <v>14</v>
      </c>
      <c r="F16">
        <v>48</v>
      </c>
    </row>
    <row r="17" spans="1:6" x14ac:dyDescent="0.2">
      <c r="A17" t="s">
        <v>20</v>
      </c>
      <c r="B17">
        <v>129</v>
      </c>
      <c r="E17" t="s">
        <v>14</v>
      </c>
      <c r="F17">
        <v>1</v>
      </c>
    </row>
    <row r="18" spans="1:6" x14ac:dyDescent="0.2">
      <c r="A18" t="s">
        <v>20</v>
      </c>
      <c r="B18">
        <v>226</v>
      </c>
      <c r="E18" t="s">
        <v>14</v>
      </c>
      <c r="F18">
        <v>1467</v>
      </c>
    </row>
    <row r="19" spans="1:6" x14ac:dyDescent="0.2">
      <c r="A19" t="s">
        <v>20</v>
      </c>
      <c r="B19">
        <v>5419</v>
      </c>
      <c r="E19" t="s">
        <v>14</v>
      </c>
      <c r="F19">
        <v>75</v>
      </c>
    </row>
    <row r="20" spans="1:6" x14ac:dyDescent="0.2">
      <c r="A20" t="s">
        <v>20</v>
      </c>
      <c r="B20">
        <v>165</v>
      </c>
      <c r="E20" t="s">
        <v>14</v>
      </c>
      <c r="F20">
        <v>120</v>
      </c>
    </row>
    <row r="21" spans="1:6" x14ac:dyDescent="0.2">
      <c r="A21" t="s">
        <v>20</v>
      </c>
      <c r="B21">
        <v>1965</v>
      </c>
      <c r="E21" t="s">
        <v>14</v>
      </c>
      <c r="F21">
        <v>2253</v>
      </c>
    </row>
    <row r="22" spans="1:6" x14ac:dyDescent="0.2">
      <c r="A22" t="s">
        <v>20</v>
      </c>
      <c r="B22">
        <v>16</v>
      </c>
      <c r="E22" t="s">
        <v>14</v>
      </c>
      <c r="F22">
        <v>5</v>
      </c>
    </row>
    <row r="23" spans="1:6" x14ac:dyDescent="0.2">
      <c r="A23" t="s">
        <v>20</v>
      </c>
      <c r="B23">
        <v>107</v>
      </c>
      <c r="E23" t="s">
        <v>14</v>
      </c>
      <c r="F23">
        <v>38</v>
      </c>
    </row>
    <row r="24" spans="1:6" x14ac:dyDescent="0.2">
      <c r="A24" t="s">
        <v>20</v>
      </c>
      <c r="B24">
        <v>134</v>
      </c>
      <c r="E24" t="s">
        <v>14</v>
      </c>
      <c r="F24">
        <v>12</v>
      </c>
    </row>
    <row r="25" spans="1:6" x14ac:dyDescent="0.2">
      <c r="A25" t="s">
        <v>20</v>
      </c>
      <c r="B25">
        <v>198</v>
      </c>
      <c r="E25" t="s">
        <v>14</v>
      </c>
      <c r="F25">
        <v>1684</v>
      </c>
    </row>
    <row r="26" spans="1:6" x14ac:dyDescent="0.2">
      <c r="A26" t="s">
        <v>20</v>
      </c>
      <c r="B26">
        <v>111</v>
      </c>
      <c r="E26" t="s">
        <v>14</v>
      </c>
      <c r="F26">
        <v>56</v>
      </c>
    </row>
    <row r="27" spans="1:6" x14ac:dyDescent="0.2">
      <c r="A27" t="s">
        <v>20</v>
      </c>
      <c r="B27">
        <v>222</v>
      </c>
      <c r="E27" t="s">
        <v>14</v>
      </c>
      <c r="F27">
        <v>838</v>
      </c>
    </row>
    <row r="28" spans="1:6" x14ac:dyDescent="0.2">
      <c r="A28" t="s">
        <v>20</v>
      </c>
      <c r="B28">
        <v>6212</v>
      </c>
      <c r="E28" t="s">
        <v>14</v>
      </c>
      <c r="F28">
        <v>1000</v>
      </c>
    </row>
    <row r="29" spans="1:6" x14ac:dyDescent="0.2">
      <c r="A29" t="s">
        <v>20</v>
      </c>
      <c r="B29">
        <v>98</v>
      </c>
      <c r="E29" t="s">
        <v>14</v>
      </c>
      <c r="F29">
        <v>1482</v>
      </c>
    </row>
    <row r="30" spans="1:6" x14ac:dyDescent="0.2">
      <c r="A30" t="s">
        <v>20</v>
      </c>
      <c r="B30">
        <v>92</v>
      </c>
      <c r="E30" t="s">
        <v>14</v>
      </c>
      <c r="F30">
        <v>106</v>
      </c>
    </row>
    <row r="31" spans="1:6" x14ac:dyDescent="0.2">
      <c r="A31" t="s">
        <v>20</v>
      </c>
      <c r="B31">
        <v>149</v>
      </c>
      <c r="E31" t="s">
        <v>14</v>
      </c>
      <c r="F31">
        <v>679</v>
      </c>
    </row>
    <row r="32" spans="1:6" x14ac:dyDescent="0.2">
      <c r="A32" t="s">
        <v>20</v>
      </c>
      <c r="B32">
        <v>2431</v>
      </c>
      <c r="E32" t="s">
        <v>14</v>
      </c>
      <c r="F32">
        <v>1220</v>
      </c>
    </row>
    <row r="33" spans="1:6" x14ac:dyDescent="0.2">
      <c r="A33" t="s">
        <v>20</v>
      </c>
      <c r="B33">
        <v>303</v>
      </c>
      <c r="E33" t="s">
        <v>14</v>
      </c>
      <c r="F33">
        <v>1</v>
      </c>
    </row>
    <row r="34" spans="1:6" x14ac:dyDescent="0.2">
      <c r="A34" t="s">
        <v>20</v>
      </c>
      <c r="B34">
        <v>209</v>
      </c>
      <c r="E34" t="s">
        <v>14</v>
      </c>
      <c r="F34">
        <v>37</v>
      </c>
    </row>
    <row r="35" spans="1:6" x14ac:dyDescent="0.2">
      <c r="A35" t="s">
        <v>20</v>
      </c>
      <c r="B35">
        <v>131</v>
      </c>
      <c r="E35" t="s">
        <v>14</v>
      </c>
      <c r="F35">
        <v>60</v>
      </c>
    </row>
    <row r="36" spans="1:6" x14ac:dyDescent="0.2">
      <c r="A36" t="s">
        <v>20</v>
      </c>
      <c r="B36">
        <v>164</v>
      </c>
      <c r="E36" t="s">
        <v>14</v>
      </c>
      <c r="F36">
        <v>296</v>
      </c>
    </row>
    <row r="37" spans="1:6" x14ac:dyDescent="0.2">
      <c r="A37" t="s">
        <v>20</v>
      </c>
      <c r="B37">
        <v>201</v>
      </c>
      <c r="E37" t="s">
        <v>14</v>
      </c>
      <c r="F37">
        <v>3304</v>
      </c>
    </row>
    <row r="38" spans="1:6" x14ac:dyDescent="0.2">
      <c r="A38" t="s">
        <v>20</v>
      </c>
      <c r="B38">
        <v>211</v>
      </c>
      <c r="E38" t="s">
        <v>14</v>
      </c>
      <c r="F38">
        <v>73</v>
      </c>
    </row>
    <row r="39" spans="1:6" x14ac:dyDescent="0.2">
      <c r="A39" t="s">
        <v>20</v>
      </c>
      <c r="B39">
        <v>128</v>
      </c>
      <c r="E39" t="s">
        <v>14</v>
      </c>
      <c r="F39">
        <v>3387</v>
      </c>
    </row>
    <row r="40" spans="1:6" x14ac:dyDescent="0.2">
      <c r="A40" t="s">
        <v>20</v>
      </c>
      <c r="B40">
        <v>1600</v>
      </c>
      <c r="E40" t="s">
        <v>14</v>
      </c>
      <c r="F40">
        <v>662</v>
      </c>
    </row>
    <row r="41" spans="1:6" x14ac:dyDescent="0.2">
      <c r="A41" t="s">
        <v>20</v>
      </c>
      <c r="B41">
        <v>249</v>
      </c>
      <c r="E41" t="s">
        <v>14</v>
      </c>
      <c r="F41">
        <v>774</v>
      </c>
    </row>
    <row r="42" spans="1:6" x14ac:dyDescent="0.2">
      <c r="A42" t="s">
        <v>20</v>
      </c>
      <c r="B42">
        <v>236</v>
      </c>
      <c r="E42" t="s">
        <v>14</v>
      </c>
      <c r="F42">
        <v>672</v>
      </c>
    </row>
    <row r="43" spans="1:6" x14ac:dyDescent="0.2">
      <c r="A43" t="s">
        <v>20</v>
      </c>
      <c r="B43">
        <v>4065</v>
      </c>
      <c r="E43" t="s">
        <v>14</v>
      </c>
      <c r="F43">
        <v>940</v>
      </c>
    </row>
    <row r="44" spans="1:6" x14ac:dyDescent="0.2">
      <c r="A44" t="s">
        <v>20</v>
      </c>
      <c r="B44">
        <v>246</v>
      </c>
      <c r="E44" t="s">
        <v>14</v>
      </c>
      <c r="F44">
        <v>117</v>
      </c>
    </row>
    <row r="45" spans="1:6" x14ac:dyDescent="0.2">
      <c r="A45" t="s">
        <v>20</v>
      </c>
      <c r="B45">
        <v>2475</v>
      </c>
      <c r="E45" t="s">
        <v>14</v>
      </c>
      <c r="F45">
        <v>115</v>
      </c>
    </row>
    <row r="46" spans="1:6" x14ac:dyDescent="0.2">
      <c r="A46" t="s">
        <v>20</v>
      </c>
      <c r="B46">
        <v>76</v>
      </c>
      <c r="E46" t="s">
        <v>14</v>
      </c>
      <c r="F46">
        <v>326</v>
      </c>
    </row>
    <row r="47" spans="1:6" x14ac:dyDescent="0.2">
      <c r="A47" t="s">
        <v>20</v>
      </c>
      <c r="B47">
        <v>54</v>
      </c>
      <c r="E47" t="s">
        <v>14</v>
      </c>
      <c r="F47">
        <v>1</v>
      </c>
    </row>
    <row r="48" spans="1:6" x14ac:dyDescent="0.2">
      <c r="A48" t="s">
        <v>20</v>
      </c>
      <c r="B48">
        <v>88</v>
      </c>
      <c r="E48" t="s">
        <v>14</v>
      </c>
      <c r="F48">
        <v>1467</v>
      </c>
    </row>
    <row r="49" spans="1:6" x14ac:dyDescent="0.2">
      <c r="A49" t="s">
        <v>20</v>
      </c>
      <c r="B49">
        <v>85</v>
      </c>
      <c r="E49" t="s">
        <v>14</v>
      </c>
      <c r="F49">
        <v>5681</v>
      </c>
    </row>
    <row r="50" spans="1:6" x14ac:dyDescent="0.2">
      <c r="A50" t="s">
        <v>20</v>
      </c>
      <c r="B50">
        <v>170</v>
      </c>
      <c r="E50" t="s">
        <v>14</v>
      </c>
      <c r="F50">
        <v>1059</v>
      </c>
    </row>
    <row r="51" spans="1:6" x14ac:dyDescent="0.2">
      <c r="A51" t="s">
        <v>20</v>
      </c>
      <c r="B51">
        <v>330</v>
      </c>
      <c r="E51" t="s">
        <v>14</v>
      </c>
      <c r="F51">
        <v>1194</v>
      </c>
    </row>
    <row r="52" spans="1:6" x14ac:dyDescent="0.2">
      <c r="A52" t="s">
        <v>20</v>
      </c>
      <c r="B52">
        <v>127</v>
      </c>
      <c r="E52" t="s">
        <v>14</v>
      </c>
      <c r="F52">
        <v>30</v>
      </c>
    </row>
    <row r="53" spans="1:6" x14ac:dyDescent="0.2">
      <c r="A53" t="s">
        <v>20</v>
      </c>
      <c r="B53">
        <v>411</v>
      </c>
      <c r="E53" t="s">
        <v>14</v>
      </c>
      <c r="F53">
        <v>75</v>
      </c>
    </row>
    <row r="54" spans="1:6" x14ac:dyDescent="0.2">
      <c r="A54" t="s">
        <v>20</v>
      </c>
      <c r="B54">
        <v>180</v>
      </c>
      <c r="E54" t="s">
        <v>14</v>
      </c>
      <c r="F54">
        <v>955</v>
      </c>
    </row>
    <row r="55" spans="1:6" x14ac:dyDescent="0.2">
      <c r="A55" t="s">
        <v>20</v>
      </c>
      <c r="B55">
        <v>374</v>
      </c>
      <c r="E55" t="s">
        <v>14</v>
      </c>
      <c r="F55">
        <v>67</v>
      </c>
    </row>
    <row r="56" spans="1:6" x14ac:dyDescent="0.2">
      <c r="A56" t="s">
        <v>20</v>
      </c>
      <c r="B56">
        <v>71</v>
      </c>
      <c r="E56" t="s">
        <v>14</v>
      </c>
      <c r="F56">
        <v>5</v>
      </c>
    </row>
    <row r="57" spans="1:6" x14ac:dyDescent="0.2">
      <c r="A57" t="s">
        <v>20</v>
      </c>
      <c r="B57">
        <v>203</v>
      </c>
      <c r="E57" t="s">
        <v>14</v>
      </c>
      <c r="F57">
        <v>26</v>
      </c>
    </row>
    <row r="58" spans="1:6" x14ac:dyDescent="0.2">
      <c r="A58" t="s">
        <v>20</v>
      </c>
      <c r="B58">
        <v>113</v>
      </c>
      <c r="E58" t="s">
        <v>14</v>
      </c>
      <c r="F58">
        <v>1130</v>
      </c>
    </row>
    <row r="59" spans="1:6" x14ac:dyDescent="0.2">
      <c r="A59" t="s">
        <v>20</v>
      </c>
      <c r="B59">
        <v>96</v>
      </c>
      <c r="E59" t="s">
        <v>14</v>
      </c>
      <c r="F59">
        <v>782</v>
      </c>
    </row>
    <row r="60" spans="1:6" x14ac:dyDescent="0.2">
      <c r="A60" t="s">
        <v>20</v>
      </c>
      <c r="B60">
        <v>498</v>
      </c>
      <c r="E60" t="s">
        <v>14</v>
      </c>
      <c r="F60">
        <v>210</v>
      </c>
    </row>
    <row r="61" spans="1:6" x14ac:dyDescent="0.2">
      <c r="A61" t="s">
        <v>20</v>
      </c>
      <c r="B61">
        <v>180</v>
      </c>
      <c r="E61" t="s">
        <v>14</v>
      </c>
      <c r="F61">
        <v>136</v>
      </c>
    </row>
    <row r="62" spans="1:6" x14ac:dyDescent="0.2">
      <c r="A62" t="s">
        <v>20</v>
      </c>
      <c r="B62">
        <v>27</v>
      </c>
      <c r="E62" t="s">
        <v>14</v>
      </c>
      <c r="F62">
        <v>86</v>
      </c>
    </row>
    <row r="63" spans="1:6" x14ac:dyDescent="0.2">
      <c r="A63" t="s">
        <v>20</v>
      </c>
      <c r="B63">
        <v>2331</v>
      </c>
      <c r="E63" t="s">
        <v>14</v>
      </c>
      <c r="F63">
        <v>19</v>
      </c>
    </row>
    <row r="64" spans="1:6" x14ac:dyDescent="0.2">
      <c r="A64" t="s">
        <v>20</v>
      </c>
      <c r="B64">
        <v>113</v>
      </c>
      <c r="E64" t="s">
        <v>14</v>
      </c>
      <c r="F64">
        <v>886</v>
      </c>
    </row>
    <row r="65" spans="1:6" x14ac:dyDescent="0.2">
      <c r="A65" t="s">
        <v>20</v>
      </c>
      <c r="B65">
        <v>164</v>
      </c>
      <c r="E65" t="s">
        <v>14</v>
      </c>
      <c r="F65">
        <v>35</v>
      </c>
    </row>
    <row r="66" spans="1:6" x14ac:dyDescent="0.2">
      <c r="A66" t="s">
        <v>20</v>
      </c>
      <c r="B66">
        <v>164</v>
      </c>
      <c r="E66" t="s">
        <v>14</v>
      </c>
      <c r="F66">
        <v>24</v>
      </c>
    </row>
    <row r="67" spans="1:6" x14ac:dyDescent="0.2">
      <c r="A67" t="s">
        <v>20</v>
      </c>
      <c r="B67">
        <v>336</v>
      </c>
      <c r="E67" t="s">
        <v>14</v>
      </c>
      <c r="F67">
        <v>86</v>
      </c>
    </row>
    <row r="68" spans="1:6" x14ac:dyDescent="0.2">
      <c r="A68" t="s">
        <v>20</v>
      </c>
      <c r="B68">
        <v>1917</v>
      </c>
      <c r="E68" t="s">
        <v>14</v>
      </c>
      <c r="F68">
        <v>243</v>
      </c>
    </row>
    <row r="69" spans="1:6" x14ac:dyDescent="0.2">
      <c r="A69" t="s">
        <v>20</v>
      </c>
      <c r="B69">
        <v>95</v>
      </c>
      <c r="E69" t="s">
        <v>14</v>
      </c>
      <c r="F69">
        <v>65</v>
      </c>
    </row>
    <row r="70" spans="1:6" x14ac:dyDescent="0.2">
      <c r="A70" t="s">
        <v>20</v>
      </c>
      <c r="B70">
        <v>147</v>
      </c>
      <c r="E70" t="s">
        <v>14</v>
      </c>
      <c r="F70">
        <v>100</v>
      </c>
    </row>
    <row r="71" spans="1:6" x14ac:dyDescent="0.2">
      <c r="A71" t="s">
        <v>20</v>
      </c>
      <c r="B71">
        <v>86</v>
      </c>
      <c r="E71" t="s">
        <v>14</v>
      </c>
      <c r="F71">
        <v>168</v>
      </c>
    </row>
    <row r="72" spans="1:6" x14ac:dyDescent="0.2">
      <c r="A72" t="s">
        <v>20</v>
      </c>
      <c r="B72">
        <v>83</v>
      </c>
      <c r="E72" t="s">
        <v>14</v>
      </c>
      <c r="F72">
        <v>13</v>
      </c>
    </row>
    <row r="73" spans="1:6" x14ac:dyDescent="0.2">
      <c r="A73" t="s">
        <v>20</v>
      </c>
      <c r="B73">
        <v>676</v>
      </c>
      <c r="E73" t="s">
        <v>14</v>
      </c>
      <c r="F73">
        <v>1</v>
      </c>
    </row>
    <row r="74" spans="1:6" x14ac:dyDescent="0.2">
      <c r="A74" t="s">
        <v>20</v>
      </c>
      <c r="B74">
        <v>361</v>
      </c>
      <c r="E74" t="s">
        <v>14</v>
      </c>
      <c r="F74">
        <v>40</v>
      </c>
    </row>
    <row r="75" spans="1:6" x14ac:dyDescent="0.2">
      <c r="A75" t="s">
        <v>20</v>
      </c>
      <c r="B75">
        <v>131</v>
      </c>
      <c r="E75" t="s">
        <v>14</v>
      </c>
      <c r="F75">
        <v>226</v>
      </c>
    </row>
    <row r="76" spans="1:6" x14ac:dyDescent="0.2">
      <c r="A76" t="s">
        <v>20</v>
      </c>
      <c r="B76">
        <v>126</v>
      </c>
      <c r="E76" t="s">
        <v>14</v>
      </c>
      <c r="F76">
        <v>1625</v>
      </c>
    </row>
    <row r="77" spans="1:6" x14ac:dyDescent="0.2">
      <c r="A77" t="s">
        <v>20</v>
      </c>
      <c r="B77">
        <v>275</v>
      </c>
      <c r="E77" t="s">
        <v>14</v>
      </c>
      <c r="F77">
        <v>143</v>
      </c>
    </row>
    <row r="78" spans="1:6" x14ac:dyDescent="0.2">
      <c r="A78" t="s">
        <v>20</v>
      </c>
      <c r="B78">
        <v>67</v>
      </c>
      <c r="E78" t="s">
        <v>14</v>
      </c>
      <c r="F78">
        <v>934</v>
      </c>
    </row>
    <row r="79" spans="1:6" x14ac:dyDescent="0.2">
      <c r="A79" t="s">
        <v>20</v>
      </c>
      <c r="B79">
        <v>154</v>
      </c>
      <c r="E79" t="s">
        <v>14</v>
      </c>
      <c r="F79">
        <v>17</v>
      </c>
    </row>
    <row r="80" spans="1:6" x14ac:dyDescent="0.2">
      <c r="A80" t="s">
        <v>20</v>
      </c>
      <c r="B80">
        <v>1782</v>
      </c>
      <c r="E80" t="s">
        <v>14</v>
      </c>
      <c r="F80">
        <v>2179</v>
      </c>
    </row>
    <row r="81" spans="1:6" x14ac:dyDescent="0.2">
      <c r="A81" t="s">
        <v>20</v>
      </c>
      <c r="B81">
        <v>903</v>
      </c>
      <c r="E81" t="s">
        <v>14</v>
      </c>
      <c r="F81">
        <v>931</v>
      </c>
    </row>
    <row r="82" spans="1:6" x14ac:dyDescent="0.2">
      <c r="A82" t="s">
        <v>20</v>
      </c>
      <c r="B82">
        <v>94</v>
      </c>
      <c r="E82" t="s">
        <v>14</v>
      </c>
      <c r="F82">
        <v>92</v>
      </c>
    </row>
    <row r="83" spans="1:6" x14ac:dyDescent="0.2">
      <c r="A83" t="s">
        <v>20</v>
      </c>
      <c r="B83">
        <v>180</v>
      </c>
      <c r="E83" t="s">
        <v>14</v>
      </c>
      <c r="F83">
        <v>57</v>
      </c>
    </row>
    <row r="84" spans="1:6" x14ac:dyDescent="0.2">
      <c r="A84" t="s">
        <v>20</v>
      </c>
      <c r="B84">
        <v>533</v>
      </c>
      <c r="E84" t="s">
        <v>14</v>
      </c>
      <c r="F84">
        <v>41</v>
      </c>
    </row>
    <row r="85" spans="1:6" x14ac:dyDescent="0.2">
      <c r="A85" t="s">
        <v>20</v>
      </c>
      <c r="B85">
        <v>2443</v>
      </c>
      <c r="E85" t="s">
        <v>14</v>
      </c>
      <c r="F85">
        <v>1</v>
      </c>
    </row>
    <row r="86" spans="1:6" x14ac:dyDescent="0.2">
      <c r="A86" t="s">
        <v>20</v>
      </c>
      <c r="B86">
        <v>89</v>
      </c>
      <c r="E86" t="s">
        <v>14</v>
      </c>
      <c r="F86">
        <v>101</v>
      </c>
    </row>
    <row r="87" spans="1:6" x14ac:dyDescent="0.2">
      <c r="A87" t="s">
        <v>20</v>
      </c>
      <c r="B87">
        <v>159</v>
      </c>
      <c r="E87" t="s">
        <v>14</v>
      </c>
      <c r="F87">
        <v>1335</v>
      </c>
    </row>
    <row r="88" spans="1:6" x14ac:dyDescent="0.2">
      <c r="A88" t="s">
        <v>20</v>
      </c>
      <c r="B88">
        <v>50</v>
      </c>
      <c r="E88" t="s">
        <v>14</v>
      </c>
      <c r="F88">
        <v>15</v>
      </c>
    </row>
    <row r="89" spans="1:6" x14ac:dyDescent="0.2">
      <c r="A89" t="s">
        <v>20</v>
      </c>
      <c r="B89">
        <v>186</v>
      </c>
      <c r="E89" t="s">
        <v>14</v>
      </c>
      <c r="F89">
        <v>454</v>
      </c>
    </row>
    <row r="90" spans="1:6" x14ac:dyDescent="0.2">
      <c r="A90" t="s">
        <v>20</v>
      </c>
      <c r="B90">
        <v>1071</v>
      </c>
      <c r="E90" t="s">
        <v>14</v>
      </c>
      <c r="F90">
        <v>3182</v>
      </c>
    </row>
    <row r="91" spans="1:6" x14ac:dyDescent="0.2">
      <c r="A91" t="s">
        <v>20</v>
      </c>
      <c r="B91">
        <v>117</v>
      </c>
      <c r="E91" t="s">
        <v>14</v>
      </c>
      <c r="F91">
        <v>15</v>
      </c>
    </row>
    <row r="92" spans="1:6" x14ac:dyDescent="0.2">
      <c r="A92" t="s">
        <v>20</v>
      </c>
      <c r="B92">
        <v>70</v>
      </c>
      <c r="E92" t="s">
        <v>14</v>
      </c>
      <c r="F92">
        <v>133</v>
      </c>
    </row>
    <row r="93" spans="1:6" x14ac:dyDescent="0.2">
      <c r="A93" t="s">
        <v>20</v>
      </c>
      <c r="B93">
        <v>135</v>
      </c>
      <c r="E93" t="s">
        <v>14</v>
      </c>
      <c r="F93">
        <v>2062</v>
      </c>
    </row>
    <row r="94" spans="1:6" x14ac:dyDescent="0.2">
      <c r="A94" t="s">
        <v>20</v>
      </c>
      <c r="B94">
        <v>768</v>
      </c>
      <c r="E94" t="s">
        <v>14</v>
      </c>
      <c r="F94">
        <v>29</v>
      </c>
    </row>
    <row r="95" spans="1:6" x14ac:dyDescent="0.2">
      <c r="A95" t="s">
        <v>20</v>
      </c>
      <c r="B95">
        <v>199</v>
      </c>
      <c r="E95" t="s">
        <v>14</v>
      </c>
      <c r="F95">
        <v>132</v>
      </c>
    </row>
    <row r="96" spans="1:6" x14ac:dyDescent="0.2">
      <c r="A96" t="s">
        <v>20</v>
      </c>
      <c r="B96">
        <v>107</v>
      </c>
      <c r="E96" t="s">
        <v>14</v>
      </c>
      <c r="F96">
        <v>137</v>
      </c>
    </row>
    <row r="97" spans="1:6" x14ac:dyDescent="0.2">
      <c r="A97" t="s">
        <v>20</v>
      </c>
      <c r="B97">
        <v>195</v>
      </c>
      <c r="E97" t="s">
        <v>14</v>
      </c>
      <c r="F97">
        <v>908</v>
      </c>
    </row>
    <row r="98" spans="1:6" x14ac:dyDescent="0.2">
      <c r="A98" t="s">
        <v>20</v>
      </c>
      <c r="B98">
        <v>3376</v>
      </c>
      <c r="E98" t="s">
        <v>14</v>
      </c>
      <c r="F98">
        <v>10</v>
      </c>
    </row>
    <row r="99" spans="1:6" x14ac:dyDescent="0.2">
      <c r="A99" t="s">
        <v>20</v>
      </c>
      <c r="B99">
        <v>41</v>
      </c>
      <c r="E99" t="s">
        <v>14</v>
      </c>
      <c r="F99">
        <v>1910</v>
      </c>
    </row>
    <row r="100" spans="1:6" x14ac:dyDescent="0.2">
      <c r="A100" t="s">
        <v>20</v>
      </c>
      <c r="B100">
        <v>1821</v>
      </c>
      <c r="E100" t="s">
        <v>14</v>
      </c>
      <c r="F100">
        <v>38</v>
      </c>
    </row>
    <row r="101" spans="1:6" x14ac:dyDescent="0.2">
      <c r="A101" t="s">
        <v>20</v>
      </c>
      <c r="B101">
        <v>164</v>
      </c>
      <c r="E101" t="s">
        <v>14</v>
      </c>
      <c r="F101">
        <v>104</v>
      </c>
    </row>
    <row r="102" spans="1:6" x14ac:dyDescent="0.2">
      <c r="A102" t="s">
        <v>20</v>
      </c>
      <c r="B102">
        <v>157</v>
      </c>
      <c r="E102" t="s">
        <v>14</v>
      </c>
      <c r="F102">
        <v>49</v>
      </c>
    </row>
    <row r="103" spans="1:6" x14ac:dyDescent="0.2">
      <c r="A103" t="s">
        <v>20</v>
      </c>
      <c r="B103">
        <v>246</v>
      </c>
      <c r="E103" t="s">
        <v>14</v>
      </c>
      <c r="F103">
        <v>1</v>
      </c>
    </row>
    <row r="104" spans="1:6" x14ac:dyDescent="0.2">
      <c r="A104" t="s">
        <v>20</v>
      </c>
      <c r="B104">
        <v>1396</v>
      </c>
      <c r="E104" t="s">
        <v>14</v>
      </c>
      <c r="F104">
        <v>245</v>
      </c>
    </row>
    <row r="105" spans="1:6" x14ac:dyDescent="0.2">
      <c r="A105" t="s">
        <v>20</v>
      </c>
      <c r="B105">
        <v>2506</v>
      </c>
      <c r="E105" t="s">
        <v>14</v>
      </c>
      <c r="F105">
        <v>32</v>
      </c>
    </row>
    <row r="106" spans="1:6" x14ac:dyDescent="0.2">
      <c r="A106" t="s">
        <v>20</v>
      </c>
      <c r="B106">
        <v>244</v>
      </c>
      <c r="E106" t="s">
        <v>14</v>
      </c>
      <c r="F106">
        <v>7</v>
      </c>
    </row>
    <row r="107" spans="1:6" x14ac:dyDescent="0.2">
      <c r="A107" t="s">
        <v>20</v>
      </c>
      <c r="B107">
        <v>146</v>
      </c>
      <c r="E107" t="s">
        <v>14</v>
      </c>
      <c r="F107">
        <v>803</v>
      </c>
    </row>
    <row r="108" spans="1:6" x14ac:dyDescent="0.2">
      <c r="A108" t="s">
        <v>20</v>
      </c>
      <c r="B108">
        <v>1267</v>
      </c>
      <c r="E108" t="s">
        <v>14</v>
      </c>
      <c r="F108">
        <v>16</v>
      </c>
    </row>
    <row r="109" spans="1:6" x14ac:dyDescent="0.2">
      <c r="A109" t="s">
        <v>20</v>
      </c>
      <c r="B109">
        <v>1561</v>
      </c>
      <c r="E109" t="s">
        <v>14</v>
      </c>
      <c r="F109">
        <v>31</v>
      </c>
    </row>
    <row r="110" spans="1:6" x14ac:dyDescent="0.2">
      <c r="A110" t="s">
        <v>20</v>
      </c>
      <c r="B110">
        <v>48</v>
      </c>
      <c r="E110" t="s">
        <v>14</v>
      </c>
      <c r="F110">
        <v>108</v>
      </c>
    </row>
    <row r="111" spans="1:6" x14ac:dyDescent="0.2">
      <c r="A111" t="s">
        <v>20</v>
      </c>
      <c r="B111">
        <v>2739</v>
      </c>
      <c r="E111" t="s">
        <v>14</v>
      </c>
      <c r="F111">
        <v>30</v>
      </c>
    </row>
    <row r="112" spans="1:6" x14ac:dyDescent="0.2">
      <c r="A112" t="s">
        <v>20</v>
      </c>
      <c r="B112">
        <v>3537</v>
      </c>
      <c r="E112" t="s">
        <v>14</v>
      </c>
      <c r="F112">
        <v>17</v>
      </c>
    </row>
    <row r="113" spans="1:6" x14ac:dyDescent="0.2">
      <c r="A113" t="s">
        <v>20</v>
      </c>
      <c r="B113">
        <v>2107</v>
      </c>
      <c r="E113" t="s">
        <v>14</v>
      </c>
      <c r="F113">
        <v>80</v>
      </c>
    </row>
    <row r="114" spans="1:6" x14ac:dyDescent="0.2">
      <c r="A114" t="s">
        <v>20</v>
      </c>
      <c r="B114">
        <v>3318</v>
      </c>
      <c r="E114" t="s">
        <v>14</v>
      </c>
      <c r="F114">
        <v>2468</v>
      </c>
    </row>
    <row r="115" spans="1:6" x14ac:dyDescent="0.2">
      <c r="A115" t="s">
        <v>20</v>
      </c>
      <c r="B115">
        <v>340</v>
      </c>
      <c r="E115" t="s">
        <v>14</v>
      </c>
      <c r="F115">
        <v>26</v>
      </c>
    </row>
    <row r="116" spans="1:6" x14ac:dyDescent="0.2">
      <c r="A116" t="s">
        <v>20</v>
      </c>
      <c r="B116">
        <v>1442</v>
      </c>
      <c r="E116" t="s">
        <v>14</v>
      </c>
      <c r="F116">
        <v>73</v>
      </c>
    </row>
    <row r="117" spans="1:6" x14ac:dyDescent="0.2">
      <c r="A117" t="s">
        <v>20</v>
      </c>
      <c r="B117">
        <v>126</v>
      </c>
      <c r="E117" t="s">
        <v>14</v>
      </c>
      <c r="F117">
        <v>128</v>
      </c>
    </row>
    <row r="118" spans="1:6" x14ac:dyDescent="0.2">
      <c r="A118" t="s">
        <v>20</v>
      </c>
      <c r="B118">
        <v>524</v>
      </c>
      <c r="E118" t="s">
        <v>14</v>
      </c>
      <c r="F118">
        <v>33</v>
      </c>
    </row>
    <row r="119" spans="1:6" x14ac:dyDescent="0.2">
      <c r="A119" t="s">
        <v>20</v>
      </c>
      <c r="B119">
        <v>1989</v>
      </c>
      <c r="E119" t="s">
        <v>14</v>
      </c>
      <c r="F119">
        <v>1072</v>
      </c>
    </row>
    <row r="120" spans="1:6" x14ac:dyDescent="0.2">
      <c r="A120" t="s">
        <v>20</v>
      </c>
      <c r="B120">
        <v>157</v>
      </c>
      <c r="E120" t="s">
        <v>14</v>
      </c>
      <c r="F120">
        <v>393</v>
      </c>
    </row>
    <row r="121" spans="1:6" x14ac:dyDescent="0.2">
      <c r="A121" t="s">
        <v>20</v>
      </c>
      <c r="B121">
        <v>4498</v>
      </c>
      <c r="E121" t="s">
        <v>14</v>
      </c>
      <c r="F121">
        <v>1257</v>
      </c>
    </row>
    <row r="122" spans="1:6" x14ac:dyDescent="0.2">
      <c r="A122" t="s">
        <v>20</v>
      </c>
      <c r="B122">
        <v>80</v>
      </c>
      <c r="E122" t="s">
        <v>14</v>
      </c>
      <c r="F122">
        <v>328</v>
      </c>
    </row>
    <row r="123" spans="1:6" x14ac:dyDescent="0.2">
      <c r="A123" t="s">
        <v>20</v>
      </c>
      <c r="B123">
        <v>43</v>
      </c>
      <c r="E123" t="s">
        <v>14</v>
      </c>
      <c r="F123">
        <v>147</v>
      </c>
    </row>
    <row r="124" spans="1:6" x14ac:dyDescent="0.2">
      <c r="A124" t="s">
        <v>20</v>
      </c>
      <c r="B124">
        <v>2053</v>
      </c>
      <c r="E124" t="s">
        <v>14</v>
      </c>
      <c r="F124">
        <v>830</v>
      </c>
    </row>
    <row r="125" spans="1:6" x14ac:dyDescent="0.2">
      <c r="A125" t="s">
        <v>20</v>
      </c>
      <c r="B125">
        <v>168</v>
      </c>
      <c r="E125" t="s">
        <v>14</v>
      </c>
      <c r="F125">
        <v>331</v>
      </c>
    </row>
    <row r="126" spans="1:6" x14ac:dyDescent="0.2">
      <c r="A126" t="s">
        <v>20</v>
      </c>
      <c r="B126">
        <v>4289</v>
      </c>
      <c r="E126" t="s">
        <v>14</v>
      </c>
      <c r="F126">
        <v>25</v>
      </c>
    </row>
    <row r="127" spans="1:6" x14ac:dyDescent="0.2">
      <c r="A127" t="s">
        <v>20</v>
      </c>
      <c r="B127">
        <v>165</v>
      </c>
      <c r="E127" t="s">
        <v>14</v>
      </c>
      <c r="F127">
        <v>3483</v>
      </c>
    </row>
    <row r="128" spans="1:6" x14ac:dyDescent="0.2">
      <c r="A128" t="s">
        <v>20</v>
      </c>
      <c r="B128">
        <v>1815</v>
      </c>
      <c r="E128" t="s">
        <v>14</v>
      </c>
      <c r="F128">
        <v>923</v>
      </c>
    </row>
    <row r="129" spans="1:6" x14ac:dyDescent="0.2">
      <c r="A129" t="s">
        <v>20</v>
      </c>
      <c r="B129">
        <v>397</v>
      </c>
      <c r="E129" t="s">
        <v>14</v>
      </c>
      <c r="F129">
        <v>1</v>
      </c>
    </row>
    <row r="130" spans="1:6" x14ac:dyDescent="0.2">
      <c r="A130" t="s">
        <v>20</v>
      </c>
      <c r="B130">
        <v>1539</v>
      </c>
      <c r="E130" t="s">
        <v>14</v>
      </c>
      <c r="F130">
        <v>33</v>
      </c>
    </row>
    <row r="131" spans="1:6" x14ac:dyDescent="0.2">
      <c r="A131" t="s">
        <v>20</v>
      </c>
      <c r="B131">
        <v>138</v>
      </c>
      <c r="E131" t="s">
        <v>14</v>
      </c>
      <c r="F131">
        <v>40</v>
      </c>
    </row>
    <row r="132" spans="1:6" x14ac:dyDescent="0.2">
      <c r="A132" t="s">
        <v>20</v>
      </c>
      <c r="B132">
        <v>3594</v>
      </c>
      <c r="E132" t="s">
        <v>14</v>
      </c>
      <c r="F132">
        <v>23</v>
      </c>
    </row>
    <row r="133" spans="1:6" x14ac:dyDescent="0.2">
      <c r="A133" t="s">
        <v>20</v>
      </c>
      <c r="B133">
        <v>5880</v>
      </c>
      <c r="E133" t="s">
        <v>14</v>
      </c>
      <c r="F133">
        <v>75</v>
      </c>
    </row>
    <row r="134" spans="1:6" x14ac:dyDescent="0.2">
      <c r="A134" t="s">
        <v>20</v>
      </c>
      <c r="B134">
        <v>112</v>
      </c>
      <c r="E134" t="s">
        <v>14</v>
      </c>
      <c r="F134">
        <v>2176</v>
      </c>
    </row>
    <row r="135" spans="1:6" x14ac:dyDescent="0.2">
      <c r="A135" t="s">
        <v>20</v>
      </c>
      <c r="B135">
        <v>943</v>
      </c>
      <c r="E135" t="s">
        <v>14</v>
      </c>
      <c r="F135">
        <v>441</v>
      </c>
    </row>
    <row r="136" spans="1:6" x14ac:dyDescent="0.2">
      <c r="A136" t="s">
        <v>20</v>
      </c>
      <c r="B136">
        <v>2468</v>
      </c>
      <c r="E136" t="s">
        <v>14</v>
      </c>
      <c r="F136">
        <v>25</v>
      </c>
    </row>
    <row r="137" spans="1:6" x14ac:dyDescent="0.2">
      <c r="A137" t="s">
        <v>20</v>
      </c>
      <c r="B137">
        <v>2551</v>
      </c>
      <c r="E137" t="s">
        <v>14</v>
      </c>
      <c r="F137">
        <v>127</v>
      </c>
    </row>
    <row r="138" spans="1:6" x14ac:dyDescent="0.2">
      <c r="A138" t="s">
        <v>20</v>
      </c>
      <c r="B138">
        <v>101</v>
      </c>
      <c r="E138" t="s">
        <v>14</v>
      </c>
      <c r="F138">
        <v>355</v>
      </c>
    </row>
    <row r="139" spans="1:6" x14ac:dyDescent="0.2">
      <c r="A139" t="s">
        <v>20</v>
      </c>
      <c r="B139">
        <v>92</v>
      </c>
      <c r="E139" t="s">
        <v>14</v>
      </c>
      <c r="F139">
        <v>44</v>
      </c>
    </row>
    <row r="140" spans="1:6" x14ac:dyDescent="0.2">
      <c r="A140" t="s">
        <v>20</v>
      </c>
      <c r="B140">
        <v>62</v>
      </c>
      <c r="E140" t="s">
        <v>14</v>
      </c>
      <c r="F140">
        <v>67</v>
      </c>
    </row>
    <row r="141" spans="1:6" x14ac:dyDescent="0.2">
      <c r="A141" t="s">
        <v>20</v>
      </c>
      <c r="B141">
        <v>149</v>
      </c>
      <c r="E141" t="s">
        <v>14</v>
      </c>
      <c r="F141">
        <v>1068</v>
      </c>
    </row>
    <row r="142" spans="1:6" x14ac:dyDescent="0.2">
      <c r="A142" t="s">
        <v>20</v>
      </c>
      <c r="B142">
        <v>329</v>
      </c>
      <c r="E142" t="s">
        <v>14</v>
      </c>
      <c r="F142">
        <v>424</v>
      </c>
    </row>
    <row r="143" spans="1:6" x14ac:dyDescent="0.2">
      <c r="A143" t="s">
        <v>20</v>
      </c>
      <c r="B143">
        <v>97</v>
      </c>
      <c r="E143" t="s">
        <v>14</v>
      </c>
      <c r="F143">
        <v>151</v>
      </c>
    </row>
    <row r="144" spans="1:6" x14ac:dyDescent="0.2">
      <c r="A144" t="s">
        <v>20</v>
      </c>
      <c r="B144">
        <v>1784</v>
      </c>
      <c r="E144" t="s">
        <v>14</v>
      </c>
      <c r="F144">
        <v>1608</v>
      </c>
    </row>
    <row r="145" spans="1:6" x14ac:dyDescent="0.2">
      <c r="A145" t="s">
        <v>20</v>
      </c>
      <c r="B145">
        <v>1684</v>
      </c>
      <c r="E145" t="s">
        <v>14</v>
      </c>
      <c r="F145">
        <v>941</v>
      </c>
    </row>
    <row r="146" spans="1:6" x14ac:dyDescent="0.2">
      <c r="A146" t="s">
        <v>20</v>
      </c>
      <c r="B146">
        <v>250</v>
      </c>
      <c r="E146" t="s">
        <v>14</v>
      </c>
      <c r="F146">
        <v>1</v>
      </c>
    </row>
    <row r="147" spans="1:6" x14ac:dyDescent="0.2">
      <c r="A147" t="s">
        <v>20</v>
      </c>
      <c r="B147">
        <v>238</v>
      </c>
      <c r="E147" t="s">
        <v>14</v>
      </c>
      <c r="F147">
        <v>40</v>
      </c>
    </row>
    <row r="148" spans="1:6" x14ac:dyDescent="0.2">
      <c r="A148" t="s">
        <v>20</v>
      </c>
      <c r="B148">
        <v>53</v>
      </c>
      <c r="E148" t="s">
        <v>14</v>
      </c>
      <c r="F148">
        <v>3015</v>
      </c>
    </row>
    <row r="149" spans="1:6" x14ac:dyDescent="0.2">
      <c r="A149" t="s">
        <v>20</v>
      </c>
      <c r="B149">
        <v>214</v>
      </c>
      <c r="E149" t="s">
        <v>14</v>
      </c>
      <c r="F149">
        <v>435</v>
      </c>
    </row>
    <row r="150" spans="1:6" x14ac:dyDescent="0.2">
      <c r="A150" t="s">
        <v>20</v>
      </c>
      <c r="B150">
        <v>222</v>
      </c>
      <c r="E150" t="s">
        <v>14</v>
      </c>
      <c r="F150">
        <v>714</v>
      </c>
    </row>
    <row r="151" spans="1:6" x14ac:dyDescent="0.2">
      <c r="A151" t="s">
        <v>20</v>
      </c>
      <c r="B151">
        <v>1884</v>
      </c>
      <c r="E151" t="s">
        <v>14</v>
      </c>
      <c r="F151">
        <v>5497</v>
      </c>
    </row>
    <row r="152" spans="1:6" x14ac:dyDescent="0.2">
      <c r="A152" t="s">
        <v>20</v>
      </c>
      <c r="B152">
        <v>218</v>
      </c>
      <c r="E152" t="s">
        <v>14</v>
      </c>
      <c r="F152">
        <v>418</v>
      </c>
    </row>
    <row r="153" spans="1:6" x14ac:dyDescent="0.2">
      <c r="A153" t="s">
        <v>20</v>
      </c>
      <c r="B153">
        <v>6465</v>
      </c>
      <c r="E153" t="s">
        <v>14</v>
      </c>
      <c r="F153">
        <v>1439</v>
      </c>
    </row>
    <row r="154" spans="1:6" x14ac:dyDescent="0.2">
      <c r="A154" t="s">
        <v>20</v>
      </c>
      <c r="B154">
        <v>59</v>
      </c>
      <c r="E154" t="s">
        <v>14</v>
      </c>
      <c r="F154">
        <v>15</v>
      </c>
    </row>
    <row r="155" spans="1:6" x14ac:dyDescent="0.2">
      <c r="A155" t="s">
        <v>20</v>
      </c>
      <c r="B155">
        <v>88</v>
      </c>
      <c r="E155" t="s">
        <v>14</v>
      </c>
      <c r="F155">
        <v>1999</v>
      </c>
    </row>
    <row r="156" spans="1:6" x14ac:dyDescent="0.2">
      <c r="A156" t="s">
        <v>20</v>
      </c>
      <c r="B156">
        <v>1697</v>
      </c>
      <c r="E156" t="s">
        <v>14</v>
      </c>
      <c r="F156">
        <v>118</v>
      </c>
    </row>
    <row r="157" spans="1:6" x14ac:dyDescent="0.2">
      <c r="A157" t="s">
        <v>20</v>
      </c>
      <c r="B157">
        <v>92</v>
      </c>
      <c r="E157" t="s">
        <v>14</v>
      </c>
      <c r="F157">
        <v>162</v>
      </c>
    </row>
    <row r="158" spans="1:6" x14ac:dyDescent="0.2">
      <c r="A158" t="s">
        <v>20</v>
      </c>
      <c r="B158">
        <v>186</v>
      </c>
      <c r="E158" t="s">
        <v>14</v>
      </c>
      <c r="F158">
        <v>83</v>
      </c>
    </row>
    <row r="159" spans="1:6" x14ac:dyDescent="0.2">
      <c r="A159" t="s">
        <v>20</v>
      </c>
      <c r="B159">
        <v>138</v>
      </c>
      <c r="E159" t="s">
        <v>14</v>
      </c>
      <c r="F159">
        <v>747</v>
      </c>
    </row>
    <row r="160" spans="1:6" x14ac:dyDescent="0.2">
      <c r="A160" t="s">
        <v>20</v>
      </c>
      <c r="B160">
        <v>261</v>
      </c>
      <c r="E160" t="s">
        <v>14</v>
      </c>
      <c r="F160">
        <v>84</v>
      </c>
    </row>
    <row r="161" spans="1:6" x14ac:dyDescent="0.2">
      <c r="A161" t="s">
        <v>20</v>
      </c>
      <c r="B161">
        <v>107</v>
      </c>
      <c r="E161" t="s">
        <v>14</v>
      </c>
      <c r="F161">
        <v>91</v>
      </c>
    </row>
    <row r="162" spans="1:6" x14ac:dyDescent="0.2">
      <c r="A162" t="s">
        <v>20</v>
      </c>
      <c r="B162">
        <v>199</v>
      </c>
      <c r="E162" t="s">
        <v>14</v>
      </c>
      <c r="F162">
        <v>792</v>
      </c>
    </row>
    <row r="163" spans="1:6" x14ac:dyDescent="0.2">
      <c r="A163" t="s">
        <v>20</v>
      </c>
      <c r="B163">
        <v>5512</v>
      </c>
      <c r="E163" t="s">
        <v>14</v>
      </c>
      <c r="F163">
        <v>32</v>
      </c>
    </row>
    <row r="164" spans="1:6" x14ac:dyDescent="0.2">
      <c r="A164" t="s">
        <v>20</v>
      </c>
      <c r="B164">
        <v>86</v>
      </c>
      <c r="E164" t="s">
        <v>14</v>
      </c>
      <c r="F164">
        <v>186</v>
      </c>
    </row>
    <row r="165" spans="1:6" x14ac:dyDescent="0.2">
      <c r="A165" t="s">
        <v>20</v>
      </c>
      <c r="B165">
        <v>2768</v>
      </c>
      <c r="E165" t="s">
        <v>14</v>
      </c>
      <c r="F165">
        <v>605</v>
      </c>
    </row>
    <row r="166" spans="1:6" x14ac:dyDescent="0.2">
      <c r="A166" t="s">
        <v>20</v>
      </c>
      <c r="B166">
        <v>48</v>
      </c>
      <c r="E166" t="s">
        <v>14</v>
      </c>
      <c r="F166">
        <v>1</v>
      </c>
    </row>
    <row r="167" spans="1:6" x14ac:dyDescent="0.2">
      <c r="A167" t="s">
        <v>20</v>
      </c>
      <c r="B167">
        <v>87</v>
      </c>
      <c r="E167" t="s">
        <v>14</v>
      </c>
      <c r="F167">
        <v>31</v>
      </c>
    </row>
    <row r="168" spans="1:6" x14ac:dyDescent="0.2">
      <c r="A168" t="s">
        <v>20</v>
      </c>
      <c r="B168">
        <v>1894</v>
      </c>
      <c r="E168" t="s">
        <v>14</v>
      </c>
      <c r="F168">
        <v>1181</v>
      </c>
    </row>
    <row r="169" spans="1:6" x14ac:dyDescent="0.2">
      <c r="A169" t="s">
        <v>20</v>
      </c>
      <c r="B169">
        <v>282</v>
      </c>
      <c r="E169" t="s">
        <v>14</v>
      </c>
      <c r="F169">
        <v>39</v>
      </c>
    </row>
    <row r="170" spans="1:6" x14ac:dyDescent="0.2">
      <c r="A170" t="s">
        <v>20</v>
      </c>
      <c r="B170">
        <v>116</v>
      </c>
      <c r="E170" t="s">
        <v>14</v>
      </c>
      <c r="F170">
        <v>46</v>
      </c>
    </row>
    <row r="171" spans="1:6" x14ac:dyDescent="0.2">
      <c r="A171" t="s">
        <v>20</v>
      </c>
      <c r="B171">
        <v>83</v>
      </c>
      <c r="E171" t="s">
        <v>14</v>
      </c>
      <c r="F171">
        <v>105</v>
      </c>
    </row>
    <row r="172" spans="1:6" x14ac:dyDescent="0.2">
      <c r="A172" t="s">
        <v>20</v>
      </c>
      <c r="B172">
        <v>91</v>
      </c>
      <c r="E172" t="s">
        <v>14</v>
      </c>
      <c r="F172">
        <v>535</v>
      </c>
    </row>
    <row r="173" spans="1:6" x14ac:dyDescent="0.2">
      <c r="A173" t="s">
        <v>20</v>
      </c>
      <c r="B173">
        <v>546</v>
      </c>
      <c r="E173" t="s">
        <v>14</v>
      </c>
      <c r="F173">
        <v>16</v>
      </c>
    </row>
    <row r="174" spans="1:6" x14ac:dyDescent="0.2">
      <c r="A174" t="s">
        <v>20</v>
      </c>
      <c r="B174">
        <v>393</v>
      </c>
      <c r="E174" t="s">
        <v>14</v>
      </c>
      <c r="F174">
        <v>575</v>
      </c>
    </row>
    <row r="175" spans="1:6" x14ac:dyDescent="0.2">
      <c r="A175" t="s">
        <v>20</v>
      </c>
      <c r="B175">
        <v>133</v>
      </c>
      <c r="E175" t="s">
        <v>14</v>
      </c>
      <c r="F175">
        <v>1120</v>
      </c>
    </row>
    <row r="176" spans="1:6" x14ac:dyDescent="0.2">
      <c r="A176" t="s">
        <v>20</v>
      </c>
      <c r="B176">
        <v>254</v>
      </c>
      <c r="E176" t="s">
        <v>14</v>
      </c>
      <c r="F176">
        <v>113</v>
      </c>
    </row>
    <row r="177" spans="1:6" x14ac:dyDescent="0.2">
      <c r="A177" t="s">
        <v>20</v>
      </c>
      <c r="B177">
        <v>176</v>
      </c>
      <c r="E177" t="s">
        <v>14</v>
      </c>
      <c r="F177">
        <v>1538</v>
      </c>
    </row>
    <row r="178" spans="1:6" x14ac:dyDescent="0.2">
      <c r="A178" t="s">
        <v>20</v>
      </c>
      <c r="B178">
        <v>337</v>
      </c>
      <c r="E178" t="s">
        <v>14</v>
      </c>
      <c r="F178">
        <v>9</v>
      </c>
    </row>
    <row r="179" spans="1:6" x14ac:dyDescent="0.2">
      <c r="A179" t="s">
        <v>20</v>
      </c>
      <c r="B179">
        <v>107</v>
      </c>
      <c r="E179" t="s">
        <v>14</v>
      </c>
      <c r="F179">
        <v>554</v>
      </c>
    </row>
    <row r="180" spans="1:6" x14ac:dyDescent="0.2">
      <c r="A180" t="s">
        <v>20</v>
      </c>
      <c r="B180">
        <v>183</v>
      </c>
      <c r="E180" t="s">
        <v>14</v>
      </c>
      <c r="F180">
        <v>648</v>
      </c>
    </row>
    <row r="181" spans="1:6" x14ac:dyDescent="0.2">
      <c r="A181" t="s">
        <v>20</v>
      </c>
      <c r="B181">
        <v>72</v>
      </c>
      <c r="E181" t="s">
        <v>14</v>
      </c>
      <c r="F181">
        <v>21</v>
      </c>
    </row>
    <row r="182" spans="1:6" x14ac:dyDescent="0.2">
      <c r="A182" t="s">
        <v>20</v>
      </c>
      <c r="B182">
        <v>295</v>
      </c>
      <c r="E182" t="s">
        <v>14</v>
      </c>
      <c r="F182">
        <v>54</v>
      </c>
    </row>
    <row r="183" spans="1:6" x14ac:dyDescent="0.2">
      <c r="A183" t="s">
        <v>20</v>
      </c>
      <c r="B183">
        <v>142</v>
      </c>
      <c r="E183" t="s">
        <v>14</v>
      </c>
      <c r="F183">
        <v>120</v>
      </c>
    </row>
    <row r="184" spans="1:6" x14ac:dyDescent="0.2">
      <c r="A184" t="s">
        <v>20</v>
      </c>
      <c r="B184">
        <v>85</v>
      </c>
      <c r="E184" t="s">
        <v>14</v>
      </c>
      <c r="F184">
        <v>579</v>
      </c>
    </row>
    <row r="185" spans="1:6" x14ac:dyDescent="0.2">
      <c r="A185" t="s">
        <v>20</v>
      </c>
      <c r="B185">
        <v>659</v>
      </c>
      <c r="E185" t="s">
        <v>14</v>
      </c>
      <c r="F185">
        <v>2072</v>
      </c>
    </row>
    <row r="186" spans="1:6" x14ac:dyDescent="0.2">
      <c r="A186" t="s">
        <v>20</v>
      </c>
      <c r="B186">
        <v>121</v>
      </c>
      <c r="E186" t="s">
        <v>14</v>
      </c>
      <c r="F186">
        <v>0</v>
      </c>
    </row>
    <row r="187" spans="1:6" x14ac:dyDescent="0.2">
      <c r="A187" t="s">
        <v>20</v>
      </c>
      <c r="B187">
        <v>3742</v>
      </c>
      <c r="E187" t="s">
        <v>14</v>
      </c>
      <c r="F187">
        <v>1796</v>
      </c>
    </row>
    <row r="188" spans="1:6" x14ac:dyDescent="0.2">
      <c r="A188" t="s">
        <v>20</v>
      </c>
      <c r="B188">
        <v>223</v>
      </c>
      <c r="E188" t="s">
        <v>14</v>
      </c>
      <c r="F188">
        <v>62</v>
      </c>
    </row>
    <row r="189" spans="1:6" x14ac:dyDescent="0.2">
      <c r="A189" t="s">
        <v>20</v>
      </c>
      <c r="B189">
        <v>133</v>
      </c>
      <c r="E189" t="s">
        <v>14</v>
      </c>
      <c r="F189">
        <v>347</v>
      </c>
    </row>
    <row r="190" spans="1:6" x14ac:dyDescent="0.2">
      <c r="A190" t="s">
        <v>20</v>
      </c>
      <c r="B190">
        <v>5168</v>
      </c>
      <c r="E190" t="s">
        <v>14</v>
      </c>
      <c r="F190">
        <v>19</v>
      </c>
    </row>
    <row r="191" spans="1:6" x14ac:dyDescent="0.2">
      <c r="A191" t="s">
        <v>20</v>
      </c>
      <c r="B191">
        <v>307</v>
      </c>
      <c r="E191" t="s">
        <v>14</v>
      </c>
      <c r="F191">
        <v>1258</v>
      </c>
    </row>
    <row r="192" spans="1:6" x14ac:dyDescent="0.2">
      <c r="A192" t="s">
        <v>20</v>
      </c>
      <c r="B192">
        <v>2441</v>
      </c>
      <c r="E192" t="s">
        <v>14</v>
      </c>
      <c r="F192">
        <v>362</v>
      </c>
    </row>
    <row r="193" spans="1:6" x14ac:dyDescent="0.2">
      <c r="A193" t="s">
        <v>20</v>
      </c>
      <c r="B193">
        <v>1385</v>
      </c>
      <c r="E193" t="s">
        <v>14</v>
      </c>
      <c r="F193">
        <v>133</v>
      </c>
    </row>
    <row r="194" spans="1:6" x14ac:dyDescent="0.2">
      <c r="A194" t="s">
        <v>20</v>
      </c>
      <c r="B194">
        <v>190</v>
      </c>
      <c r="E194" t="s">
        <v>14</v>
      </c>
      <c r="F194">
        <v>846</v>
      </c>
    </row>
    <row r="195" spans="1:6" x14ac:dyDescent="0.2">
      <c r="A195" t="s">
        <v>20</v>
      </c>
      <c r="B195">
        <v>470</v>
      </c>
      <c r="E195" t="s">
        <v>14</v>
      </c>
      <c r="F195">
        <v>10</v>
      </c>
    </row>
    <row r="196" spans="1:6" x14ac:dyDescent="0.2">
      <c r="A196" t="s">
        <v>20</v>
      </c>
      <c r="B196">
        <v>253</v>
      </c>
      <c r="E196" t="s">
        <v>14</v>
      </c>
      <c r="F196">
        <v>191</v>
      </c>
    </row>
    <row r="197" spans="1:6" x14ac:dyDescent="0.2">
      <c r="A197" t="s">
        <v>20</v>
      </c>
      <c r="B197">
        <v>1113</v>
      </c>
      <c r="E197" t="s">
        <v>14</v>
      </c>
      <c r="F197">
        <v>1979</v>
      </c>
    </row>
    <row r="198" spans="1:6" x14ac:dyDescent="0.2">
      <c r="A198" t="s">
        <v>20</v>
      </c>
      <c r="B198">
        <v>2283</v>
      </c>
      <c r="E198" t="s">
        <v>14</v>
      </c>
      <c r="F198">
        <v>63</v>
      </c>
    </row>
    <row r="199" spans="1:6" x14ac:dyDescent="0.2">
      <c r="A199" t="s">
        <v>20</v>
      </c>
      <c r="B199">
        <v>1095</v>
      </c>
      <c r="E199" t="s">
        <v>14</v>
      </c>
      <c r="F199">
        <v>6080</v>
      </c>
    </row>
    <row r="200" spans="1:6" x14ac:dyDescent="0.2">
      <c r="A200" t="s">
        <v>20</v>
      </c>
      <c r="B200">
        <v>1690</v>
      </c>
      <c r="E200" t="s">
        <v>14</v>
      </c>
      <c r="F200">
        <v>80</v>
      </c>
    </row>
    <row r="201" spans="1:6" x14ac:dyDescent="0.2">
      <c r="A201" t="s">
        <v>20</v>
      </c>
      <c r="B201">
        <v>191</v>
      </c>
      <c r="E201" t="s">
        <v>14</v>
      </c>
      <c r="F201">
        <v>9</v>
      </c>
    </row>
    <row r="202" spans="1:6" x14ac:dyDescent="0.2">
      <c r="A202" t="s">
        <v>20</v>
      </c>
      <c r="B202">
        <v>2013</v>
      </c>
      <c r="E202" t="s">
        <v>14</v>
      </c>
      <c r="F202">
        <v>1784</v>
      </c>
    </row>
    <row r="203" spans="1:6" x14ac:dyDescent="0.2">
      <c r="A203" t="s">
        <v>20</v>
      </c>
      <c r="B203">
        <v>1703</v>
      </c>
      <c r="E203" t="s">
        <v>14</v>
      </c>
      <c r="F203">
        <v>243</v>
      </c>
    </row>
    <row r="204" spans="1:6" x14ac:dyDescent="0.2">
      <c r="A204" t="s">
        <v>20</v>
      </c>
      <c r="B204">
        <v>80</v>
      </c>
      <c r="E204" t="s">
        <v>14</v>
      </c>
      <c r="F204">
        <v>1296</v>
      </c>
    </row>
    <row r="205" spans="1:6" x14ac:dyDescent="0.2">
      <c r="A205" t="s">
        <v>20</v>
      </c>
      <c r="B205">
        <v>41</v>
      </c>
      <c r="E205" t="s">
        <v>14</v>
      </c>
      <c r="F205">
        <v>77</v>
      </c>
    </row>
    <row r="206" spans="1:6" x14ac:dyDescent="0.2">
      <c r="A206" t="s">
        <v>20</v>
      </c>
      <c r="B206">
        <v>187</v>
      </c>
      <c r="E206" t="s">
        <v>14</v>
      </c>
      <c r="F206">
        <v>395</v>
      </c>
    </row>
    <row r="207" spans="1:6" x14ac:dyDescent="0.2">
      <c r="A207" t="s">
        <v>20</v>
      </c>
      <c r="B207">
        <v>2875</v>
      </c>
      <c r="E207" t="s">
        <v>14</v>
      </c>
      <c r="F207">
        <v>49</v>
      </c>
    </row>
    <row r="208" spans="1:6" x14ac:dyDescent="0.2">
      <c r="A208" t="s">
        <v>20</v>
      </c>
      <c r="B208">
        <v>88</v>
      </c>
      <c r="E208" t="s">
        <v>14</v>
      </c>
      <c r="F208">
        <v>180</v>
      </c>
    </row>
    <row r="209" spans="1:6" x14ac:dyDescent="0.2">
      <c r="A209" t="s">
        <v>20</v>
      </c>
      <c r="B209">
        <v>191</v>
      </c>
      <c r="E209" t="s">
        <v>14</v>
      </c>
      <c r="F209">
        <v>2690</v>
      </c>
    </row>
    <row r="210" spans="1:6" x14ac:dyDescent="0.2">
      <c r="A210" t="s">
        <v>20</v>
      </c>
      <c r="B210">
        <v>139</v>
      </c>
      <c r="E210" t="s">
        <v>14</v>
      </c>
      <c r="F210">
        <v>2779</v>
      </c>
    </row>
    <row r="211" spans="1:6" x14ac:dyDescent="0.2">
      <c r="A211" t="s">
        <v>20</v>
      </c>
      <c r="B211">
        <v>186</v>
      </c>
      <c r="E211" t="s">
        <v>14</v>
      </c>
      <c r="F211">
        <v>92</v>
      </c>
    </row>
    <row r="212" spans="1:6" x14ac:dyDescent="0.2">
      <c r="A212" t="s">
        <v>20</v>
      </c>
      <c r="B212">
        <v>112</v>
      </c>
      <c r="E212" t="s">
        <v>14</v>
      </c>
      <c r="F212">
        <v>1028</v>
      </c>
    </row>
    <row r="213" spans="1:6" x14ac:dyDescent="0.2">
      <c r="A213" t="s">
        <v>20</v>
      </c>
      <c r="B213">
        <v>101</v>
      </c>
      <c r="E213" t="s">
        <v>14</v>
      </c>
      <c r="F213">
        <v>26</v>
      </c>
    </row>
    <row r="214" spans="1:6" x14ac:dyDescent="0.2">
      <c r="A214" t="s">
        <v>20</v>
      </c>
      <c r="B214">
        <v>206</v>
      </c>
      <c r="E214" t="s">
        <v>14</v>
      </c>
      <c r="F214">
        <v>1790</v>
      </c>
    </row>
    <row r="215" spans="1:6" x14ac:dyDescent="0.2">
      <c r="A215" t="s">
        <v>20</v>
      </c>
      <c r="B215">
        <v>154</v>
      </c>
      <c r="E215" t="s">
        <v>14</v>
      </c>
      <c r="F215">
        <v>37</v>
      </c>
    </row>
    <row r="216" spans="1:6" x14ac:dyDescent="0.2">
      <c r="A216" t="s">
        <v>20</v>
      </c>
      <c r="B216">
        <v>5966</v>
      </c>
      <c r="E216" t="s">
        <v>14</v>
      </c>
      <c r="F216">
        <v>35</v>
      </c>
    </row>
    <row r="217" spans="1:6" x14ac:dyDescent="0.2">
      <c r="A217" t="s">
        <v>20</v>
      </c>
      <c r="B217">
        <v>169</v>
      </c>
      <c r="E217" t="s">
        <v>14</v>
      </c>
      <c r="F217">
        <v>558</v>
      </c>
    </row>
    <row r="218" spans="1:6" x14ac:dyDescent="0.2">
      <c r="A218" t="s">
        <v>20</v>
      </c>
      <c r="B218">
        <v>2106</v>
      </c>
      <c r="E218" t="s">
        <v>14</v>
      </c>
      <c r="F218">
        <v>64</v>
      </c>
    </row>
    <row r="219" spans="1:6" x14ac:dyDescent="0.2">
      <c r="A219" t="s">
        <v>20</v>
      </c>
      <c r="B219">
        <v>131</v>
      </c>
      <c r="E219" t="s">
        <v>14</v>
      </c>
      <c r="F219">
        <v>245</v>
      </c>
    </row>
    <row r="220" spans="1:6" x14ac:dyDescent="0.2">
      <c r="A220" t="s">
        <v>20</v>
      </c>
      <c r="B220">
        <v>84</v>
      </c>
      <c r="E220" t="s">
        <v>14</v>
      </c>
      <c r="F220">
        <v>71</v>
      </c>
    </row>
    <row r="221" spans="1:6" x14ac:dyDescent="0.2">
      <c r="A221" t="s">
        <v>20</v>
      </c>
      <c r="B221">
        <v>155</v>
      </c>
      <c r="E221" t="s">
        <v>14</v>
      </c>
      <c r="F221">
        <v>42</v>
      </c>
    </row>
    <row r="222" spans="1:6" x14ac:dyDescent="0.2">
      <c r="A222" t="s">
        <v>20</v>
      </c>
      <c r="B222">
        <v>189</v>
      </c>
      <c r="E222" t="s">
        <v>14</v>
      </c>
      <c r="F222">
        <v>156</v>
      </c>
    </row>
    <row r="223" spans="1:6" x14ac:dyDescent="0.2">
      <c r="A223" t="s">
        <v>20</v>
      </c>
      <c r="B223">
        <v>4799</v>
      </c>
      <c r="E223" t="s">
        <v>14</v>
      </c>
      <c r="F223">
        <v>1368</v>
      </c>
    </row>
    <row r="224" spans="1:6" x14ac:dyDescent="0.2">
      <c r="A224" t="s">
        <v>20</v>
      </c>
      <c r="B224">
        <v>1137</v>
      </c>
      <c r="E224" t="s">
        <v>14</v>
      </c>
      <c r="F224">
        <v>102</v>
      </c>
    </row>
    <row r="225" spans="1:6" x14ac:dyDescent="0.2">
      <c r="A225" t="s">
        <v>20</v>
      </c>
      <c r="B225">
        <v>1152</v>
      </c>
      <c r="E225" t="s">
        <v>14</v>
      </c>
      <c r="F225">
        <v>86</v>
      </c>
    </row>
    <row r="226" spans="1:6" x14ac:dyDescent="0.2">
      <c r="A226" t="s">
        <v>20</v>
      </c>
      <c r="B226">
        <v>50</v>
      </c>
      <c r="E226" t="s">
        <v>14</v>
      </c>
      <c r="F226">
        <v>253</v>
      </c>
    </row>
    <row r="227" spans="1:6" x14ac:dyDescent="0.2">
      <c r="A227" t="s">
        <v>20</v>
      </c>
      <c r="B227">
        <v>3059</v>
      </c>
      <c r="E227" t="s">
        <v>14</v>
      </c>
      <c r="F227">
        <v>157</v>
      </c>
    </row>
    <row r="228" spans="1:6" x14ac:dyDescent="0.2">
      <c r="A228" t="s">
        <v>20</v>
      </c>
      <c r="B228">
        <v>34</v>
      </c>
      <c r="E228" t="s">
        <v>14</v>
      </c>
      <c r="F228">
        <v>183</v>
      </c>
    </row>
    <row r="229" spans="1:6" x14ac:dyDescent="0.2">
      <c r="A229" t="s">
        <v>20</v>
      </c>
      <c r="B229">
        <v>220</v>
      </c>
      <c r="E229" t="s">
        <v>14</v>
      </c>
      <c r="F229">
        <v>82</v>
      </c>
    </row>
    <row r="230" spans="1:6" x14ac:dyDescent="0.2">
      <c r="A230" t="s">
        <v>20</v>
      </c>
      <c r="B230">
        <v>1604</v>
      </c>
      <c r="E230" t="s">
        <v>14</v>
      </c>
      <c r="F230">
        <v>1</v>
      </c>
    </row>
    <row r="231" spans="1:6" x14ac:dyDescent="0.2">
      <c r="A231" t="s">
        <v>20</v>
      </c>
      <c r="B231">
        <v>454</v>
      </c>
      <c r="E231" t="s">
        <v>14</v>
      </c>
      <c r="F231">
        <v>1198</v>
      </c>
    </row>
    <row r="232" spans="1:6" x14ac:dyDescent="0.2">
      <c r="A232" t="s">
        <v>20</v>
      </c>
      <c r="B232">
        <v>123</v>
      </c>
      <c r="E232" t="s">
        <v>14</v>
      </c>
      <c r="F232">
        <v>648</v>
      </c>
    </row>
    <row r="233" spans="1:6" x14ac:dyDescent="0.2">
      <c r="A233" t="s">
        <v>20</v>
      </c>
      <c r="B233">
        <v>299</v>
      </c>
      <c r="E233" t="s">
        <v>14</v>
      </c>
      <c r="F233">
        <v>64</v>
      </c>
    </row>
    <row r="234" spans="1:6" x14ac:dyDescent="0.2">
      <c r="A234" t="s">
        <v>20</v>
      </c>
      <c r="B234">
        <v>2237</v>
      </c>
      <c r="E234" t="s">
        <v>14</v>
      </c>
      <c r="F234">
        <v>62</v>
      </c>
    </row>
    <row r="235" spans="1:6" x14ac:dyDescent="0.2">
      <c r="A235" t="s">
        <v>20</v>
      </c>
      <c r="B235">
        <v>645</v>
      </c>
      <c r="E235" t="s">
        <v>14</v>
      </c>
      <c r="F235">
        <v>750</v>
      </c>
    </row>
    <row r="236" spans="1:6" x14ac:dyDescent="0.2">
      <c r="A236" t="s">
        <v>20</v>
      </c>
      <c r="B236">
        <v>484</v>
      </c>
      <c r="E236" t="s">
        <v>14</v>
      </c>
      <c r="F236">
        <v>105</v>
      </c>
    </row>
    <row r="237" spans="1:6" x14ac:dyDescent="0.2">
      <c r="A237" t="s">
        <v>20</v>
      </c>
      <c r="B237">
        <v>154</v>
      </c>
      <c r="E237" t="s">
        <v>14</v>
      </c>
      <c r="F237">
        <v>2604</v>
      </c>
    </row>
    <row r="238" spans="1:6" x14ac:dyDescent="0.2">
      <c r="A238" t="s">
        <v>20</v>
      </c>
      <c r="B238">
        <v>82</v>
      </c>
      <c r="E238" t="s">
        <v>14</v>
      </c>
      <c r="F238">
        <v>65</v>
      </c>
    </row>
    <row r="239" spans="1:6" x14ac:dyDescent="0.2">
      <c r="A239" t="s">
        <v>20</v>
      </c>
      <c r="B239">
        <v>134</v>
      </c>
      <c r="E239" t="s">
        <v>14</v>
      </c>
      <c r="F239">
        <v>94</v>
      </c>
    </row>
    <row r="240" spans="1:6" x14ac:dyDescent="0.2">
      <c r="A240" t="s">
        <v>20</v>
      </c>
      <c r="B240">
        <v>5203</v>
      </c>
      <c r="E240" t="s">
        <v>14</v>
      </c>
      <c r="F240">
        <v>257</v>
      </c>
    </row>
    <row r="241" spans="1:6" x14ac:dyDescent="0.2">
      <c r="A241" t="s">
        <v>20</v>
      </c>
      <c r="B241">
        <v>94</v>
      </c>
      <c r="E241" t="s">
        <v>14</v>
      </c>
      <c r="F241">
        <v>2928</v>
      </c>
    </row>
    <row r="242" spans="1:6" x14ac:dyDescent="0.2">
      <c r="A242" t="s">
        <v>20</v>
      </c>
      <c r="B242">
        <v>205</v>
      </c>
      <c r="E242" t="s">
        <v>14</v>
      </c>
      <c r="F242">
        <v>4697</v>
      </c>
    </row>
    <row r="243" spans="1:6" x14ac:dyDescent="0.2">
      <c r="A243" t="s">
        <v>20</v>
      </c>
      <c r="B243">
        <v>92</v>
      </c>
      <c r="E243" t="s">
        <v>14</v>
      </c>
      <c r="F243">
        <v>2915</v>
      </c>
    </row>
    <row r="244" spans="1:6" x14ac:dyDescent="0.2">
      <c r="A244" t="s">
        <v>20</v>
      </c>
      <c r="B244">
        <v>219</v>
      </c>
      <c r="E244" t="s">
        <v>14</v>
      </c>
      <c r="F244">
        <v>18</v>
      </c>
    </row>
    <row r="245" spans="1:6" x14ac:dyDescent="0.2">
      <c r="A245" t="s">
        <v>20</v>
      </c>
      <c r="B245">
        <v>2526</v>
      </c>
      <c r="E245" t="s">
        <v>14</v>
      </c>
      <c r="F245">
        <v>602</v>
      </c>
    </row>
    <row r="246" spans="1:6" x14ac:dyDescent="0.2">
      <c r="A246" t="s">
        <v>20</v>
      </c>
      <c r="B246">
        <v>94</v>
      </c>
      <c r="E246" t="s">
        <v>14</v>
      </c>
      <c r="F246">
        <v>1</v>
      </c>
    </row>
    <row r="247" spans="1:6" x14ac:dyDescent="0.2">
      <c r="A247" t="s">
        <v>20</v>
      </c>
      <c r="B247">
        <v>1713</v>
      </c>
      <c r="E247" t="s">
        <v>14</v>
      </c>
      <c r="F247">
        <v>3868</v>
      </c>
    </row>
    <row r="248" spans="1:6" x14ac:dyDescent="0.2">
      <c r="A248" t="s">
        <v>20</v>
      </c>
      <c r="B248">
        <v>249</v>
      </c>
      <c r="E248" t="s">
        <v>14</v>
      </c>
      <c r="F248">
        <v>504</v>
      </c>
    </row>
    <row r="249" spans="1:6" x14ac:dyDescent="0.2">
      <c r="A249" t="s">
        <v>20</v>
      </c>
      <c r="B249">
        <v>192</v>
      </c>
      <c r="E249" t="s">
        <v>14</v>
      </c>
      <c r="F249">
        <v>14</v>
      </c>
    </row>
    <row r="250" spans="1:6" x14ac:dyDescent="0.2">
      <c r="A250" t="s">
        <v>20</v>
      </c>
      <c r="B250">
        <v>247</v>
      </c>
      <c r="E250" t="s">
        <v>14</v>
      </c>
      <c r="F250">
        <v>750</v>
      </c>
    </row>
    <row r="251" spans="1:6" x14ac:dyDescent="0.2">
      <c r="A251" t="s">
        <v>20</v>
      </c>
      <c r="B251">
        <v>2293</v>
      </c>
      <c r="E251" t="s">
        <v>14</v>
      </c>
      <c r="F251">
        <v>77</v>
      </c>
    </row>
    <row r="252" spans="1:6" x14ac:dyDescent="0.2">
      <c r="A252" t="s">
        <v>20</v>
      </c>
      <c r="B252">
        <v>3131</v>
      </c>
      <c r="E252" t="s">
        <v>14</v>
      </c>
      <c r="F252">
        <v>752</v>
      </c>
    </row>
    <row r="253" spans="1:6" x14ac:dyDescent="0.2">
      <c r="A253" t="s">
        <v>20</v>
      </c>
      <c r="B253">
        <v>143</v>
      </c>
      <c r="E253" t="s">
        <v>14</v>
      </c>
      <c r="F253">
        <v>131</v>
      </c>
    </row>
    <row r="254" spans="1:6" x14ac:dyDescent="0.2">
      <c r="A254" t="s">
        <v>20</v>
      </c>
      <c r="B254">
        <v>296</v>
      </c>
      <c r="E254" t="s">
        <v>14</v>
      </c>
      <c r="F254">
        <v>87</v>
      </c>
    </row>
    <row r="255" spans="1:6" x14ac:dyDescent="0.2">
      <c r="A255" t="s">
        <v>20</v>
      </c>
      <c r="B255">
        <v>170</v>
      </c>
      <c r="E255" t="s">
        <v>14</v>
      </c>
      <c r="F255">
        <v>1063</v>
      </c>
    </row>
    <row r="256" spans="1:6" x14ac:dyDescent="0.2">
      <c r="A256" t="s">
        <v>20</v>
      </c>
      <c r="B256">
        <v>86</v>
      </c>
      <c r="E256" t="s">
        <v>14</v>
      </c>
      <c r="F256">
        <v>76</v>
      </c>
    </row>
    <row r="257" spans="1:6" x14ac:dyDescent="0.2">
      <c r="A257" t="s">
        <v>20</v>
      </c>
      <c r="B257">
        <v>6286</v>
      </c>
      <c r="E257" t="s">
        <v>14</v>
      </c>
      <c r="F257">
        <v>4428</v>
      </c>
    </row>
    <row r="258" spans="1:6" x14ac:dyDescent="0.2">
      <c r="A258" t="s">
        <v>20</v>
      </c>
      <c r="B258">
        <v>3727</v>
      </c>
      <c r="E258" t="s">
        <v>14</v>
      </c>
      <c r="F258">
        <v>58</v>
      </c>
    </row>
    <row r="259" spans="1:6" x14ac:dyDescent="0.2">
      <c r="A259" t="s">
        <v>20</v>
      </c>
      <c r="B259">
        <v>1605</v>
      </c>
      <c r="E259" t="s">
        <v>14</v>
      </c>
      <c r="F259">
        <v>111</v>
      </c>
    </row>
    <row r="260" spans="1:6" x14ac:dyDescent="0.2">
      <c r="A260" t="s">
        <v>20</v>
      </c>
      <c r="B260">
        <v>2120</v>
      </c>
      <c r="E260" t="s">
        <v>14</v>
      </c>
      <c r="F260">
        <v>2955</v>
      </c>
    </row>
    <row r="261" spans="1:6" x14ac:dyDescent="0.2">
      <c r="A261" t="s">
        <v>20</v>
      </c>
      <c r="B261">
        <v>50</v>
      </c>
      <c r="E261" t="s">
        <v>14</v>
      </c>
      <c r="F261">
        <v>1657</v>
      </c>
    </row>
    <row r="262" spans="1:6" x14ac:dyDescent="0.2">
      <c r="A262" t="s">
        <v>20</v>
      </c>
      <c r="B262">
        <v>2080</v>
      </c>
      <c r="E262" t="s">
        <v>14</v>
      </c>
      <c r="F262">
        <v>926</v>
      </c>
    </row>
    <row r="263" spans="1:6" x14ac:dyDescent="0.2">
      <c r="A263" t="s">
        <v>20</v>
      </c>
      <c r="B263">
        <v>2105</v>
      </c>
      <c r="E263" t="s">
        <v>14</v>
      </c>
      <c r="F263">
        <v>77</v>
      </c>
    </row>
    <row r="264" spans="1:6" x14ac:dyDescent="0.2">
      <c r="A264" t="s">
        <v>20</v>
      </c>
      <c r="B264">
        <v>2436</v>
      </c>
      <c r="E264" t="s">
        <v>14</v>
      </c>
      <c r="F264">
        <v>1748</v>
      </c>
    </row>
    <row r="265" spans="1:6" x14ac:dyDescent="0.2">
      <c r="A265" t="s">
        <v>20</v>
      </c>
      <c r="B265">
        <v>80</v>
      </c>
      <c r="E265" t="s">
        <v>14</v>
      </c>
      <c r="F265">
        <v>79</v>
      </c>
    </row>
    <row r="266" spans="1:6" x14ac:dyDescent="0.2">
      <c r="A266" t="s">
        <v>20</v>
      </c>
      <c r="B266">
        <v>42</v>
      </c>
      <c r="E266" t="s">
        <v>14</v>
      </c>
      <c r="F266">
        <v>889</v>
      </c>
    </row>
    <row r="267" spans="1:6" x14ac:dyDescent="0.2">
      <c r="A267" t="s">
        <v>20</v>
      </c>
      <c r="B267">
        <v>139</v>
      </c>
      <c r="E267" t="s">
        <v>14</v>
      </c>
      <c r="F267">
        <v>56</v>
      </c>
    </row>
    <row r="268" spans="1:6" x14ac:dyDescent="0.2">
      <c r="A268" t="s">
        <v>20</v>
      </c>
      <c r="B268">
        <v>159</v>
      </c>
      <c r="E268" t="s">
        <v>14</v>
      </c>
      <c r="F268">
        <v>1</v>
      </c>
    </row>
    <row r="269" spans="1:6" x14ac:dyDescent="0.2">
      <c r="A269" t="s">
        <v>20</v>
      </c>
      <c r="B269">
        <v>381</v>
      </c>
      <c r="E269" t="s">
        <v>14</v>
      </c>
      <c r="F269">
        <v>83</v>
      </c>
    </row>
    <row r="270" spans="1:6" x14ac:dyDescent="0.2">
      <c r="A270" t="s">
        <v>20</v>
      </c>
      <c r="B270">
        <v>194</v>
      </c>
      <c r="E270" t="s">
        <v>14</v>
      </c>
      <c r="F270">
        <v>2025</v>
      </c>
    </row>
    <row r="271" spans="1:6" x14ac:dyDescent="0.2">
      <c r="A271" t="s">
        <v>20</v>
      </c>
      <c r="B271">
        <v>106</v>
      </c>
      <c r="E271" t="s">
        <v>14</v>
      </c>
      <c r="F271">
        <v>14</v>
      </c>
    </row>
    <row r="272" spans="1:6" x14ac:dyDescent="0.2">
      <c r="A272" t="s">
        <v>20</v>
      </c>
      <c r="B272">
        <v>142</v>
      </c>
      <c r="E272" t="s">
        <v>14</v>
      </c>
      <c r="F272">
        <v>656</v>
      </c>
    </row>
    <row r="273" spans="1:6" x14ac:dyDescent="0.2">
      <c r="A273" t="s">
        <v>20</v>
      </c>
      <c r="B273">
        <v>211</v>
      </c>
      <c r="E273" t="s">
        <v>14</v>
      </c>
      <c r="F273">
        <v>1596</v>
      </c>
    </row>
    <row r="274" spans="1:6" x14ac:dyDescent="0.2">
      <c r="A274" t="s">
        <v>20</v>
      </c>
      <c r="B274">
        <v>2756</v>
      </c>
      <c r="E274" t="s">
        <v>14</v>
      </c>
      <c r="F274">
        <v>10</v>
      </c>
    </row>
    <row r="275" spans="1:6" x14ac:dyDescent="0.2">
      <c r="A275" t="s">
        <v>20</v>
      </c>
      <c r="B275">
        <v>173</v>
      </c>
      <c r="E275" t="s">
        <v>14</v>
      </c>
      <c r="F275">
        <v>1121</v>
      </c>
    </row>
    <row r="276" spans="1:6" x14ac:dyDescent="0.2">
      <c r="A276" t="s">
        <v>20</v>
      </c>
      <c r="B276">
        <v>87</v>
      </c>
      <c r="E276" t="s">
        <v>14</v>
      </c>
      <c r="F276">
        <v>15</v>
      </c>
    </row>
    <row r="277" spans="1:6" x14ac:dyDescent="0.2">
      <c r="A277" t="s">
        <v>20</v>
      </c>
      <c r="B277">
        <v>1572</v>
      </c>
      <c r="E277" t="s">
        <v>14</v>
      </c>
      <c r="F277">
        <v>191</v>
      </c>
    </row>
    <row r="278" spans="1:6" x14ac:dyDescent="0.2">
      <c r="A278" t="s">
        <v>20</v>
      </c>
      <c r="B278">
        <v>2346</v>
      </c>
      <c r="E278" t="s">
        <v>14</v>
      </c>
      <c r="F278">
        <v>16</v>
      </c>
    </row>
    <row r="279" spans="1:6" x14ac:dyDescent="0.2">
      <c r="A279" t="s">
        <v>20</v>
      </c>
      <c r="B279">
        <v>115</v>
      </c>
      <c r="E279" t="s">
        <v>14</v>
      </c>
      <c r="F279">
        <v>17</v>
      </c>
    </row>
    <row r="280" spans="1:6" x14ac:dyDescent="0.2">
      <c r="A280" t="s">
        <v>20</v>
      </c>
      <c r="B280">
        <v>85</v>
      </c>
      <c r="E280" t="s">
        <v>14</v>
      </c>
      <c r="F280">
        <v>34</v>
      </c>
    </row>
    <row r="281" spans="1:6" x14ac:dyDescent="0.2">
      <c r="A281" t="s">
        <v>20</v>
      </c>
      <c r="B281">
        <v>144</v>
      </c>
      <c r="E281" t="s">
        <v>14</v>
      </c>
      <c r="F281">
        <v>1</v>
      </c>
    </row>
    <row r="282" spans="1:6" x14ac:dyDescent="0.2">
      <c r="A282" t="s">
        <v>20</v>
      </c>
      <c r="B282">
        <v>2443</v>
      </c>
      <c r="E282" t="s">
        <v>14</v>
      </c>
      <c r="F282">
        <v>1274</v>
      </c>
    </row>
    <row r="283" spans="1:6" x14ac:dyDescent="0.2">
      <c r="A283" t="s">
        <v>20</v>
      </c>
      <c r="B283">
        <v>64</v>
      </c>
      <c r="E283" t="s">
        <v>14</v>
      </c>
      <c r="F283">
        <v>210</v>
      </c>
    </row>
    <row r="284" spans="1:6" x14ac:dyDescent="0.2">
      <c r="A284" t="s">
        <v>20</v>
      </c>
      <c r="B284">
        <v>268</v>
      </c>
      <c r="E284" t="s">
        <v>14</v>
      </c>
      <c r="F284">
        <v>248</v>
      </c>
    </row>
    <row r="285" spans="1:6" x14ac:dyDescent="0.2">
      <c r="A285" t="s">
        <v>20</v>
      </c>
      <c r="B285">
        <v>195</v>
      </c>
      <c r="E285" t="s">
        <v>14</v>
      </c>
      <c r="F285">
        <v>513</v>
      </c>
    </row>
    <row r="286" spans="1:6" x14ac:dyDescent="0.2">
      <c r="A286" t="s">
        <v>20</v>
      </c>
      <c r="B286">
        <v>186</v>
      </c>
      <c r="E286" t="s">
        <v>14</v>
      </c>
      <c r="F286">
        <v>3410</v>
      </c>
    </row>
    <row r="287" spans="1:6" x14ac:dyDescent="0.2">
      <c r="A287" t="s">
        <v>20</v>
      </c>
      <c r="B287">
        <v>460</v>
      </c>
      <c r="E287" t="s">
        <v>14</v>
      </c>
      <c r="F287">
        <v>10</v>
      </c>
    </row>
    <row r="288" spans="1:6" x14ac:dyDescent="0.2">
      <c r="A288" t="s">
        <v>20</v>
      </c>
      <c r="B288">
        <v>2528</v>
      </c>
      <c r="E288" t="s">
        <v>14</v>
      </c>
      <c r="F288">
        <v>2201</v>
      </c>
    </row>
    <row r="289" spans="1:6" x14ac:dyDescent="0.2">
      <c r="A289" t="s">
        <v>20</v>
      </c>
      <c r="B289">
        <v>3657</v>
      </c>
      <c r="E289" t="s">
        <v>14</v>
      </c>
      <c r="F289">
        <v>676</v>
      </c>
    </row>
    <row r="290" spans="1:6" x14ac:dyDescent="0.2">
      <c r="A290" t="s">
        <v>20</v>
      </c>
      <c r="B290">
        <v>131</v>
      </c>
      <c r="E290" t="s">
        <v>14</v>
      </c>
      <c r="F290">
        <v>831</v>
      </c>
    </row>
    <row r="291" spans="1:6" x14ac:dyDescent="0.2">
      <c r="A291" t="s">
        <v>20</v>
      </c>
      <c r="B291">
        <v>239</v>
      </c>
      <c r="E291" t="s">
        <v>14</v>
      </c>
      <c r="F291">
        <v>859</v>
      </c>
    </row>
    <row r="292" spans="1:6" x14ac:dyDescent="0.2">
      <c r="A292" t="s">
        <v>20</v>
      </c>
      <c r="B292">
        <v>78</v>
      </c>
      <c r="E292" t="s">
        <v>14</v>
      </c>
      <c r="F292">
        <v>45</v>
      </c>
    </row>
    <row r="293" spans="1:6" x14ac:dyDescent="0.2">
      <c r="A293" t="s">
        <v>20</v>
      </c>
      <c r="B293">
        <v>1773</v>
      </c>
      <c r="E293" t="s">
        <v>14</v>
      </c>
      <c r="F293">
        <v>6</v>
      </c>
    </row>
    <row r="294" spans="1:6" x14ac:dyDescent="0.2">
      <c r="A294" t="s">
        <v>20</v>
      </c>
      <c r="B294">
        <v>32</v>
      </c>
      <c r="E294" t="s">
        <v>14</v>
      </c>
      <c r="F294">
        <v>7</v>
      </c>
    </row>
    <row r="295" spans="1:6" x14ac:dyDescent="0.2">
      <c r="A295" t="s">
        <v>20</v>
      </c>
      <c r="B295">
        <v>369</v>
      </c>
      <c r="E295" t="s">
        <v>14</v>
      </c>
      <c r="F295">
        <v>31</v>
      </c>
    </row>
    <row r="296" spans="1:6" x14ac:dyDescent="0.2">
      <c r="A296" t="s">
        <v>20</v>
      </c>
      <c r="B296">
        <v>89</v>
      </c>
      <c r="E296" t="s">
        <v>14</v>
      </c>
      <c r="F296">
        <v>78</v>
      </c>
    </row>
    <row r="297" spans="1:6" x14ac:dyDescent="0.2">
      <c r="A297" t="s">
        <v>20</v>
      </c>
      <c r="B297">
        <v>147</v>
      </c>
      <c r="E297" t="s">
        <v>14</v>
      </c>
      <c r="F297">
        <v>1225</v>
      </c>
    </row>
    <row r="298" spans="1:6" x14ac:dyDescent="0.2">
      <c r="A298" t="s">
        <v>20</v>
      </c>
      <c r="B298">
        <v>126</v>
      </c>
      <c r="E298" t="s">
        <v>14</v>
      </c>
      <c r="F298">
        <v>1</v>
      </c>
    </row>
    <row r="299" spans="1:6" x14ac:dyDescent="0.2">
      <c r="A299" t="s">
        <v>20</v>
      </c>
      <c r="B299">
        <v>2218</v>
      </c>
      <c r="E299" t="s">
        <v>14</v>
      </c>
      <c r="F299">
        <v>67</v>
      </c>
    </row>
    <row r="300" spans="1:6" x14ac:dyDescent="0.2">
      <c r="A300" t="s">
        <v>20</v>
      </c>
      <c r="B300">
        <v>202</v>
      </c>
      <c r="E300" t="s">
        <v>14</v>
      </c>
      <c r="F300">
        <v>19</v>
      </c>
    </row>
    <row r="301" spans="1:6" x14ac:dyDescent="0.2">
      <c r="A301" t="s">
        <v>20</v>
      </c>
      <c r="B301">
        <v>140</v>
      </c>
      <c r="E301" t="s">
        <v>14</v>
      </c>
      <c r="F301">
        <v>2108</v>
      </c>
    </row>
    <row r="302" spans="1:6" x14ac:dyDescent="0.2">
      <c r="A302" t="s">
        <v>20</v>
      </c>
      <c r="B302">
        <v>1052</v>
      </c>
      <c r="E302" t="s">
        <v>14</v>
      </c>
      <c r="F302">
        <v>679</v>
      </c>
    </row>
    <row r="303" spans="1:6" x14ac:dyDescent="0.2">
      <c r="A303" t="s">
        <v>20</v>
      </c>
      <c r="B303">
        <v>247</v>
      </c>
      <c r="E303" t="s">
        <v>14</v>
      </c>
      <c r="F303">
        <v>36</v>
      </c>
    </row>
    <row r="304" spans="1:6" x14ac:dyDescent="0.2">
      <c r="A304" t="s">
        <v>20</v>
      </c>
      <c r="B304">
        <v>84</v>
      </c>
      <c r="E304" t="s">
        <v>14</v>
      </c>
      <c r="F304">
        <v>47</v>
      </c>
    </row>
    <row r="305" spans="1:6" x14ac:dyDescent="0.2">
      <c r="A305" t="s">
        <v>20</v>
      </c>
      <c r="B305">
        <v>88</v>
      </c>
      <c r="E305" t="s">
        <v>14</v>
      </c>
      <c r="F305">
        <v>70</v>
      </c>
    </row>
    <row r="306" spans="1:6" x14ac:dyDescent="0.2">
      <c r="A306" t="s">
        <v>20</v>
      </c>
      <c r="B306">
        <v>156</v>
      </c>
      <c r="E306" t="s">
        <v>14</v>
      </c>
      <c r="F306">
        <v>154</v>
      </c>
    </row>
    <row r="307" spans="1:6" x14ac:dyDescent="0.2">
      <c r="A307" t="s">
        <v>20</v>
      </c>
      <c r="B307">
        <v>2985</v>
      </c>
      <c r="E307" t="s">
        <v>14</v>
      </c>
      <c r="F307">
        <v>22</v>
      </c>
    </row>
    <row r="308" spans="1:6" x14ac:dyDescent="0.2">
      <c r="A308" t="s">
        <v>20</v>
      </c>
      <c r="B308">
        <v>762</v>
      </c>
      <c r="E308" t="s">
        <v>14</v>
      </c>
      <c r="F308">
        <v>1758</v>
      </c>
    </row>
    <row r="309" spans="1:6" x14ac:dyDescent="0.2">
      <c r="A309" t="s">
        <v>20</v>
      </c>
      <c r="B309">
        <v>554</v>
      </c>
      <c r="E309" t="s">
        <v>14</v>
      </c>
      <c r="F309">
        <v>94</v>
      </c>
    </row>
    <row r="310" spans="1:6" x14ac:dyDescent="0.2">
      <c r="A310" t="s">
        <v>20</v>
      </c>
      <c r="B310">
        <v>135</v>
      </c>
      <c r="E310" t="s">
        <v>14</v>
      </c>
      <c r="F310">
        <v>33</v>
      </c>
    </row>
    <row r="311" spans="1:6" x14ac:dyDescent="0.2">
      <c r="A311" t="s">
        <v>20</v>
      </c>
      <c r="B311">
        <v>122</v>
      </c>
      <c r="E311" t="s">
        <v>14</v>
      </c>
      <c r="F311">
        <v>1</v>
      </c>
    </row>
    <row r="312" spans="1:6" x14ac:dyDescent="0.2">
      <c r="A312" t="s">
        <v>20</v>
      </c>
      <c r="B312">
        <v>221</v>
      </c>
      <c r="E312" t="s">
        <v>14</v>
      </c>
      <c r="F312">
        <v>31</v>
      </c>
    </row>
    <row r="313" spans="1:6" x14ac:dyDescent="0.2">
      <c r="A313" t="s">
        <v>20</v>
      </c>
      <c r="B313">
        <v>126</v>
      </c>
      <c r="E313" t="s">
        <v>14</v>
      </c>
      <c r="F313">
        <v>35</v>
      </c>
    </row>
    <row r="314" spans="1:6" x14ac:dyDescent="0.2">
      <c r="A314" t="s">
        <v>20</v>
      </c>
      <c r="B314">
        <v>1022</v>
      </c>
      <c r="E314" t="s">
        <v>14</v>
      </c>
      <c r="F314">
        <v>63</v>
      </c>
    </row>
    <row r="315" spans="1:6" x14ac:dyDescent="0.2">
      <c r="A315" t="s">
        <v>20</v>
      </c>
      <c r="B315">
        <v>3177</v>
      </c>
      <c r="E315" t="s">
        <v>14</v>
      </c>
      <c r="F315">
        <v>526</v>
      </c>
    </row>
    <row r="316" spans="1:6" x14ac:dyDescent="0.2">
      <c r="A316" t="s">
        <v>20</v>
      </c>
      <c r="B316">
        <v>198</v>
      </c>
      <c r="E316" t="s">
        <v>14</v>
      </c>
      <c r="F316">
        <v>121</v>
      </c>
    </row>
    <row r="317" spans="1:6" x14ac:dyDescent="0.2">
      <c r="A317" t="s">
        <v>20</v>
      </c>
      <c r="B317">
        <v>85</v>
      </c>
      <c r="E317" t="s">
        <v>14</v>
      </c>
      <c r="F317">
        <v>67</v>
      </c>
    </row>
    <row r="318" spans="1:6" x14ac:dyDescent="0.2">
      <c r="A318" t="s">
        <v>20</v>
      </c>
      <c r="B318">
        <v>3596</v>
      </c>
      <c r="E318" t="s">
        <v>14</v>
      </c>
      <c r="F318">
        <v>57</v>
      </c>
    </row>
    <row r="319" spans="1:6" x14ac:dyDescent="0.2">
      <c r="A319" t="s">
        <v>20</v>
      </c>
      <c r="B319">
        <v>244</v>
      </c>
      <c r="E319" t="s">
        <v>14</v>
      </c>
      <c r="F319">
        <v>1229</v>
      </c>
    </row>
    <row r="320" spans="1:6" x14ac:dyDescent="0.2">
      <c r="A320" t="s">
        <v>20</v>
      </c>
      <c r="B320">
        <v>5180</v>
      </c>
      <c r="E320" t="s">
        <v>14</v>
      </c>
      <c r="F320">
        <v>12</v>
      </c>
    </row>
    <row r="321" spans="1:6" x14ac:dyDescent="0.2">
      <c r="A321" t="s">
        <v>20</v>
      </c>
      <c r="B321">
        <v>589</v>
      </c>
      <c r="E321" t="s">
        <v>14</v>
      </c>
      <c r="F321">
        <v>452</v>
      </c>
    </row>
    <row r="322" spans="1:6" x14ac:dyDescent="0.2">
      <c r="A322" t="s">
        <v>20</v>
      </c>
      <c r="B322">
        <v>2725</v>
      </c>
      <c r="E322" t="s">
        <v>14</v>
      </c>
      <c r="F322">
        <v>1886</v>
      </c>
    </row>
    <row r="323" spans="1:6" x14ac:dyDescent="0.2">
      <c r="A323" t="s">
        <v>20</v>
      </c>
      <c r="B323">
        <v>300</v>
      </c>
      <c r="E323" t="s">
        <v>14</v>
      </c>
      <c r="F323">
        <v>1825</v>
      </c>
    </row>
    <row r="324" spans="1:6" x14ac:dyDescent="0.2">
      <c r="A324" t="s">
        <v>20</v>
      </c>
      <c r="B324">
        <v>144</v>
      </c>
      <c r="E324" t="s">
        <v>14</v>
      </c>
      <c r="F324">
        <v>31</v>
      </c>
    </row>
    <row r="325" spans="1:6" x14ac:dyDescent="0.2">
      <c r="A325" t="s">
        <v>20</v>
      </c>
      <c r="B325">
        <v>87</v>
      </c>
      <c r="E325" t="s">
        <v>14</v>
      </c>
      <c r="F325">
        <v>107</v>
      </c>
    </row>
    <row r="326" spans="1:6" x14ac:dyDescent="0.2">
      <c r="A326" t="s">
        <v>20</v>
      </c>
      <c r="B326">
        <v>3116</v>
      </c>
      <c r="E326" t="s">
        <v>14</v>
      </c>
      <c r="F326">
        <v>27</v>
      </c>
    </row>
    <row r="327" spans="1:6" x14ac:dyDescent="0.2">
      <c r="A327" t="s">
        <v>20</v>
      </c>
      <c r="B327">
        <v>909</v>
      </c>
      <c r="E327" t="s">
        <v>14</v>
      </c>
      <c r="F327">
        <v>1221</v>
      </c>
    </row>
    <row r="328" spans="1:6" x14ac:dyDescent="0.2">
      <c r="A328" t="s">
        <v>20</v>
      </c>
      <c r="B328">
        <v>1613</v>
      </c>
      <c r="E328" t="s">
        <v>14</v>
      </c>
      <c r="F328">
        <v>1</v>
      </c>
    </row>
    <row r="329" spans="1:6" x14ac:dyDescent="0.2">
      <c r="A329" t="s">
        <v>20</v>
      </c>
      <c r="B329">
        <v>136</v>
      </c>
      <c r="E329" t="s">
        <v>14</v>
      </c>
      <c r="F329">
        <v>16</v>
      </c>
    </row>
    <row r="330" spans="1:6" x14ac:dyDescent="0.2">
      <c r="A330" t="s">
        <v>20</v>
      </c>
      <c r="B330">
        <v>130</v>
      </c>
      <c r="E330" t="s">
        <v>14</v>
      </c>
      <c r="F330">
        <v>41</v>
      </c>
    </row>
    <row r="331" spans="1:6" x14ac:dyDescent="0.2">
      <c r="A331" t="s">
        <v>20</v>
      </c>
      <c r="B331">
        <v>102</v>
      </c>
      <c r="E331" t="s">
        <v>14</v>
      </c>
      <c r="F331">
        <v>523</v>
      </c>
    </row>
    <row r="332" spans="1:6" x14ac:dyDescent="0.2">
      <c r="A332" t="s">
        <v>20</v>
      </c>
      <c r="B332">
        <v>4006</v>
      </c>
      <c r="E332" t="s">
        <v>14</v>
      </c>
      <c r="F332">
        <v>141</v>
      </c>
    </row>
    <row r="333" spans="1:6" x14ac:dyDescent="0.2">
      <c r="A333" t="s">
        <v>20</v>
      </c>
      <c r="B333">
        <v>1629</v>
      </c>
      <c r="E333" t="s">
        <v>14</v>
      </c>
      <c r="F333">
        <v>52</v>
      </c>
    </row>
    <row r="334" spans="1:6" x14ac:dyDescent="0.2">
      <c r="A334" t="s">
        <v>20</v>
      </c>
      <c r="B334">
        <v>2188</v>
      </c>
      <c r="E334" t="s">
        <v>14</v>
      </c>
      <c r="F334">
        <v>225</v>
      </c>
    </row>
    <row r="335" spans="1:6" x14ac:dyDescent="0.2">
      <c r="A335" t="s">
        <v>20</v>
      </c>
      <c r="B335">
        <v>2409</v>
      </c>
      <c r="E335" t="s">
        <v>14</v>
      </c>
      <c r="F335">
        <v>38</v>
      </c>
    </row>
    <row r="336" spans="1:6" x14ac:dyDescent="0.2">
      <c r="A336" t="s">
        <v>20</v>
      </c>
      <c r="B336">
        <v>194</v>
      </c>
      <c r="E336" t="s">
        <v>14</v>
      </c>
      <c r="F336">
        <v>15</v>
      </c>
    </row>
    <row r="337" spans="1:6" x14ac:dyDescent="0.2">
      <c r="A337" t="s">
        <v>20</v>
      </c>
      <c r="B337">
        <v>1140</v>
      </c>
      <c r="E337" t="s">
        <v>14</v>
      </c>
      <c r="F337">
        <v>37</v>
      </c>
    </row>
    <row r="338" spans="1:6" x14ac:dyDescent="0.2">
      <c r="A338" t="s">
        <v>20</v>
      </c>
      <c r="B338">
        <v>102</v>
      </c>
      <c r="E338" t="s">
        <v>14</v>
      </c>
      <c r="F338">
        <v>112</v>
      </c>
    </row>
    <row r="339" spans="1:6" x14ac:dyDescent="0.2">
      <c r="A339" t="s">
        <v>20</v>
      </c>
      <c r="B339">
        <v>2857</v>
      </c>
      <c r="E339" t="s">
        <v>14</v>
      </c>
      <c r="F339">
        <v>21</v>
      </c>
    </row>
    <row r="340" spans="1:6" x14ac:dyDescent="0.2">
      <c r="A340" t="s">
        <v>20</v>
      </c>
      <c r="B340">
        <v>107</v>
      </c>
      <c r="E340" t="s">
        <v>14</v>
      </c>
      <c r="F340">
        <v>67</v>
      </c>
    </row>
    <row r="341" spans="1:6" x14ac:dyDescent="0.2">
      <c r="A341" t="s">
        <v>20</v>
      </c>
      <c r="B341">
        <v>160</v>
      </c>
      <c r="E341" t="s">
        <v>14</v>
      </c>
      <c r="F341">
        <v>78</v>
      </c>
    </row>
    <row r="342" spans="1:6" x14ac:dyDescent="0.2">
      <c r="A342" t="s">
        <v>20</v>
      </c>
      <c r="B342">
        <v>2230</v>
      </c>
      <c r="E342" t="s">
        <v>14</v>
      </c>
      <c r="F342">
        <v>67</v>
      </c>
    </row>
    <row r="343" spans="1:6" x14ac:dyDescent="0.2">
      <c r="A343" t="s">
        <v>20</v>
      </c>
      <c r="B343">
        <v>316</v>
      </c>
      <c r="E343" t="s">
        <v>14</v>
      </c>
      <c r="F343">
        <v>263</v>
      </c>
    </row>
    <row r="344" spans="1:6" x14ac:dyDescent="0.2">
      <c r="A344" t="s">
        <v>20</v>
      </c>
      <c r="B344">
        <v>117</v>
      </c>
      <c r="E344" t="s">
        <v>14</v>
      </c>
      <c r="F344">
        <v>1691</v>
      </c>
    </row>
    <row r="345" spans="1:6" x14ac:dyDescent="0.2">
      <c r="A345" t="s">
        <v>20</v>
      </c>
      <c r="B345">
        <v>6406</v>
      </c>
      <c r="E345" t="s">
        <v>14</v>
      </c>
      <c r="F345">
        <v>181</v>
      </c>
    </row>
    <row r="346" spans="1:6" x14ac:dyDescent="0.2">
      <c r="A346" t="s">
        <v>20</v>
      </c>
      <c r="B346">
        <v>192</v>
      </c>
      <c r="E346" t="s">
        <v>14</v>
      </c>
      <c r="F346">
        <v>13</v>
      </c>
    </row>
    <row r="347" spans="1:6" x14ac:dyDescent="0.2">
      <c r="A347" t="s">
        <v>20</v>
      </c>
      <c r="B347">
        <v>26</v>
      </c>
      <c r="E347" t="s">
        <v>14</v>
      </c>
      <c r="F347">
        <v>1</v>
      </c>
    </row>
    <row r="348" spans="1:6" x14ac:dyDescent="0.2">
      <c r="A348" t="s">
        <v>20</v>
      </c>
      <c r="B348">
        <v>723</v>
      </c>
      <c r="E348" t="s">
        <v>14</v>
      </c>
      <c r="F348">
        <v>21</v>
      </c>
    </row>
    <row r="349" spans="1:6" x14ac:dyDescent="0.2">
      <c r="A349" t="s">
        <v>20</v>
      </c>
      <c r="B349">
        <v>170</v>
      </c>
      <c r="E349" t="s">
        <v>14</v>
      </c>
      <c r="F349">
        <v>830</v>
      </c>
    </row>
    <row r="350" spans="1:6" x14ac:dyDescent="0.2">
      <c r="A350" t="s">
        <v>20</v>
      </c>
      <c r="B350">
        <v>238</v>
      </c>
      <c r="E350" t="s">
        <v>14</v>
      </c>
      <c r="F350">
        <v>130</v>
      </c>
    </row>
    <row r="351" spans="1:6" x14ac:dyDescent="0.2">
      <c r="A351" t="s">
        <v>20</v>
      </c>
      <c r="B351">
        <v>55</v>
      </c>
      <c r="E351" t="s">
        <v>14</v>
      </c>
      <c r="F351">
        <v>55</v>
      </c>
    </row>
    <row r="352" spans="1:6" x14ac:dyDescent="0.2">
      <c r="A352" t="s">
        <v>20</v>
      </c>
      <c r="B352">
        <v>128</v>
      </c>
      <c r="E352" t="s">
        <v>14</v>
      </c>
      <c r="F352">
        <v>114</v>
      </c>
    </row>
    <row r="353" spans="1:6" x14ac:dyDescent="0.2">
      <c r="A353" t="s">
        <v>20</v>
      </c>
      <c r="B353">
        <v>2144</v>
      </c>
      <c r="E353" t="s">
        <v>14</v>
      </c>
      <c r="F353">
        <v>594</v>
      </c>
    </row>
    <row r="354" spans="1:6" x14ac:dyDescent="0.2">
      <c r="A354" t="s">
        <v>20</v>
      </c>
      <c r="B354">
        <v>2693</v>
      </c>
      <c r="E354" t="s">
        <v>14</v>
      </c>
      <c r="F354">
        <v>24</v>
      </c>
    </row>
    <row r="355" spans="1:6" x14ac:dyDescent="0.2">
      <c r="A355" t="s">
        <v>20</v>
      </c>
      <c r="B355">
        <v>432</v>
      </c>
      <c r="E355" t="s">
        <v>14</v>
      </c>
      <c r="F355">
        <v>252</v>
      </c>
    </row>
    <row r="356" spans="1:6" x14ac:dyDescent="0.2">
      <c r="A356" t="s">
        <v>20</v>
      </c>
      <c r="B356">
        <v>189</v>
      </c>
      <c r="E356" t="s">
        <v>14</v>
      </c>
      <c r="F356">
        <v>67</v>
      </c>
    </row>
    <row r="357" spans="1:6" x14ac:dyDescent="0.2">
      <c r="A357" t="s">
        <v>20</v>
      </c>
      <c r="B357">
        <v>154</v>
      </c>
      <c r="E357" t="s">
        <v>14</v>
      </c>
      <c r="F357">
        <v>742</v>
      </c>
    </row>
    <row r="358" spans="1:6" x14ac:dyDescent="0.2">
      <c r="A358" t="s">
        <v>20</v>
      </c>
      <c r="B358">
        <v>96</v>
      </c>
      <c r="E358" t="s">
        <v>14</v>
      </c>
      <c r="F358">
        <v>75</v>
      </c>
    </row>
    <row r="359" spans="1:6" x14ac:dyDescent="0.2">
      <c r="A359" t="s">
        <v>20</v>
      </c>
      <c r="B359">
        <v>3063</v>
      </c>
      <c r="E359" t="s">
        <v>14</v>
      </c>
      <c r="F359">
        <v>4405</v>
      </c>
    </row>
    <row r="360" spans="1:6" x14ac:dyDescent="0.2">
      <c r="A360" t="s">
        <v>20</v>
      </c>
      <c r="B360">
        <v>2266</v>
      </c>
      <c r="E360" t="s">
        <v>14</v>
      </c>
      <c r="F360">
        <v>92</v>
      </c>
    </row>
    <row r="361" spans="1:6" x14ac:dyDescent="0.2">
      <c r="A361" t="s">
        <v>20</v>
      </c>
      <c r="B361">
        <v>194</v>
      </c>
      <c r="E361" t="s">
        <v>14</v>
      </c>
      <c r="F361">
        <v>64</v>
      </c>
    </row>
    <row r="362" spans="1:6" x14ac:dyDescent="0.2">
      <c r="A362" t="s">
        <v>20</v>
      </c>
      <c r="B362">
        <v>129</v>
      </c>
      <c r="E362" t="s">
        <v>14</v>
      </c>
      <c r="F362">
        <v>64</v>
      </c>
    </row>
    <row r="363" spans="1:6" x14ac:dyDescent="0.2">
      <c r="A363" t="s">
        <v>20</v>
      </c>
      <c r="B363">
        <v>375</v>
      </c>
      <c r="E363" t="s">
        <v>14</v>
      </c>
      <c r="F363">
        <v>842</v>
      </c>
    </row>
    <row r="364" spans="1:6" x14ac:dyDescent="0.2">
      <c r="A364" t="s">
        <v>20</v>
      </c>
      <c r="B364">
        <v>409</v>
      </c>
      <c r="E364" t="s">
        <v>14</v>
      </c>
      <c r="F364">
        <v>112</v>
      </c>
    </row>
    <row r="365" spans="1:6" x14ac:dyDescent="0.2">
      <c r="A365" t="s">
        <v>20</v>
      </c>
      <c r="B365">
        <v>234</v>
      </c>
      <c r="E365" t="s">
        <v>14</v>
      </c>
      <c r="F365">
        <v>374</v>
      </c>
    </row>
    <row r="366" spans="1:6" x14ac:dyDescent="0.2">
      <c r="A366" t="s">
        <v>20</v>
      </c>
      <c r="B366">
        <v>3016</v>
      </c>
    </row>
    <row r="367" spans="1:6" x14ac:dyDescent="0.2">
      <c r="A367" t="s">
        <v>20</v>
      </c>
      <c r="B367">
        <v>264</v>
      </c>
    </row>
    <row r="368" spans="1:6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14" priority="9" operator="containsText" text="live">
      <formula>NOT(ISERROR(SEARCH("live",A1)))</formula>
    </cfRule>
    <cfRule type="containsText" dxfId="13" priority="10" operator="containsText" text="failed">
      <formula>NOT(ISERROR(SEARCH("failed",A1)))</formula>
    </cfRule>
    <cfRule type="containsText" dxfId="12" priority="11" operator="containsText" text="failed">
      <formula>NOT(ISERROR(SEARCH("failed",A1)))</formula>
    </cfRule>
    <cfRule type="containsText" dxfId="11" priority="12" operator="containsText" text="failed">
      <formula>NOT(ISERROR(SEARCH("failed",A1)))</formula>
    </cfRule>
    <cfRule type="containsText" dxfId="10" priority="13" operator="containsText" text="canceled">
      <formula>NOT(ISERROR(SEARCH("canceled",A1)))</formula>
    </cfRule>
    <cfRule type="containsText" dxfId="9" priority="14" operator="containsText" text="successful">
      <formula>NOT(ISERROR(SEARCH("successful",A1)))</formula>
    </cfRule>
    <cfRule type="containsText" dxfId="8" priority="15" operator="containsText" text="failed">
      <formula>NOT(ISERROR(SEARCH("failed",A1)))</formula>
    </cfRule>
  </conditionalFormatting>
  <conditionalFormatting sqref="E1:E1047940">
    <cfRule type="containsText" dxfId="7" priority="2" operator="containsText" text="live">
      <formula>NOT(ISERROR(SEARCH("live",E1)))</formula>
    </cfRule>
    <cfRule type="containsText" dxfId="6" priority="3" operator="containsText" text="failed">
      <formula>NOT(ISERROR(SEARCH("failed",E1)))</formula>
    </cfRule>
    <cfRule type="containsText" dxfId="5" priority="4" operator="containsText" text="failed">
      <formula>NOT(ISERROR(SEARCH("failed",E1)))</formula>
    </cfRule>
    <cfRule type="containsText" dxfId="4" priority="5" operator="containsText" text="failed">
      <formula>NOT(ISERROR(SEARCH("failed",E1)))</formula>
    </cfRule>
    <cfRule type="containsText" dxfId="3" priority="6" operator="containsText" text="canceled">
      <formula>NOT(ISERROR(SEARCH("canceled",E1)))</formula>
    </cfRule>
    <cfRule type="containsText" dxfId="2" priority="7" operator="containsText" text="successful">
      <formula>NOT(ISERROR(SEARCH("successful",E1)))</formula>
    </cfRule>
    <cfRule type="containsText" dxfId="1" priority="8" operator="containsText" text="failed">
      <formula>NOT(ISERROR(SEARCH("failed",E1)))</formula>
    </cfRule>
  </conditionalFormatting>
  <conditionalFormatting sqref="E3">
    <cfRule type="containsText" dxfId="0" priority="1" operator="containsText" text="canceled">
      <formula>NOT(ISERROR(SEARCH("canceled",E3)))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Pivot-1</vt:lpstr>
      <vt:lpstr>Pivot-2</vt:lpstr>
      <vt:lpstr>Pivot-3</vt:lpstr>
      <vt:lpstr>Bonus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2022-10-16T23:27:54Z</dcterms:modified>
</cp:coreProperties>
</file>