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mayan/Library/CloudStorage/GoogleDrive-roym44@gmail.com/My Drive/*Academy*/0627 - L/4067 - פונולוגיה מתקדמים/22.02.23 - עבודת בית פונולוגיה/"/>
    </mc:Choice>
  </mc:AlternateContent>
  <xr:revisionPtr revIDLastSave="0" documentId="13_ncr:1_{540283A3-1DBF-814A-BEE1-EE77CB3ACB99}" xr6:coauthVersionLast="47" xr6:coauthVersionMax="47" xr10:uidLastSave="{00000000-0000-0000-0000-000000000000}"/>
  <bookViews>
    <workbookView xWindow="100" yWindow="500" windowWidth="18780" windowHeight="192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5" i="1" l="1"/>
  <c r="Z25" i="1"/>
  <c r="AA25" i="1"/>
  <c r="AB25" i="1"/>
  <c r="AC25" i="1"/>
  <c r="AD25" i="1"/>
  <c r="AE25" i="1"/>
  <c r="AF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H25" i="1"/>
  <c r="I25" i="1"/>
  <c r="J25" i="1"/>
  <c r="K25" i="1"/>
  <c r="L25" i="1"/>
  <c r="D25" i="1"/>
  <c r="E25" i="1"/>
  <c r="F25" i="1"/>
  <c r="G25" i="1"/>
  <c r="C25" i="1"/>
  <c r="X24" i="1"/>
  <c r="Y24" i="1"/>
  <c r="Z24" i="1"/>
  <c r="AA24" i="1"/>
  <c r="AB24" i="1"/>
  <c r="AC24" i="1"/>
  <c r="AD24" i="1"/>
  <c r="AE24" i="1"/>
  <c r="AF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4" i="1"/>
  <c r="B24" i="1"/>
</calcChain>
</file>

<file path=xl/sharedStrings.xml><?xml version="1.0" encoding="utf-8"?>
<sst xmlns="http://schemas.openxmlformats.org/spreadsheetml/2006/main" count="158" uniqueCount="114">
  <si>
    <t>participant</t>
  </si>
  <si>
    <t>Age:1</t>
  </si>
  <si>
    <t>Pair_1:1</t>
  </si>
  <si>
    <t>Pair_1:2</t>
  </si>
  <si>
    <t>Pair_2:1</t>
  </si>
  <si>
    <t>Pair_2:2</t>
  </si>
  <si>
    <t>Pair_3:1</t>
  </si>
  <si>
    <t>Pair_3:2</t>
  </si>
  <si>
    <t>Pair_4:1</t>
  </si>
  <si>
    <t>Pair_4:2</t>
  </si>
  <si>
    <t>Pair_5:1</t>
  </si>
  <si>
    <t>Pair_5:2</t>
  </si>
  <si>
    <t>Pair_6:1</t>
  </si>
  <si>
    <t>Pair_6:2</t>
  </si>
  <si>
    <t>Pair_7:1</t>
  </si>
  <si>
    <t>Pair_7:2</t>
  </si>
  <si>
    <t>Pair_8:1</t>
  </si>
  <si>
    <t>Pair_8:2</t>
  </si>
  <si>
    <t>Pair_9:1</t>
  </si>
  <si>
    <t>Pair_9:2</t>
  </si>
  <si>
    <t>Pair_10:1</t>
  </si>
  <si>
    <t>Pair_10:2</t>
  </si>
  <si>
    <t>Pair_12:1</t>
  </si>
  <si>
    <t>Pair_12:2</t>
  </si>
  <si>
    <t>Pair_13:1</t>
  </si>
  <si>
    <t>Pair_13:2</t>
  </si>
  <si>
    <t>Pair_14:1</t>
  </si>
  <si>
    <t>Pair_14:2</t>
  </si>
  <si>
    <t>Pair_15:1</t>
  </si>
  <si>
    <t>Pair_15:2</t>
  </si>
  <si>
    <t>country</t>
  </si>
  <si>
    <t>TIME_start</t>
  </si>
  <si>
    <t>TIME_end</t>
  </si>
  <si>
    <t>TIME_total</t>
  </si>
  <si>
    <t>s.bdaaf18e-dadb-418a-a4f4-383d0edab1e8.txt</t>
  </si>
  <si>
    <t>FR, France</t>
  </si>
  <si>
    <t>2023-02-12-22-23</t>
  </si>
  <si>
    <t>2023-02-12-22-27</t>
  </si>
  <si>
    <t>s.bf673608-f4bf-4e52-b925-391767cf801f.txt</t>
  </si>
  <si>
    <t>KR, Korea, Republic of</t>
  </si>
  <si>
    <t>2023-02-14-01-42</t>
  </si>
  <si>
    <t>2023-02-14-01-46</t>
  </si>
  <si>
    <t>s.e7115422-6b80-488a-b2ad-32dde4420b36.txt</t>
  </si>
  <si>
    <t>IL, Israel</t>
  </si>
  <si>
    <t>2023-02-13-07-42</t>
  </si>
  <si>
    <t>2023-02-13-07-45</t>
  </si>
  <si>
    <t>s.d5de363c-1212-4e7b-bbca-631752bfada8.txt</t>
  </si>
  <si>
    <t>2023-02-12-09-22</t>
  </si>
  <si>
    <t>2023-02-12-09-26</t>
  </si>
  <si>
    <t>s.bed1b382-8705-4913-bb6f-23bb7433af6f.txt</t>
  </si>
  <si>
    <t>2023-02-12-13-40</t>
  </si>
  <si>
    <t>2023-02-12-13-44</t>
  </si>
  <si>
    <t>s.963cfd31-ba5c-4e10-bc20-13ebaef32ce4.txt</t>
  </si>
  <si>
    <t>JP, Japan</t>
  </si>
  <si>
    <t>2023-02-12-14-09</t>
  </si>
  <si>
    <t>2023-02-12-14-13</t>
  </si>
  <si>
    <t>s.84af4a04-5f65-4d91-9523-78dcd31cea4b.txt</t>
  </si>
  <si>
    <t>BE, Belgium</t>
  </si>
  <si>
    <t>2023-02-12-13-32</t>
  </si>
  <si>
    <t>2023-02-12-13-34</t>
  </si>
  <si>
    <t>s.b8aa71e8-8326-4011-97a9-9da81d4a3c3c.txt</t>
  </si>
  <si>
    <t>2023-02-12-20-40</t>
  </si>
  <si>
    <t>2023-02-12-20-45</t>
  </si>
  <si>
    <t>s.58842b6f-9fca-430f-aea1-ef76ed2ba712.txt</t>
  </si>
  <si>
    <t>2023-02-13-08-53</t>
  </si>
  <si>
    <t>2023-02-13-08-56</t>
  </si>
  <si>
    <t>s.15af6580-3dc7-4d42-806a-25e58fe285d2.txt</t>
  </si>
  <si>
    <t>CH, Switzerland</t>
  </si>
  <si>
    <t>2023-02-13-11-17</t>
  </si>
  <si>
    <t>2023-02-13-11-20</t>
  </si>
  <si>
    <t>s.838e59fb-2ffa-414a-8360-e08647c1895c.txt</t>
  </si>
  <si>
    <t>2023-02-12-14-04</t>
  </si>
  <si>
    <t>2023-02-12-14-07</t>
  </si>
  <si>
    <t>s.15e3827d-be2b-4ec6-92ef-4210c641987e.txt</t>
  </si>
  <si>
    <t>2023-02-12-22-30</t>
  </si>
  <si>
    <t>s.1cbd0aed-078d-492c-b54e-bd00858540f5.txt</t>
  </si>
  <si>
    <t>2023-02-12-13-57</t>
  </si>
  <si>
    <t>2023-02-12-14-00</t>
  </si>
  <si>
    <t>s.d456393e-6593-4fbf-adf7-cef852cd8e16.txt</t>
  </si>
  <si>
    <t>2023-02-15-17-17</t>
  </si>
  <si>
    <t>2023-02-15-17-20</t>
  </si>
  <si>
    <t>s.9ad35b2b-0af1-47dd-a891-0b1c1e8d1e47.txt</t>
  </si>
  <si>
    <t>2023-02-13-08-34</t>
  </si>
  <si>
    <t>2023-02-13-08-36</t>
  </si>
  <si>
    <t>s.ed088510-37e6-44bf-8eb8-fe7316d37116.txt</t>
  </si>
  <si>
    <t>2023-02-13-00-16</t>
  </si>
  <si>
    <t>2023-02-13-00-22</t>
  </si>
  <si>
    <t>s.c598c7e6-e1b6-4b16-9c09-8bbdc9b2221d.txt</t>
  </si>
  <si>
    <t>2023-02-12-14-10</t>
  </si>
  <si>
    <t>2023-02-12-14-14</t>
  </si>
  <si>
    <t>s.755db726-b35c-4ffe-bca4-318c06e0934b.txt</t>
  </si>
  <si>
    <t>2023-02-13-05-54</t>
  </si>
  <si>
    <t>2023-02-13-06-00</t>
  </si>
  <si>
    <t>s.9100e478-9f73-4dd9-bff6-8f1b317add3c.txt</t>
  </si>
  <si>
    <t>2023-02-13-16-38</t>
  </si>
  <si>
    <t>2023-02-13-16-42</t>
  </si>
  <si>
    <t>s.41a9df1b-cc43-4c1d-8692-22a4a2024ca1.txt</t>
  </si>
  <si>
    <t>NG, Nigeria</t>
  </si>
  <si>
    <t>2023-02-12-16-19</t>
  </si>
  <si>
    <t>2023-02-12-16-30</t>
  </si>
  <si>
    <t>s.f4949020-e46a-4d9b-acd9-5061fbed4b29.txt</t>
  </si>
  <si>
    <t>2023-02-12-12-05</t>
  </si>
  <si>
    <t>2023-02-12-12-29</t>
  </si>
  <si>
    <t>s.9cacd6e7-5cb9-49f9-94e5-1800b26ad237.txt</t>
  </si>
  <si>
    <t>Pair_11:1</t>
  </si>
  <si>
    <t>Pair_11:2</t>
  </si>
  <si>
    <t>avg</t>
  </si>
  <si>
    <t>median</t>
  </si>
  <si>
    <t>L</t>
  </si>
  <si>
    <t>R</t>
  </si>
  <si>
    <t>N</t>
  </si>
  <si>
    <t>D</t>
  </si>
  <si>
    <t>Type</t>
  </si>
  <si>
    <t>Phrase/Recording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</si>
</sst>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93F81E-055F-714D-9CB9-7A6A1EDF46A3}" name="Table1" displayName="Table1" ref="A1:AJ24" totalsRowCount="1">
  <autoFilter ref="A1:AJ23" xr:uid="{CA93F81E-055F-714D-9CB9-7A6A1EDF46A3}"/>
  <sortState xmlns:xlrd2="http://schemas.microsoft.com/office/spreadsheetml/2017/richdata2" ref="A2:AJ23">
    <sortCondition ref="AH1:AH23"/>
  </sortState>
  <tableColumns count="36">
    <tableColumn id="1" xr3:uid="{48A82041-38CF-7F4F-85F4-EAC9A42E1DB2}" name="participant" totalsRowLabel="avg"/>
    <tableColumn id="2" xr3:uid="{E731D58C-8AE7-6147-9E0F-6BB1C2AF77BF}" name="Age:1" totalsRowFunction="average"/>
    <tableColumn id="3" xr3:uid="{A273CF0B-BB93-7D4A-A096-938B57B01D5A}" name="Pair_1:1" totalsRowFunction="average" totalsRowDxfId="25"/>
    <tableColumn id="4" xr3:uid="{3B9225CB-8D04-AD43-91CD-31666D067FFB}" name="Pair_1:2" totalsRowFunction="average" totalsRowDxfId="16"/>
    <tableColumn id="5" xr3:uid="{975D37B2-91D2-4543-AB52-12109CF475D7}" name="Pair_2:1" totalsRowFunction="average" totalsRowDxfId="15"/>
    <tableColumn id="6" xr3:uid="{20C53271-1B09-C547-83A9-353093607A68}" name="Pair_2:2" totalsRowFunction="average" totalsRowDxfId="24"/>
    <tableColumn id="7" xr3:uid="{B805C404-1AD3-CD40-8C55-CCB8DE578421}" name="Pair_3:1" totalsRowFunction="average" totalsRowDxfId="14"/>
    <tableColumn id="8" xr3:uid="{7F1FCFEA-B3F7-A048-ACC4-969B02895A08}" name="Pair_3:2" totalsRowFunction="average" totalsRowDxfId="13"/>
    <tableColumn id="9" xr3:uid="{7D7905FD-713B-0749-BAFA-7C70C2CF9B9B}" name="Pair_4:1" totalsRowFunction="average" totalsRowDxfId="26"/>
    <tableColumn id="10" xr3:uid="{C7A96205-71D4-994B-AD5F-AB5D258ECDA5}" name="Pair_4:2" totalsRowFunction="average" totalsRowDxfId="23"/>
    <tableColumn id="11" xr3:uid="{9DC42729-91CD-9C49-9A3C-A468315B4DEF}" name="Pair_5:1" totalsRowFunction="average" totalsRowDxfId="12"/>
    <tableColumn id="12" xr3:uid="{E8EDE051-71BB-9346-BF71-C54BC1E0BEBA}" name="Pair_5:2" totalsRowFunction="average" totalsRowDxfId="22"/>
    <tableColumn id="13" xr3:uid="{65D164C0-B538-0D4E-9A55-AD6AA11EA1A9}" name="Pair_6:1" totalsRowFunction="average" totalsRowDxfId="21"/>
    <tableColumn id="14" xr3:uid="{EC423018-D5CD-C142-A87C-CA9004359F07}" name="Pair_6:2" totalsRowFunction="average" totalsRowDxfId="11"/>
    <tableColumn id="15" xr3:uid="{5D7B647E-44EA-AC4C-ABE5-75F65FD8B92C}" name="Pair_7:1" totalsRowFunction="average" totalsRowDxfId="1"/>
    <tableColumn id="16" xr3:uid="{178182D3-41E9-B149-B400-B2015E370FA6}" name="Pair_7:2" totalsRowFunction="average" totalsRowDxfId="10"/>
    <tableColumn id="17" xr3:uid="{3805FD30-E499-E44A-82D7-599BFF6CEC81}" name="Pair_8:1" totalsRowFunction="average" totalsRowDxfId="20"/>
    <tableColumn id="18" xr3:uid="{F3080A8C-9114-0E4D-A692-1582B3A6A693}" name="Pair_8:2" totalsRowFunction="average" totalsRowDxfId="27"/>
    <tableColumn id="19" xr3:uid="{EAC9BBF1-6E4E-7C40-A172-2D23AED8568B}" name="Pair_9:1" totalsRowFunction="average" totalsRowDxfId="19"/>
    <tableColumn id="20" xr3:uid="{EF9B27CC-66AE-2F4D-A38D-8A64DC4B4ED4}" name="Pair_9:2" totalsRowFunction="average" totalsRowDxfId="9"/>
    <tableColumn id="21" xr3:uid="{8AEDB13B-9665-1D48-A80D-D6F6E14F495D}" name="Pair_10:1" totalsRowFunction="average" totalsRowDxfId="8"/>
    <tableColumn id="22" xr3:uid="{CB0A6C04-6516-E84B-A189-D67054CBE171}" name="Pair_10:2" totalsRowFunction="average" totalsRowDxfId="0"/>
    <tableColumn id="23" xr3:uid="{D56023F4-C18A-9A49-900B-54B7E6E261EB}" name="Pair_11:1" totalsRowFunction="average" totalsRowDxfId="7"/>
    <tableColumn id="24" xr3:uid="{271AF7DE-9754-5B4F-BC49-E949E1997EDA}" name="Pair_11:2" totalsRowFunction="average" totalsRowDxfId="28"/>
    <tableColumn id="25" xr3:uid="{F61AF0F0-A304-4842-84A7-A34A1EEE96CC}" name="Pair_12:1" totalsRowFunction="average" totalsRowDxfId="6"/>
    <tableColumn id="26" xr3:uid="{1A1B18F2-CD97-5243-AEA9-BAA53CD2B93E}" name="Pair_12:2" totalsRowFunction="average" totalsRowDxfId="29"/>
    <tableColumn id="27" xr3:uid="{DCAFEECC-C876-6C48-85E2-0D8B0EBE9A30}" name="Pair_13:1" totalsRowFunction="average" totalsRowDxfId="5"/>
    <tableColumn id="28" xr3:uid="{B46D7EA1-0B68-3640-B645-52A7FC6D75C2}" name="Pair_13:2" totalsRowFunction="average" totalsRowDxfId="18"/>
    <tableColumn id="29" xr3:uid="{75EEA8A7-B080-7547-BCB7-AE1CB3B62D8C}" name="Pair_14:1" totalsRowFunction="average" totalsRowDxfId="17"/>
    <tableColumn id="30" xr3:uid="{C8ED5E9A-3972-5F41-BB54-4160CDB926D6}" name="Pair_14:2" totalsRowFunction="average" totalsRowDxfId="4"/>
    <tableColumn id="31" xr3:uid="{86805504-7F99-2748-9B28-C80EF008E77F}" name="Pair_15:1" totalsRowFunction="average" totalsRowDxfId="3"/>
    <tableColumn id="32" xr3:uid="{25DA6591-F001-F248-A8C8-957FD9CC1ABF}" name="Pair_15:2" totalsRowFunction="average" totalsRowDxfId="2"/>
    <tableColumn id="33" xr3:uid="{1EF7DABA-3E17-5B42-9318-4B0264319DEB}" name="country"/>
    <tableColumn id="34" xr3:uid="{48B4409A-9EBF-594E-AEC6-1AD17EA785CC}" name="TIME_start"/>
    <tableColumn id="35" xr3:uid="{5B5A1AAE-1F5F-B74F-8E25-B9BABBF11AA9}" name="TIME_end"/>
    <tableColumn id="36" xr3:uid="{6CB69952-44C3-0D4D-963F-84D72BDF3532}" name="TIME_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"/>
  <sheetViews>
    <sheetView tabSelected="1" zoomScaleNormal="100" zoomScalePageLayoutView="60" workbookViewId="0">
      <selection activeCell="B26" sqref="B26"/>
    </sheetView>
  </sheetViews>
  <sheetFormatPr baseColWidth="10" defaultColWidth="11.5" defaultRowHeight="13" x14ac:dyDescent="0.15"/>
  <cols>
    <col min="1" max="1" width="39.6640625" bestFit="1" customWidth="1"/>
    <col min="2" max="2" width="8.33203125" bestFit="1" customWidth="1"/>
    <col min="3" max="4" width="10.5" bestFit="1" customWidth="1"/>
    <col min="5" max="20" width="10.33203125" customWidth="1"/>
    <col min="21" max="31" width="11.33203125" customWidth="1"/>
    <col min="32" max="32" width="11.5" bestFit="1" customWidth="1"/>
    <col min="33" max="33" width="19" bestFit="1" customWidth="1"/>
    <col min="34" max="34" width="15.5" customWidth="1"/>
    <col min="35" max="35" width="15.1640625" bestFit="1" customWidth="1"/>
    <col min="36" max="36" width="12.1640625" bestFit="1" customWidth="1"/>
  </cols>
  <sheetData>
    <row r="1" spans="1:3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104</v>
      </c>
      <c r="X1" t="s">
        <v>105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15">
      <c r="A2" t="s">
        <v>46</v>
      </c>
      <c r="B2">
        <v>24</v>
      </c>
      <c r="C2">
        <v>7</v>
      </c>
      <c r="D2">
        <v>1</v>
      </c>
      <c r="E2">
        <v>1</v>
      </c>
      <c r="F2">
        <v>7</v>
      </c>
      <c r="G2">
        <v>1</v>
      </c>
      <c r="H2">
        <v>7</v>
      </c>
      <c r="I2">
        <v>1</v>
      </c>
      <c r="J2">
        <v>7</v>
      </c>
      <c r="K2">
        <v>1</v>
      </c>
      <c r="L2">
        <v>7</v>
      </c>
      <c r="M2">
        <v>7</v>
      </c>
      <c r="N2">
        <v>1</v>
      </c>
      <c r="O2">
        <v>7</v>
      </c>
      <c r="P2">
        <v>1</v>
      </c>
      <c r="Q2">
        <v>6</v>
      </c>
      <c r="R2">
        <v>2</v>
      </c>
      <c r="S2">
        <v>7</v>
      </c>
      <c r="T2">
        <v>2</v>
      </c>
      <c r="U2">
        <v>5</v>
      </c>
      <c r="V2">
        <v>6</v>
      </c>
      <c r="W2">
        <v>5</v>
      </c>
      <c r="X2">
        <v>1</v>
      </c>
      <c r="Y2">
        <v>7</v>
      </c>
      <c r="Z2">
        <v>1</v>
      </c>
      <c r="AA2">
        <v>1</v>
      </c>
      <c r="AB2">
        <v>7</v>
      </c>
      <c r="AC2">
        <v>7</v>
      </c>
      <c r="AD2">
        <v>2</v>
      </c>
      <c r="AE2">
        <v>7</v>
      </c>
      <c r="AF2">
        <v>5</v>
      </c>
      <c r="AG2" t="s">
        <v>35</v>
      </c>
      <c r="AH2" t="s">
        <v>47</v>
      </c>
      <c r="AI2" t="s">
        <v>48</v>
      </c>
      <c r="AJ2">
        <v>4</v>
      </c>
    </row>
    <row r="3" spans="1:36" x14ac:dyDescent="0.15">
      <c r="A3" t="s">
        <v>100</v>
      </c>
      <c r="B3">
        <v>21</v>
      </c>
      <c r="C3">
        <v>7</v>
      </c>
      <c r="D3">
        <v>5</v>
      </c>
      <c r="E3">
        <v>6</v>
      </c>
      <c r="F3">
        <v>7</v>
      </c>
      <c r="G3">
        <v>6</v>
      </c>
      <c r="H3">
        <v>5</v>
      </c>
      <c r="I3">
        <v>5</v>
      </c>
      <c r="J3">
        <v>7</v>
      </c>
      <c r="K3">
        <v>3</v>
      </c>
      <c r="L3">
        <v>5</v>
      </c>
      <c r="M3">
        <v>6</v>
      </c>
      <c r="N3">
        <v>2</v>
      </c>
      <c r="O3">
        <v>6</v>
      </c>
      <c r="P3">
        <v>5</v>
      </c>
      <c r="Q3">
        <v>5</v>
      </c>
      <c r="R3">
        <v>1</v>
      </c>
      <c r="S3">
        <v>6</v>
      </c>
      <c r="T3">
        <v>6</v>
      </c>
      <c r="U3">
        <v>7</v>
      </c>
      <c r="V3">
        <v>7</v>
      </c>
      <c r="W3">
        <v>7</v>
      </c>
      <c r="X3">
        <v>3</v>
      </c>
      <c r="Y3">
        <v>7</v>
      </c>
      <c r="Z3">
        <v>2</v>
      </c>
      <c r="AA3">
        <v>6</v>
      </c>
      <c r="AB3">
        <v>7</v>
      </c>
      <c r="AC3">
        <v>7</v>
      </c>
      <c r="AD3">
        <v>7</v>
      </c>
      <c r="AE3">
        <v>6</v>
      </c>
      <c r="AF3">
        <v>7</v>
      </c>
      <c r="AG3" t="s">
        <v>57</v>
      </c>
      <c r="AH3" t="s">
        <v>101</v>
      </c>
      <c r="AI3" t="s">
        <v>102</v>
      </c>
      <c r="AJ3">
        <v>24</v>
      </c>
    </row>
    <row r="4" spans="1:36" x14ac:dyDescent="0.15">
      <c r="A4" t="s">
        <v>56</v>
      </c>
      <c r="B4">
        <v>21</v>
      </c>
      <c r="C4">
        <v>7</v>
      </c>
      <c r="D4">
        <v>3</v>
      </c>
      <c r="E4">
        <v>5</v>
      </c>
      <c r="F4">
        <v>6</v>
      </c>
      <c r="G4">
        <v>2</v>
      </c>
      <c r="H4">
        <v>2</v>
      </c>
      <c r="I4">
        <v>3</v>
      </c>
      <c r="J4">
        <v>7</v>
      </c>
      <c r="K4">
        <v>3</v>
      </c>
      <c r="L4">
        <v>6</v>
      </c>
      <c r="M4">
        <v>5</v>
      </c>
      <c r="N4">
        <v>2</v>
      </c>
      <c r="O4">
        <v>6</v>
      </c>
      <c r="P4">
        <v>3</v>
      </c>
      <c r="Q4">
        <v>7</v>
      </c>
      <c r="R4">
        <v>2</v>
      </c>
      <c r="S4">
        <v>6</v>
      </c>
      <c r="T4">
        <v>3</v>
      </c>
      <c r="U4">
        <v>5</v>
      </c>
      <c r="V4">
        <v>5</v>
      </c>
      <c r="W4">
        <v>3</v>
      </c>
      <c r="X4">
        <v>2</v>
      </c>
      <c r="Y4">
        <v>6</v>
      </c>
      <c r="Z4">
        <v>1</v>
      </c>
      <c r="AA4">
        <v>2</v>
      </c>
      <c r="AB4">
        <v>6</v>
      </c>
      <c r="AC4">
        <v>5</v>
      </c>
      <c r="AD4">
        <v>5</v>
      </c>
      <c r="AE4">
        <v>5</v>
      </c>
      <c r="AF4">
        <v>3</v>
      </c>
      <c r="AG4" t="s">
        <v>57</v>
      </c>
      <c r="AH4" t="s">
        <v>58</v>
      </c>
      <c r="AI4" t="s">
        <v>59</v>
      </c>
      <c r="AJ4">
        <v>2</v>
      </c>
    </row>
    <row r="5" spans="1:36" x14ac:dyDescent="0.15">
      <c r="A5" t="s">
        <v>49</v>
      </c>
      <c r="B5">
        <v>22</v>
      </c>
      <c r="C5">
        <v>7</v>
      </c>
      <c r="D5">
        <v>5</v>
      </c>
      <c r="E5">
        <v>5</v>
      </c>
      <c r="F5">
        <v>6</v>
      </c>
      <c r="G5">
        <v>4</v>
      </c>
      <c r="H5">
        <v>3</v>
      </c>
      <c r="I5">
        <v>2</v>
      </c>
      <c r="J5">
        <v>7</v>
      </c>
      <c r="K5">
        <v>4</v>
      </c>
      <c r="L5">
        <v>6</v>
      </c>
      <c r="M5">
        <v>7</v>
      </c>
      <c r="N5">
        <v>4</v>
      </c>
      <c r="O5">
        <v>7</v>
      </c>
      <c r="P5">
        <v>4</v>
      </c>
      <c r="Q5">
        <v>7</v>
      </c>
      <c r="R5">
        <v>3</v>
      </c>
      <c r="S5">
        <v>7</v>
      </c>
      <c r="T5">
        <v>3</v>
      </c>
      <c r="U5">
        <v>7</v>
      </c>
      <c r="V5">
        <v>4</v>
      </c>
      <c r="W5">
        <v>1</v>
      </c>
      <c r="X5">
        <v>3</v>
      </c>
      <c r="Y5">
        <v>7</v>
      </c>
      <c r="Z5">
        <v>1</v>
      </c>
      <c r="AA5">
        <v>3</v>
      </c>
      <c r="AB5">
        <v>5</v>
      </c>
      <c r="AC5">
        <v>5</v>
      </c>
      <c r="AD5">
        <v>4</v>
      </c>
      <c r="AE5">
        <v>4</v>
      </c>
      <c r="AF5">
        <v>3</v>
      </c>
      <c r="AG5" t="s">
        <v>35</v>
      </c>
      <c r="AH5" t="s">
        <v>50</v>
      </c>
      <c r="AI5" t="s">
        <v>51</v>
      </c>
      <c r="AJ5">
        <v>4</v>
      </c>
    </row>
    <row r="6" spans="1:36" x14ac:dyDescent="0.15">
      <c r="A6" t="s">
        <v>75</v>
      </c>
      <c r="B6">
        <v>22</v>
      </c>
      <c r="C6">
        <v>7</v>
      </c>
      <c r="D6">
        <v>2</v>
      </c>
      <c r="E6">
        <v>2</v>
      </c>
      <c r="F6">
        <v>7</v>
      </c>
      <c r="G6">
        <v>2</v>
      </c>
      <c r="H6">
        <v>2</v>
      </c>
      <c r="I6">
        <v>2</v>
      </c>
      <c r="J6">
        <v>7</v>
      </c>
      <c r="K6">
        <v>2</v>
      </c>
      <c r="L6">
        <v>7</v>
      </c>
      <c r="M6">
        <v>7</v>
      </c>
      <c r="N6">
        <v>2</v>
      </c>
      <c r="O6">
        <v>7</v>
      </c>
      <c r="P6">
        <v>2</v>
      </c>
      <c r="Q6">
        <v>7</v>
      </c>
      <c r="R6">
        <v>2</v>
      </c>
      <c r="S6">
        <v>7</v>
      </c>
      <c r="T6">
        <v>2</v>
      </c>
      <c r="U6">
        <v>3</v>
      </c>
      <c r="V6">
        <v>7</v>
      </c>
      <c r="W6">
        <v>2</v>
      </c>
      <c r="X6">
        <v>2</v>
      </c>
      <c r="Y6">
        <v>3</v>
      </c>
      <c r="Z6">
        <v>2</v>
      </c>
      <c r="AA6">
        <v>3</v>
      </c>
      <c r="AB6">
        <v>7</v>
      </c>
      <c r="AC6">
        <v>7</v>
      </c>
      <c r="AD6">
        <v>2</v>
      </c>
      <c r="AE6">
        <v>2</v>
      </c>
      <c r="AF6">
        <v>2</v>
      </c>
      <c r="AG6" t="s">
        <v>57</v>
      </c>
      <c r="AH6" t="s">
        <v>76</v>
      </c>
      <c r="AI6" t="s">
        <v>77</v>
      </c>
      <c r="AJ6">
        <v>3</v>
      </c>
    </row>
    <row r="7" spans="1:36" x14ac:dyDescent="0.15">
      <c r="A7" t="s">
        <v>103</v>
      </c>
      <c r="B7">
        <v>22</v>
      </c>
      <c r="C7">
        <v>7</v>
      </c>
      <c r="D7">
        <v>2</v>
      </c>
      <c r="E7">
        <v>2</v>
      </c>
      <c r="F7">
        <v>7</v>
      </c>
      <c r="G7">
        <v>3</v>
      </c>
      <c r="H7">
        <v>2</v>
      </c>
      <c r="I7">
        <v>3</v>
      </c>
      <c r="J7">
        <v>7</v>
      </c>
      <c r="K7">
        <v>4</v>
      </c>
      <c r="L7">
        <v>7</v>
      </c>
      <c r="M7">
        <v>7</v>
      </c>
      <c r="N7">
        <v>3</v>
      </c>
      <c r="O7">
        <v>7</v>
      </c>
      <c r="P7">
        <v>2</v>
      </c>
      <c r="Q7">
        <v>7</v>
      </c>
      <c r="R7">
        <v>2</v>
      </c>
      <c r="S7">
        <v>6</v>
      </c>
      <c r="T7">
        <v>6</v>
      </c>
      <c r="U7">
        <v>5</v>
      </c>
      <c r="V7">
        <v>6</v>
      </c>
      <c r="W7">
        <v>6</v>
      </c>
      <c r="X7">
        <v>2</v>
      </c>
      <c r="Y7">
        <v>6</v>
      </c>
      <c r="Z7">
        <v>2</v>
      </c>
      <c r="AA7">
        <v>5</v>
      </c>
      <c r="AB7">
        <v>7</v>
      </c>
      <c r="AC7">
        <v>6</v>
      </c>
      <c r="AD7">
        <v>5</v>
      </c>
      <c r="AE7">
        <v>7</v>
      </c>
      <c r="AF7">
        <v>5</v>
      </c>
      <c r="AG7" t="s">
        <v>57</v>
      </c>
      <c r="AH7" t="s">
        <v>71</v>
      </c>
      <c r="AI7" t="s">
        <v>72</v>
      </c>
      <c r="AJ7">
        <v>3</v>
      </c>
    </row>
    <row r="8" spans="1:36" x14ac:dyDescent="0.15">
      <c r="A8" t="s">
        <v>70</v>
      </c>
      <c r="B8">
        <v>24</v>
      </c>
      <c r="C8">
        <v>7</v>
      </c>
      <c r="D8">
        <v>1</v>
      </c>
      <c r="E8">
        <v>1</v>
      </c>
      <c r="F8">
        <v>7</v>
      </c>
      <c r="G8">
        <v>1</v>
      </c>
      <c r="H8">
        <v>1</v>
      </c>
      <c r="I8">
        <v>1</v>
      </c>
      <c r="J8">
        <v>7</v>
      </c>
      <c r="K8">
        <v>1</v>
      </c>
      <c r="L8">
        <v>7</v>
      </c>
      <c r="M8">
        <v>7</v>
      </c>
      <c r="N8">
        <v>7</v>
      </c>
      <c r="O8">
        <v>7</v>
      </c>
      <c r="P8">
        <v>1</v>
      </c>
      <c r="Q8">
        <v>7</v>
      </c>
      <c r="R8">
        <v>1</v>
      </c>
      <c r="S8">
        <v>7</v>
      </c>
      <c r="T8">
        <v>1</v>
      </c>
      <c r="U8">
        <v>2</v>
      </c>
      <c r="V8">
        <v>7</v>
      </c>
      <c r="W8">
        <v>1</v>
      </c>
      <c r="X8">
        <v>1</v>
      </c>
      <c r="Y8">
        <v>2</v>
      </c>
      <c r="Z8">
        <v>1</v>
      </c>
      <c r="AA8">
        <v>1</v>
      </c>
      <c r="AB8">
        <v>7</v>
      </c>
      <c r="AC8">
        <v>7</v>
      </c>
      <c r="AD8">
        <v>1</v>
      </c>
      <c r="AE8">
        <v>1</v>
      </c>
      <c r="AF8">
        <v>1</v>
      </c>
      <c r="AG8" t="s">
        <v>35</v>
      </c>
      <c r="AH8" t="s">
        <v>71</v>
      </c>
      <c r="AI8" t="s">
        <v>72</v>
      </c>
      <c r="AJ8">
        <v>3</v>
      </c>
    </row>
    <row r="9" spans="1:36" x14ac:dyDescent="0.15">
      <c r="A9" t="s">
        <v>52</v>
      </c>
      <c r="B9">
        <v>23</v>
      </c>
      <c r="C9">
        <v>7</v>
      </c>
      <c r="D9">
        <v>3</v>
      </c>
      <c r="E9">
        <v>3</v>
      </c>
      <c r="F9">
        <v>7</v>
      </c>
      <c r="G9">
        <v>3</v>
      </c>
      <c r="H9">
        <v>5</v>
      </c>
      <c r="I9">
        <v>3</v>
      </c>
      <c r="J9">
        <v>7</v>
      </c>
      <c r="K9">
        <v>3</v>
      </c>
      <c r="L9">
        <v>7</v>
      </c>
      <c r="M9">
        <v>6</v>
      </c>
      <c r="N9">
        <v>3</v>
      </c>
      <c r="O9">
        <v>6</v>
      </c>
      <c r="P9">
        <v>3</v>
      </c>
      <c r="Q9">
        <v>6</v>
      </c>
      <c r="R9">
        <v>3</v>
      </c>
      <c r="S9">
        <v>5</v>
      </c>
      <c r="T9">
        <v>3</v>
      </c>
      <c r="U9">
        <v>6</v>
      </c>
      <c r="V9">
        <v>7</v>
      </c>
      <c r="W9">
        <v>3</v>
      </c>
      <c r="X9">
        <v>1</v>
      </c>
      <c r="Y9">
        <v>7</v>
      </c>
      <c r="Z9">
        <v>1</v>
      </c>
      <c r="AA9">
        <v>3</v>
      </c>
      <c r="AB9">
        <v>6</v>
      </c>
      <c r="AC9">
        <v>7</v>
      </c>
      <c r="AD9">
        <v>5</v>
      </c>
      <c r="AE9">
        <v>5</v>
      </c>
      <c r="AF9">
        <v>5</v>
      </c>
      <c r="AG9" t="s">
        <v>53</v>
      </c>
      <c r="AH9" t="s">
        <v>54</v>
      </c>
      <c r="AI9" t="s">
        <v>55</v>
      </c>
      <c r="AJ9">
        <v>4</v>
      </c>
    </row>
    <row r="10" spans="1:36" x14ac:dyDescent="0.15">
      <c r="A10" t="s">
        <v>87</v>
      </c>
      <c r="B10">
        <v>21</v>
      </c>
      <c r="C10">
        <v>7</v>
      </c>
      <c r="D10">
        <v>1</v>
      </c>
      <c r="E10">
        <v>5</v>
      </c>
      <c r="F10">
        <v>6</v>
      </c>
      <c r="G10">
        <v>3</v>
      </c>
      <c r="H10">
        <v>1</v>
      </c>
      <c r="I10">
        <v>1</v>
      </c>
      <c r="J10">
        <v>7</v>
      </c>
      <c r="K10">
        <v>2</v>
      </c>
      <c r="L10">
        <v>6</v>
      </c>
      <c r="M10">
        <v>7</v>
      </c>
      <c r="N10">
        <v>2</v>
      </c>
      <c r="O10">
        <v>6</v>
      </c>
      <c r="P10">
        <v>3</v>
      </c>
      <c r="Q10">
        <v>7</v>
      </c>
      <c r="R10">
        <v>2</v>
      </c>
      <c r="S10">
        <v>6</v>
      </c>
      <c r="T10">
        <v>6</v>
      </c>
      <c r="U10">
        <v>6</v>
      </c>
      <c r="V10">
        <v>5</v>
      </c>
      <c r="W10">
        <v>5</v>
      </c>
      <c r="X10">
        <v>3</v>
      </c>
      <c r="Y10">
        <v>5</v>
      </c>
      <c r="Z10">
        <v>5</v>
      </c>
      <c r="AA10">
        <v>3</v>
      </c>
      <c r="AB10">
        <v>6</v>
      </c>
      <c r="AC10">
        <v>6</v>
      </c>
      <c r="AD10">
        <v>6</v>
      </c>
      <c r="AE10">
        <v>6</v>
      </c>
      <c r="AF10">
        <v>6</v>
      </c>
      <c r="AG10" t="s">
        <v>57</v>
      </c>
      <c r="AH10" t="s">
        <v>88</v>
      </c>
      <c r="AI10" t="s">
        <v>89</v>
      </c>
      <c r="AJ10">
        <v>4</v>
      </c>
    </row>
    <row r="11" spans="1:36" x14ac:dyDescent="0.15">
      <c r="A11" t="s">
        <v>96</v>
      </c>
      <c r="B11">
        <v>33</v>
      </c>
      <c r="C11">
        <v>7</v>
      </c>
      <c r="D11">
        <v>5</v>
      </c>
      <c r="E11">
        <v>7</v>
      </c>
      <c r="F11">
        <v>5</v>
      </c>
      <c r="G11">
        <v>5</v>
      </c>
      <c r="H11">
        <v>5</v>
      </c>
      <c r="I11">
        <v>5</v>
      </c>
      <c r="J11">
        <v>7</v>
      </c>
      <c r="K11">
        <v>5</v>
      </c>
      <c r="L11">
        <v>7</v>
      </c>
      <c r="M11">
        <v>7</v>
      </c>
      <c r="N11">
        <v>5</v>
      </c>
      <c r="O11">
        <v>7</v>
      </c>
      <c r="P11">
        <v>5</v>
      </c>
      <c r="Q11">
        <v>7</v>
      </c>
      <c r="R11">
        <v>5</v>
      </c>
      <c r="S11">
        <v>7</v>
      </c>
      <c r="T11">
        <v>3</v>
      </c>
      <c r="U11">
        <v>7</v>
      </c>
      <c r="V11">
        <v>7</v>
      </c>
      <c r="W11">
        <v>3</v>
      </c>
      <c r="X11">
        <v>3</v>
      </c>
      <c r="Y11">
        <v>7</v>
      </c>
      <c r="Z11">
        <v>3</v>
      </c>
      <c r="AA11">
        <v>7</v>
      </c>
      <c r="AB11">
        <v>6</v>
      </c>
      <c r="AC11">
        <v>7</v>
      </c>
      <c r="AD11">
        <v>6</v>
      </c>
      <c r="AE11">
        <v>5</v>
      </c>
      <c r="AF11">
        <v>7</v>
      </c>
      <c r="AG11" t="s">
        <v>97</v>
      </c>
      <c r="AH11" t="s">
        <v>98</v>
      </c>
      <c r="AI11" t="s">
        <v>99</v>
      </c>
      <c r="AJ11">
        <v>11</v>
      </c>
    </row>
    <row r="12" spans="1:36" x14ac:dyDescent="0.15">
      <c r="A12" t="s">
        <v>60</v>
      </c>
      <c r="B12">
        <v>35</v>
      </c>
      <c r="C12">
        <v>7</v>
      </c>
      <c r="D12">
        <v>1</v>
      </c>
      <c r="E12">
        <v>7</v>
      </c>
      <c r="F12">
        <v>7</v>
      </c>
      <c r="G12">
        <v>7</v>
      </c>
      <c r="H12">
        <v>1</v>
      </c>
      <c r="I12">
        <v>1</v>
      </c>
      <c r="J12">
        <v>7</v>
      </c>
      <c r="K12">
        <v>1</v>
      </c>
      <c r="L12">
        <v>7</v>
      </c>
      <c r="M12">
        <v>7</v>
      </c>
      <c r="N12">
        <v>1</v>
      </c>
      <c r="O12">
        <v>7</v>
      </c>
      <c r="P12">
        <v>1</v>
      </c>
      <c r="Q12">
        <v>7</v>
      </c>
      <c r="R12">
        <v>1</v>
      </c>
      <c r="S12">
        <v>6</v>
      </c>
      <c r="T12">
        <v>5</v>
      </c>
      <c r="U12">
        <v>6</v>
      </c>
      <c r="V12">
        <v>5</v>
      </c>
      <c r="W12">
        <v>6</v>
      </c>
      <c r="X12">
        <v>1</v>
      </c>
      <c r="Y12">
        <v>7</v>
      </c>
      <c r="Z12">
        <v>2</v>
      </c>
      <c r="AA12">
        <v>3</v>
      </c>
      <c r="AB12">
        <v>6</v>
      </c>
      <c r="AC12">
        <v>7</v>
      </c>
      <c r="AD12">
        <v>3</v>
      </c>
      <c r="AE12">
        <v>6</v>
      </c>
      <c r="AF12">
        <v>3</v>
      </c>
      <c r="AG12" t="s">
        <v>43</v>
      </c>
      <c r="AH12" t="s">
        <v>61</v>
      </c>
      <c r="AI12" t="s">
        <v>62</v>
      </c>
      <c r="AJ12">
        <v>5</v>
      </c>
    </row>
    <row r="13" spans="1:36" x14ac:dyDescent="0.15">
      <c r="A13" t="s">
        <v>34</v>
      </c>
      <c r="B13">
        <v>31</v>
      </c>
      <c r="C13">
        <v>7</v>
      </c>
      <c r="D13">
        <v>1</v>
      </c>
      <c r="E13">
        <v>1</v>
      </c>
      <c r="F13">
        <v>7</v>
      </c>
      <c r="G13">
        <v>1</v>
      </c>
      <c r="H13">
        <v>1</v>
      </c>
      <c r="I13">
        <v>1</v>
      </c>
      <c r="J13">
        <v>7</v>
      </c>
      <c r="K13">
        <v>1</v>
      </c>
      <c r="L13">
        <v>7</v>
      </c>
      <c r="M13">
        <v>7</v>
      </c>
      <c r="N13">
        <v>1</v>
      </c>
      <c r="O13">
        <v>7</v>
      </c>
      <c r="P13">
        <v>1</v>
      </c>
      <c r="Q13">
        <v>7</v>
      </c>
      <c r="R13">
        <v>1</v>
      </c>
      <c r="S13">
        <v>7</v>
      </c>
      <c r="T13">
        <v>1</v>
      </c>
      <c r="U13">
        <v>1</v>
      </c>
      <c r="V13">
        <v>7</v>
      </c>
      <c r="W13">
        <v>1</v>
      </c>
      <c r="X13">
        <v>1</v>
      </c>
      <c r="Y13">
        <v>7</v>
      </c>
      <c r="Z13">
        <v>1</v>
      </c>
      <c r="AA13">
        <v>2</v>
      </c>
      <c r="AB13">
        <v>7</v>
      </c>
      <c r="AC13">
        <v>7</v>
      </c>
      <c r="AD13">
        <v>3</v>
      </c>
      <c r="AE13">
        <v>3</v>
      </c>
      <c r="AF13">
        <v>3</v>
      </c>
      <c r="AG13" t="s">
        <v>35</v>
      </c>
      <c r="AH13" t="s">
        <v>36</v>
      </c>
      <c r="AI13" t="s">
        <v>37</v>
      </c>
      <c r="AJ13">
        <v>4</v>
      </c>
    </row>
    <row r="14" spans="1:36" x14ac:dyDescent="0.15">
      <c r="A14" t="s">
        <v>73</v>
      </c>
      <c r="B14">
        <v>31</v>
      </c>
      <c r="C14">
        <v>7</v>
      </c>
      <c r="D14">
        <v>2</v>
      </c>
      <c r="E14">
        <v>3</v>
      </c>
      <c r="F14">
        <v>7</v>
      </c>
      <c r="G14">
        <v>2</v>
      </c>
      <c r="H14">
        <v>3</v>
      </c>
      <c r="I14">
        <v>2</v>
      </c>
      <c r="J14">
        <v>7</v>
      </c>
      <c r="K14">
        <v>2</v>
      </c>
      <c r="L14">
        <v>7</v>
      </c>
      <c r="M14">
        <v>7</v>
      </c>
      <c r="N14">
        <v>2</v>
      </c>
      <c r="O14">
        <v>7</v>
      </c>
      <c r="P14">
        <v>3</v>
      </c>
      <c r="Q14">
        <v>7</v>
      </c>
      <c r="R14">
        <v>3</v>
      </c>
      <c r="S14">
        <v>6</v>
      </c>
      <c r="T14">
        <v>2</v>
      </c>
      <c r="U14">
        <v>6</v>
      </c>
      <c r="V14">
        <v>5</v>
      </c>
      <c r="W14">
        <v>3</v>
      </c>
      <c r="X14">
        <v>2</v>
      </c>
      <c r="Y14">
        <v>7</v>
      </c>
      <c r="Z14">
        <v>1</v>
      </c>
      <c r="AA14">
        <v>2</v>
      </c>
      <c r="AB14">
        <v>7</v>
      </c>
      <c r="AC14">
        <v>1</v>
      </c>
      <c r="AD14">
        <v>1</v>
      </c>
      <c r="AE14">
        <v>1</v>
      </c>
      <c r="AF14">
        <v>1</v>
      </c>
      <c r="AG14" t="s">
        <v>35</v>
      </c>
      <c r="AH14" t="s">
        <v>37</v>
      </c>
      <c r="AI14" t="s">
        <v>74</v>
      </c>
      <c r="AJ14">
        <v>3</v>
      </c>
    </row>
    <row r="15" spans="1:36" x14ac:dyDescent="0.15">
      <c r="A15" t="s">
        <v>84</v>
      </c>
      <c r="B15">
        <v>65</v>
      </c>
      <c r="C15">
        <v>7</v>
      </c>
      <c r="D15">
        <v>1</v>
      </c>
      <c r="E15">
        <v>1</v>
      </c>
      <c r="F15">
        <v>7</v>
      </c>
      <c r="G15">
        <v>1</v>
      </c>
      <c r="H15">
        <v>1</v>
      </c>
      <c r="I15">
        <v>1</v>
      </c>
      <c r="J15">
        <v>7</v>
      </c>
      <c r="K15">
        <v>1</v>
      </c>
      <c r="L15">
        <v>7</v>
      </c>
      <c r="M15">
        <v>7</v>
      </c>
      <c r="N15">
        <v>1</v>
      </c>
      <c r="O15">
        <v>7</v>
      </c>
      <c r="P15">
        <v>1</v>
      </c>
      <c r="Q15">
        <v>7</v>
      </c>
      <c r="R15">
        <v>1</v>
      </c>
      <c r="S15">
        <v>7</v>
      </c>
      <c r="T15">
        <v>1</v>
      </c>
      <c r="U15">
        <v>1</v>
      </c>
      <c r="V15">
        <v>7</v>
      </c>
      <c r="W15">
        <v>2</v>
      </c>
      <c r="X15">
        <v>1</v>
      </c>
      <c r="Y15">
        <v>5</v>
      </c>
      <c r="Z15">
        <v>1</v>
      </c>
      <c r="AA15">
        <v>1</v>
      </c>
      <c r="AB15">
        <v>7</v>
      </c>
      <c r="AC15">
        <v>7</v>
      </c>
      <c r="AD15">
        <v>1</v>
      </c>
      <c r="AE15">
        <v>2</v>
      </c>
      <c r="AF15">
        <v>1</v>
      </c>
      <c r="AG15" t="s">
        <v>35</v>
      </c>
      <c r="AH15" t="s">
        <v>85</v>
      </c>
      <c r="AI15" t="s">
        <v>86</v>
      </c>
      <c r="AJ15">
        <v>6</v>
      </c>
    </row>
    <row r="16" spans="1:36" x14ac:dyDescent="0.15">
      <c r="A16" t="s">
        <v>90</v>
      </c>
      <c r="B16">
        <v>39</v>
      </c>
      <c r="C16">
        <v>7</v>
      </c>
      <c r="D16">
        <v>1</v>
      </c>
      <c r="E16">
        <v>6</v>
      </c>
      <c r="F16">
        <v>6</v>
      </c>
      <c r="G16">
        <v>7</v>
      </c>
      <c r="H16">
        <v>1</v>
      </c>
      <c r="I16">
        <v>1</v>
      </c>
      <c r="J16">
        <v>7</v>
      </c>
      <c r="K16">
        <v>5</v>
      </c>
      <c r="L16">
        <v>7</v>
      </c>
      <c r="M16">
        <v>7</v>
      </c>
      <c r="N16">
        <v>2</v>
      </c>
      <c r="O16">
        <v>7</v>
      </c>
      <c r="P16">
        <v>1</v>
      </c>
      <c r="Q16">
        <v>7</v>
      </c>
      <c r="R16">
        <v>1</v>
      </c>
      <c r="S16">
        <v>7</v>
      </c>
      <c r="T16">
        <v>2</v>
      </c>
      <c r="U16">
        <v>6</v>
      </c>
      <c r="V16">
        <v>7</v>
      </c>
      <c r="W16">
        <v>3</v>
      </c>
      <c r="X16">
        <v>1</v>
      </c>
      <c r="Y16">
        <v>7</v>
      </c>
      <c r="Z16">
        <v>1</v>
      </c>
      <c r="AA16">
        <v>3</v>
      </c>
      <c r="AB16">
        <v>7</v>
      </c>
      <c r="AC16">
        <v>7</v>
      </c>
      <c r="AD16">
        <v>2</v>
      </c>
      <c r="AE16">
        <v>2</v>
      </c>
      <c r="AF16">
        <v>2</v>
      </c>
      <c r="AG16" t="s">
        <v>43</v>
      </c>
      <c r="AH16" t="s">
        <v>91</v>
      </c>
      <c r="AI16" t="s">
        <v>92</v>
      </c>
      <c r="AJ16">
        <v>6</v>
      </c>
    </row>
    <row r="17" spans="1:36" x14ac:dyDescent="0.15">
      <c r="A17" t="s">
        <v>42</v>
      </c>
      <c r="B17">
        <v>30</v>
      </c>
      <c r="C17">
        <v>7</v>
      </c>
      <c r="D17">
        <v>2</v>
      </c>
      <c r="E17">
        <v>3</v>
      </c>
      <c r="F17">
        <v>7</v>
      </c>
      <c r="G17">
        <v>3</v>
      </c>
      <c r="H17">
        <v>2</v>
      </c>
      <c r="I17">
        <v>2</v>
      </c>
      <c r="J17">
        <v>7</v>
      </c>
      <c r="K17">
        <v>2</v>
      </c>
      <c r="L17">
        <v>7</v>
      </c>
      <c r="M17">
        <v>7</v>
      </c>
      <c r="N17">
        <v>2</v>
      </c>
      <c r="O17">
        <v>7</v>
      </c>
      <c r="P17">
        <v>3</v>
      </c>
      <c r="Q17">
        <v>7</v>
      </c>
      <c r="R17">
        <v>1</v>
      </c>
      <c r="S17">
        <v>7</v>
      </c>
      <c r="T17">
        <v>2</v>
      </c>
      <c r="U17">
        <v>3</v>
      </c>
      <c r="V17">
        <v>7</v>
      </c>
      <c r="W17">
        <v>3</v>
      </c>
      <c r="X17">
        <v>1</v>
      </c>
      <c r="Y17">
        <v>5</v>
      </c>
      <c r="Z17">
        <v>1</v>
      </c>
      <c r="AA17">
        <v>3</v>
      </c>
      <c r="AB17">
        <v>7</v>
      </c>
      <c r="AC17">
        <v>7</v>
      </c>
      <c r="AD17">
        <v>3</v>
      </c>
      <c r="AE17">
        <v>2</v>
      </c>
      <c r="AF17">
        <v>2</v>
      </c>
      <c r="AG17" t="s">
        <v>43</v>
      </c>
      <c r="AH17" t="s">
        <v>44</v>
      </c>
      <c r="AI17" t="s">
        <v>45</v>
      </c>
      <c r="AJ17">
        <v>3</v>
      </c>
    </row>
    <row r="18" spans="1:36" x14ac:dyDescent="0.15">
      <c r="A18" s="1" t="s">
        <v>81</v>
      </c>
      <c r="B18" s="1">
        <v>39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v>7</v>
      </c>
      <c r="O18">
        <v>7</v>
      </c>
      <c r="P18">
        <v>7</v>
      </c>
      <c r="Q18">
        <v>1</v>
      </c>
      <c r="R18">
        <v>1</v>
      </c>
      <c r="S18">
        <v>1</v>
      </c>
      <c r="T18">
        <v>1</v>
      </c>
      <c r="U18">
        <v>7</v>
      </c>
      <c r="V18">
        <v>1</v>
      </c>
      <c r="W18">
        <v>7</v>
      </c>
      <c r="X18">
        <v>1</v>
      </c>
      <c r="Y18">
        <v>1</v>
      </c>
      <c r="Z18">
        <v>7</v>
      </c>
      <c r="AA18">
        <v>1</v>
      </c>
      <c r="AB18">
        <v>1</v>
      </c>
      <c r="AC18">
        <v>7</v>
      </c>
      <c r="AD18">
        <v>7</v>
      </c>
      <c r="AE18">
        <v>1</v>
      </c>
      <c r="AF18">
        <v>7</v>
      </c>
      <c r="AG18" t="s">
        <v>35</v>
      </c>
      <c r="AH18" t="s">
        <v>82</v>
      </c>
      <c r="AI18" t="s">
        <v>83</v>
      </c>
      <c r="AJ18">
        <v>2</v>
      </c>
    </row>
    <row r="19" spans="1:36" x14ac:dyDescent="0.15">
      <c r="A19" t="s">
        <v>63</v>
      </c>
      <c r="B19">
        <v>37</v>
      </c>
      <c r="C19">
        <v>7</v>
      </c>
      <c r="D19">
        <v>1</v>
      </c>
      <c r="E19">
        <v>2</v>
      </c>
      <c r="F19">
        <v>6</v>
      </c>
      <c r="G19">
        <v>3</v>
      </c>
      <c r="H19">
        <v>1</v>
      </c>
      <c r="I19">
        <v>2</v>
      </c>
      <c r="J19">
        <v>7</v>
      </c>
      <c r="K19">
        <v>1</v>
      </c>
      <c r="L19">
        <v>7</v>
      </c>
      <c r="M19">
        <v>7</v>
      </c>
      <c r="N19">
        <v>5</v>
      </c>
      <c r="O19">
        <v>7</v>
      </c>
      <c r="P19">
        <v>3</v>
      </c>
      <c r="Q19">
        <v>7</v>
      </c>
      <c r="R19">
        <v>5</v>
      </c>
      <c r="S19">
        <v>7</v>
      </c>
      <c r="T19">
        <v>6</v>
      </c>
      <c r="U19">
        <v>7</v>
      </c>
      <c r="V19">
        <v>6</v>
      </c>
      <c r="W19">
        <v>5</v>
      </c>
      <c r="X19">
        <v>1</v>
      </c>
      <c r="Y19">
        <v>7</v>
      </c>
      <c r="Z19">
        <v>1</v>
      </c>
      <c r="AA19">
        <v>7</v>
      </c>
      <c r="AB19">
        <v>4</v>
      </c>
      <c r="AC19">
        <v>5</v>
      </c>
      <c r="AD19">
        <v>7</v>
      </c>
      <c r="AE19">
        <v>7</v>
      </c>
      <c r="AF19">
        <v>6</v>
      </c>
      <c r="AG19" t="s">
        <v>35</v>
      </c>
      <c r="AH19" t="s">
        <v>64</v>
      </c>
      <c r="AI19" t="s">
        <v>65</v>
      </c>
      <c r="AJ19">
        <v>3</v>
      </c>
    </row>
    <row r="20" spans="1:36" x14ac:dyDescent="0.15">
      <c r="A20" t="s">
        <v>66</v>
      </c>
      <c r="B20">
        <v>30</v>
      </c>
      <c r="C20">
        <v>7</v>
      </c>
      <c r="D20">
        <v>1</v>
      </c>
      <c r="E20">
        <v>1</v>
      </c>
      <c r="F20">
        <v>7</v>
      </c>
      <c r="G20">
        <v>7</v>
      </c>
      <c r="H20">
        <v>1</v>
      </c>
      <c r="I20">
        <v>1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1</v>
      </c>
      <c r="S20">
        <v>7</v>
      </c>
      <c r="T20">
        <v>7</v>
      </c>
      <c r="U20">
        <v>7</v>
      </c>
      <c r="V20">
        <v>7</v>
      </c>
      <c r="W20">
        <v>7</v>
      </c>
      <c r="X20">
        <v>1</v>
      </c>
      <c r="Y20">
        <v>7</v>
      </c>
      <c r="Z20">
        <v>1</v>
      </c>
      <c r="AA20">
        <v>7</v>
      </c>
      <c r="AB20">
        <v>7</v>
      </c>
      <c r="AC20">
        <v>7</v>
      </c>
      <c r="AD20">
        <v>1</v>
      </c>
      <c r="AE20">
        <v>1</v>
      </c>
      <c r="AF20">
        <v>7</v>
      </c>
      <c r="AG20" t="s">
        <v>67</v>
      </c>
      <c r="AH20" t="s">
        <v>68</v>
      </c>
      <c r="AI20" t="s">
        <v>69</v>
      </c>
      <c r="AJ20">
        <v>3</v>
      </c>
    </row>
    <row r="21" spans="1:36" x14ac:dyDescent="0.15">
      <c r="A21" t="s">
        <v>93</v>
      </c>
      <c r="B21">
        <v>25</v>
      </c>
      <c r="C21">
        <v>7</v>
      </c>
      <c r="D21">
        <v>3</v>
      </c>
      <c r="E21">
        <v>2</v>
      </c>
      <c r="F21">
        <v>7</v>
      </c>
      <c r="G21">
        <v>2</v>
      </c>
      <c r="H21">
        <v>2</v>
      </c>
      <c r="I21">
        <v>2</v>
      </c>
      <c r="J21">
        <v>7</v>
      </c>
      <c r="K21">
        <v>3</v>
      </c>
      <c r="L21">
        <v>7</v>
      </c>
      <c r="M21">
        <v>7</v>
      </c>
      <c r="N21">
        <v>3</v>
      </c>
      <c r="O21">
        <v>7</v>
      </c>
      <c r="P21">
        <v>3</v>
      </c>
      <c r="Q21">
        <v>7</v>
      </c>
      <c r="R21">
        <v>2</v>
      </c>
      <c r="S21">
        <v>7</v>
      </c>
      <c r="T21">
        <v>1</v>
      </c>
      <c r="U21">
        <v>3</v>
      </c>
      <c r="V21">
        <v>7</v>
      </c>
      <c r="W21">
        <v>2</v>
      </c>
      <c r="X21">
        <v>1</v>
      </c>
      <c r="Y21">
        <v>4</v>
      </c>
      <c r="Z21">
        <v>1</v>
      </c>
      <c r="AA21">
        <v>3</v>
      </c>
      <c r="AB21">
        <v>7</v>
      </c>
      <c r="AC21">
        <v>7</v>
      </c>
      <c r="AD21">
        <v>2</v>
      </c>
      <c r="AE21">
        <v>2</v>
      </c>
      <c r="AF21">
        <v>2</v>
      </c>
      <c r="AG21" t="s">
        <v>43</v>
      </c>
      <c r="AH21" t="s">
        <v>94</v>
      </c>
      <c r="AI21" t="s">
        <v>95</v>
      </c>
      <c r="AJ21">
        <v>4</v>
      </c>
    </row>
    <row r="22" spans="1:36" x14ac:dyDescent="0.15">
      <c r="A22" t="s">
        <v>38</v>
      </c>
      <c r="B22">
        <v>27</v>
      </c>
      <c r="C22">
        <v>7</v>
      </c>
      <c r="D22">
        <v>1</v>
      </c>
      <c r="E22">
        <v>1</v>
      </c>
      <c r="F22">
        <v>7</v>
      </c>
      <c r="G22">
        <v>1</v>
      </c>
      <c r="H22">
        <v>7</v>
      </c>
      <c r="I22">
        <v>1</v>
      </c>
      <c r="J22">
        <v>7</v>
      </c>
      <c r="K22">
        <v>1</v>
      </c>
      <c r="L22">
        <v>7</v>
      </c>
      <c r="M22">
        <v>7</v>
      </c>
      <c r="N22">
        <v>1</v>
      </c>
      <c r="O22">
        <v>7</v>
      </c>
      <c r="P22">
        <v>1</v>
      </c>
      <c r="Q22">
        <v>7</v>
      </c>
      <c r="R22">
        <v>1</v>
      </c>
      <c r="S22">
        <v>7</v>
      </c>
      <c r="T22">
        <v>7</v>
      </c>
      <c r="U22">
        <v>1</v>
      </c>
      <c r="V22">
        <v>7</v>
      </c>
      <c r="W22">
        <v>7</v>
      </c>
      <c r="X22">
        <v>1</v>
      </c>
      <c r="Y22">
        <v>7</v>
      </c>
      <c r="Z22">
        <v>1</v>
      </c>
      <c r="AA22">
        <v>1</v>
      </c>
      <c r="AB22">
        <v>7</v>
      </c>
      <c r="AC22">
        <v>7</v>
      </c>
      <c r="AD22">
        <v>7</v>
      </c>
      <c r="AE22">
        <v>7</v>
      </c>
      <c r="AF22">
        <v>7</v>
      </c>
      <c r="AG22" t="s">
        <v>39</v>
      </c>
      <c r="AH22" t="s">
        <v>40</v>
      </c>
      <c r="AI22" t="s">
        <v>41</v>
      </c>
      <c r="AJ22">
        <v>4</v>
      </c>
    </row>
    <row r="23" spans="1:36" x14ac:dyDescent="0.15">
      <c r="A23" s="1" t="s">
        <v>78</v>
      </c>
      <c r="B23" s="1">
        <v>21</v>
      </c>
      <c r="C23">
        <v>7</v>
      </c>
      <c r="D23">
        <v>6</v>
      </c>
      <c r="E23">
        <v>6</v>
      </c>
      <c r="F23">
        <v>7</v>
      </c>
      <c r="G23">
        <v>6</v>
      </c>
      <c r="H23">
        <v>6</v>
      </c>
      <c r="I23">
        <v>6</v>
      </c>
      <c r="J23">
        <v>7</v>
      </c>
      <c r="K23">
        <v>6</v>
      </c>
      <c r="L23">
        <v>7</v>
      </c>
      <c r="M23">
        <v>7</v>
      </c>
      <c r="N23">
        <v>6</v>
      </c>
      <c r="O23">
        <v>7</v>
      </c>
      <c r="P23">
        <v>6</v>
      </c>
      <c r="Q23">
        <v>7</v>
      </c>
      <c r="R23">
        <v>6</v>
      </c>
      <c r="S23">
        <v>7</v>
      </c>
      <c r="T23">
        <v>6</v>
      </c>
      <c r="U23">
        <v>7</v>
      </c>
      <c r="V23">
        <v>7</v>
      </c>
      <c r="W23">
        <v>6</v>
      </c>
      <c r="X23">
        <v>5</v>
      </c>
      <c r="Y23">
        <v>7</v>
      </c>
      <c r="Z23">
        <v>5</v>
      </c>
      <c r="AA23">
        <v>6</v>
      </c>
      <c r="AB23">
        <v>7</v>
      </c>
      <c r="AC23">
        <v>7</v>
      </c>
      <c r="AD23">
        <v>6</v>
      </c>
      <c r="AE23">
        <v>6</v>
      </c>
      <c r="AF23">
        <v>5</v>
      </c>
      <c r="AG23" t="s">
        <v>57</v>
      </c>
      <c r="AH23" t="s">
        <v>79</v>
      </c>
      <c r="AI23" t="s">
        <v>80</v>
      </c>
      <c r="AJ23">
        <v>3</v>
      </c>
    </row>
    <row r="24" spans="1:36" x14ac:dyDescent="0.15">
      <c r="A24" t="s">
        <v>106</v>
      </c>
      <c r="B24">
        <f>SUBTOTAL(101,Table1[Age:1])</f>
        <v>29.227272727272727</v>
      </c>
      <c r="C24" s="7">
        <f>SUBTOTAL(101,Table1[Pair_1:1])</f>
        <v>7</v>
      </c>
      <c r="D24" s="9">
        <f>SUBTOTAL(101,Table1[Pair_1:2])</f>
        <v>2.5</v>
      </c>
      <c r="E24" s="9">
        <f>SUBTOTAL(101,Table1[Pair_2:1])</f>
        <v>3.5</v>
      </c>
      <c r="F24" s="7">
        <f>SUBTOTAL(101,Table1[Pair_2:2])</f>
        <v>6.6818181818181817</v>
      </c>
      <c r="G24" s="9">
        <f>SUBTOTAL(101,Table1[Pair_3:1])</f>
        <v>3.5</v>
      </c>
      <c r="H24" s="9">
        <f>SUBTOTAL(101,Table1[Pair_3:2])</f>
        <v>3</v>
      </c>
      <c r="I24" s="5">
        <f>SUBTOTAL(101,Table1[Pair_4:1])</f>
        <v>2.4090909090909092</v>
      </c>
      <c r="J24" s="7">
        <f>SUBTOTAL(101,Table1[Pair_4:2])</f>
        <v>7</v>
      </c>
      <c r="K24" s="9">
        <f>SUBTOTAL(101,Table1[Pair_5:1])</f>
        <v>2.9545454545454546</v>
      </c>
      <c r="L24" s="7">
        <f>SUBTOTAL(101,Table1[Pair_5:2])</f>
        <v>6.7727272727272725</v>
      </c>
      <c r="M24" s="7">
        <f>SUBTOTAL(101,Table1[Pair_6:1])</f>
        <v>6.8181818181818183</v>
      </c>
      <c r="N24" s="9">
        <f>SUBTOTAL(101,Table1[Pair_6:2])</f>
        <v>3.1363636363636362</v>
      </c>
      <c r="O24" s="7">
        <f>SUBTOTAL(101,Table1[Pair_7:1])</f>
        <v>6.8181818181818183</v>
      </c>
      <c r="P24" s="9">
        <f>SUBTOTAL(101,Table1[Pair_7:2])</f>
        <v>3</v>
      </c>
      <c r="Q24" s="7">
        <f>SUBTOTAL(101,Table1[Pair_8:1])</f>
        <v>6.5454545454545459</v>
      </c>
      <c r="R24" s="5">
        <f>SUBTOTAL(101,Table1[Pair_8:2])</f>
        <v>2.1363636363636362</v>
      </c>
      <c r="S24" s="7">
        <f>SUBTOTAL(101,Table1[Pair_9:1])</f>
        <v>6.3636363636363633</v>
      </c>
      <c r="T24" s="9">
        <f>SUBTOTAL(101,Table1[Pair_9:2])</f>
        <v>3.4545454545454546</v>
      </c>
      <c r="U24" s="9">
        <f>SUBTOTAL(101,Table1[Pair_10:1])</f>
        <v>4.9090909090909092</v>
      </c>
      <c r="V24" s="7">
        <f>SUBTOTAL(101,Table1[Pair_10:2])</f>
        <v>6.0909090909090908</v>
      </c>
      <c r="W24" s="9">
        <f>SUBTOTAL(101,Table1[Pair_11:1])</f>
        <v>4</v>
      </c>
      <c r="X24" s="3">
        <f>SUBTOTAL(101,Table1[Pair_11:2])</f>
        <v>1.7272727272727273</v>
      </c>
      <c r="Y24" s="9">
        <f>SUBTOTAL(101,Table1[Pair_12:1])</f>
        <v>5.8181818181818183</v>
      </c>
      <c r="Z24" s="3">
        <f>SUBTOTAL(101,Table1[Pair_12:2])</f>
        <v>1.9090909090909092</v>
      </c>
      <c r="AA24" s="9">
        <f>SUBTOTAL(101,Table1[Pair_13:1])</f>
        <v>3.3181818181818183</v>
      </c>
      <c r="AB24" s="7">
        <f>SUBTOTAL(101,Table1[Pair_13:2])</f>
        <v>6.2727272727272725</v>
      </c>
      <c r="AC24" s="7">
        <f>SUBTOTAL(101,Table1[Pair_14:1])</f>
        <v>6.3636363636363633</v>
      </c>
      <c r="AD24" s="9">
        <f>SUBTOTAL(101,Table1[Pair_14:2])</f>
        <v>3.9090909090909092</v>
      </c>
      <c r="AE24" s="9">
        <f>SUBTOTAL(101,Table1[Pair_15:1])</f>
        <v>4</v>
      </c>
      <c r="AF24" s="9">
        <f>SUBTOTAL(101,Table1[Pair_15:2])</f>
        <v>4.0909090909090908</v>
      </c>
    </row>
    <row r="25" spans="1:36" x14ac:dyDescent="0.15">
      <c r="A25" s="2" t="s">
        <v>107</v>
      </c>
      <c r="B25" s="2">
        <f>MEDIAN(Table1[Age:1])</f>
        <v>26</v>
      </c>
      <c r="C25" s="8">
        <f>MEDIAN(Table1[Pair_1:1])</f>
        <v>7</v>
      </c>
      <c r="D25" s="10">
        <f>MEDIAN(Table1[Pair_1:2])</f>
        <v>2</v>
      </c>
      <c r="E25" s="10">
        <f>MEDIAN(Table1[Pair_2:1])</f>
        <v>3</v>
      </c>
      <c r="F25" s="8">
        <f>MEDIAN(Table1[Pair_2:2])</f>
        <v>7</v>
      </c>
      <c r="G25" s="10">
        <f>MEDIAN(Table1[Pair_3:1])</f>
        <v>3</v>
      </c>
      <c r="H25" s="10">
        <f>MEDIAN(Table1[Pair_3:2])</f>
        <v>2</v>
      </c>
      <c r="I25" s="6">
        <f>MEDIAN(Table1[Pair_4:1])</f>
        <v>2</v>
      </c>
      <c r="J25" s="8">
        <f>MEDIAN(Table1[Pair_4:2])</f>
        <v>7</v>
      </c>
      <c r="K25" s="10">
        <f>MEDIAN(Table1[Pair_5:1])</f>
        <v>2.5</v>
      </c>
      <c r="L25" s="8">
        <f>MEDIAN(Table1[Pair_5:2])</f>
        <v>7</v>
      </c>
      <c r="M25" s="8">
        <f>MEDIAN(Table1[Pair_6:1])</f>
        <v>7</v>
      </c>
      <c r="N25" s="10">
        <f>MEDIAN(Table1[Pair_6:2])</f>
        <v>2</v>
      </c>
      <c r="O25" s="8">
        <f>MEDIAN(Table1[Pair_7:1])</f>
        <v>7</v>
      </c>
      <c r="P25" s="10">
        <f>MEDIAN(Table1[Pair_7:2])</f>
        <v>3</v>
      </c>
      <c r="Q25" s="8">
        <f>MEDIAN(Table1[Pair_8:1])</f>
        <v>7</v>
      </c>
      <c r="R25" s="6">
        <f>MEDIAN(Table1[Pair_8:2])</f>
        <v>2</v>
      </c>
      <c r="S25" s="8">
        <f>MEDIAN(Table1[Pair_9:1])</f>
        <v>7</v>
      </c>
      <c r="T25" s="10">
        <f>MEDIAN(Table1[Pair_9:2])</f>
        <v>3</v>
      </c>
      <c r="U25" s="10">
        <f>MEDIAN(Table1[Pair_10:1])</f>
        <v>6</v>
      </c>
      <c r="V25" s="8">
        <f>MEDIAN(Table1[Pair_10:2])</f>
        <v>7</v>
      </c>
      <c r="W25" s="10">
        <f>MEDIAN(Table1[Pair_11:1])</f>
        <v>3</v>
      </c>
      <c r="X25" s="4">
        <f>MEDIAN(Table1[Pair_11:2])</f>
        <v>1</v>
      </c>
      <c r="Y25" s="10">
        <f>MEDIAN(Table1[Pair_12:1])</f>
        <v>7</v>
      </c>
      <c r="Z25" s="4">
        <f>MEDIAN(Table1[Pair_12:2])</f>
        <v>1</v>
      </c>
      <c r="AA25" s="10">
        <f>MEDIAN(Table1[Pair_13:1])</f>
        <v>3</v>
      </c>
      <c r="AB25" s="8">
        <f>MEDIAN(Table1[Pair_13:2])</f>
        <v>7</v>
      </c>
      <c r="AC25" s="8">
        <f>MEDIAN(Table1[Pair_14:1])</f>
        <v>7</v>
      </c>
      <c r="AD25" s="10">
        <f>MEDIAN(Table1[Pair_14:2])</f>
        <v>3.5</v>
      </c>
      <c r="AE25" s="10">
        <f>MEDIAN(Table1[Pair_15:1])</f>
        <v>4.5</v>
      </c>
      <c r="AF25" s="10">
        <f>MEDIAN(Table1[Pair_15:2])</f>
        <v>4</v>
      </c>
    </row>
    <row r="26" spans="1:36" x14ac:dyDescent="0.15">
      <c r="A26" t="s">
        <v>113</v>
      </c>
      <c r="C26" s="7">
        <v>1</v>
      </c>
      <c r="D26" s="9">
        <v>3</v>
      </c>
      <c r="E26" s="9">
        <v>2</v>
      </c>
      <c r="F26" s="7">
        <v>1</v>
      </c>
      <c r="G26" s="9">
        <v>2</v>
      </c>
      <c r="H26" s="9">
        <v>3</v>
      </c>
      <c r="I26" s="5">
        <v>4</v>
      </c>
      <c r="J26" s="7">
        <v>5</v>
      </c>
      <c r="K26" s="9">
        <v>8</v>
      </c>
      <c r="L26" s="7">
        <v>6</v>
      </c>
      <c r="M26" s="7">
        <v>6</v>
      </c>
      <c r="N26" s="9">
        <v>7</v>
      </c>
      <c r="O26" s="7">
        <v>6</v>
      </c>
      <c r="P26" s="9">
        <v>8</v>
      </c>
      <c r="Q26" s="7">
        <v>10</v>
      </c>
      <c r="R26" s="5">
        <v>9</v>
      </c>
      <c r="S26" s="7">
        <v>11</v>
      </c>
      <c r="T26" s="9">
        <v>13</v>
      </c>
      <c r="U26" s="9">
        <v>12</v>
      </c>
      <c r="V26" s="7">
        <v>11</v>
      </c>
      <c r="W26" s="9">
        <v>13</v>
      </c>
      <c r="X26" s="3">
        <v>14</v>
      </c>
      <c r="Y26" s="9">
        <v>12</v>
      </c>
      <c r="Z26" s="3">
        <v>14</v>
      </c>
      <c r="AA26" s="9">
        <v>17</v>
      </c>
      <c r="AB26" s="7">
        <v>15</v>
      </c>
      <c r="AC26" s="7">
        <v>15</v>
      </c>
      <c r="AD26" s="9">
        <v>16</v>
      </c>
      <c r="AE26" s="9">
        <v>16</v>
      </c>
      <c r="AF26" s="9">
        <v>17</v>
      </c>
    </row>
    <row r="27" spans="1:36" x14ac:dyDescent="0.15">
      <c r="A27" s="11" t="s">
        <v>112</v>
      </c>
      <c r="B27" s="11"/>
      <c r="C27" s="11" t="s">
        <v>110</v>
      </c>
      <c r="D27" s="11" t="s">
        <v>109</v>
      </c>
      <c r="E27" s="11" t="s">
        <v>108</v>
      </c>
      <c r="F27" s="11" t="s">
        <v>110</v>
      </c>
      <c r="G27" s="11" t="s">
        <v>108</v>
      </c>
      <c r="H27" s="11" t="s">
        <v>109</v>
      </c>
      <c r="I27" s="11" t="s">
        <v>111</v>
      </c>
      <c r="J27" s="11" t="s">
        <v>110</v>
      </c>
      <c r="K27" s="11" t="s">
        <v>109</v>
      </c>
      <c r="L27" s="11" t="s">
        <v>110</v>
      </c>
      <c r="M27" s="11" t="s">
        <v>110</v>
      </c>
      <c r="N27" s="11" t="s">
        <v>108</v>
      </c>
      <c r="O27" s="11" t="s">
        <v>110</v>
      </c>
      <c r="P27" s="11" t="s">
        <v>109</v>
      </c>
      <c r="Q27" s="11" t="s">
        <v>110</v>
      </c>
      <c r="R27" s="11" t="s">
        <v>111</v>
      </c>
      <c r="S27" s="11" t="s">
        <v>110</v>
      </c>
      <c r="T27" s="11" t="s">
        <v>109</v>
      </c>
      <c r="U27" s="11" t="s">
        <v>108</v>
      </c>
      <c r="V27" s="11" t="s">
        <v>110</v>
      </c>
      <c r="W27" s="11" t="s">
        <v>109</v>
      </c>
      <c r="X27" s="11" t="s">
        <v>111</v>
      </c>
      <c r="Y27" s="11" t="s">
        <v>108</v>
      </c>
      <c r="Z27" s="11" t="s">
        <v>111</v>
      </c>
      <c r="AA27" s="11" t="s">
        <v>109</v>
      </c>
      <c r="AB27" s="11" t="s">
        <v>110</v>
      </c>
      <c r="AC27" s="11" t="s">
        <v>110</v>
      </c>
      <c r="AD27" s="11" t="s">
        <v>108</v>
      </c>
      <c r="AE27" s="11" t="s">
        <v>108</v>
      </c>
      <c r="AF27" s="11" t="s">
        <v>109</v>
      </c>
    </row>
  </sheetData>
  <conditionalFormatting sqref="C2:A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2023-02-22T09:44:15Z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