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mc:AlternateContent xmlns:mc="http://schemas.openxmlformats.org/markup-compatibility/2006">
    <mc:Choice Requires="x15">
      <x15ac:absPath xmlns:x15ac="http://schemas.microsoft.com/office/spreadsheetml/2010/11/ac" url="/Users/nilakshiroy/Desktop/Project/"/>
    </mc:Choice>
  </mc:AlternateContent>
  <xr:revisionPtr revIDLastSave="0" documentId="13_ncr:1_{CCC2EC0C-7803-8C41-952C-579D9CE2C5ED}" xr6:coauthVersionLast="47" xr6:coauthVersionMax="47" xr10:uidLastSave="{00000000-0000-0000-0000-000000000000}"/>
  <bookViews>
    <workbookView xWindow="0" yWindow="0" windowWidth="28800" windowHeight="18000" xr2:uid="{815FDB97-A50A-D942-98DB-DCB639F5A94E}"/>
  </bookViews>
  <sheets>
    <sheet name="Dashboard " sheetId="3" r:id="rId1"/>
    <sheet name="working2" sheetId="4" r:id="rId2"/>
    <sheet name="Working1" sheetId="5" r:id="rId3"/>
    <sheet name="working3" sheetId="2" r:id="rId4"/>
    <sheet name="Data" sheetId="1" r:id="rId5"/>
  </sheets>
  <definedNames>
    <definedName name="Slicer_Manager">#N/A</definedName>
    <definedName name="Slicer_Project">#N/A</definedName>
  </definedNames>
  <calcPr calcId="191029"/>
  <pivotCaches>
    <pivotCache cacheId="10" r:id="rId6"/>
    <pivotCache cacheId="9"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2" i="3" l="1" a="1"/>
  <c r="K12" i="3" s="1"/>
  <c r="D2" i="3"/>
  <c r="B5" i="5"/>
  <c r="A5" i="5" l="1"/>
  <c r="F4" i="4"/>
  <c r="F3" i="4" l="1"/>
  <c r="B6" i="2" l="1"/>
  <c r="B5" i="2"/>
  <c r="B4" i="2"/>
  <c r="H41" i="1"/>
  <c r="F41" i="1"/>
  <c r="H40" i="1"/>
  <c r="F40"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H25" i="1"/>
  <c r="F25" i="1"/>
  <c r="H24" i="1"/>
  <c r="F24" i="1"/>
  <c r="H23" i="1"/>
  <c r="F23" i="1"/>
  <c r="H22" i="1"/>
  <c r="F22"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H3" i="1"/>
  <c r="F3" i="1"/>
  <c r="H2" i="1"/>
  <c r="F2" i="1"/>
  <c r="B8" i="2" l="1"/>
  <c r="B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<sst xmlns="http://schemas.openxmlformats.org/spreadsheetml/2006/main" count="250" uniqueCount="48">
  <si>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</si>
  <si>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</si>
  <si>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</si>
  <si>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</si>
  <si>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</si>
  <si>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</si>
  <si>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</si>
  <si>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</si>
  <si>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</si>
  <si>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</si>
  <si>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</si>
  <si>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</si>
  <si>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</si>
  <si>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</si>
  <si>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</si>
  <si>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</si>
  <si>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</si>
  <si>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</si>
  <si>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</si>
  <si>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</si>
  <si>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</si>
  <si>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</si>
  <si>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</si>
  <si>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</si>
  <si>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</si>
  <si>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</si>
  <si>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</si>
  <si>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</si>
  <si>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</si>
  <si>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</si>
  <si>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(blank)</t>
  </si>
  <si>
    <t>Grand Total</t>
  </si>
  <si>
    <t xml:space="preserve">Budget </t>
  </si>
  <si>
    <t xml:space="preserve">Actual </t>
  </si>
  <si>
    <t xml:space="preserve">Not started </t>
  </si>
  <si>
    <t>In Progress</t>
  </si>
  <si>
    <t>Completed</t>
  </si>
  <si>
    <t xml:space="preserve">Remaining </t>
  </si>
  <si>
    <t xml:space="preserve">Total </t>
  </si>
  <si>
    <t>Sum of Duration</t>
  </si>
  <si>
    <t>Sum of Days completed</t>
  </si>
  <si>
    <t>Values</t>
  </si>
  <si>
    <t>Days Completed</t>
  </si>
  <si>
    <t xml:space="preserve">Days Remaining </t>
  </si>
  <si>
    <t>bar chart</t>
  </si>
  <si>
    <t>doughnut Chart</t>
  </si>
  <si>
    <t>Project Managemnet  Dashboard</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</si>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</sst>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73" formatCode="0.0,,\M;\-0.0,,\M"/>
    <numFmt numFmtId="174" formatCode="0.0,,\M;0.0,,\M"/>
    <numFmt numFmtId="175" formatCode="dd\-mmm"/>
  </numFmts>
  <fonts count="4" x14ac:knownFonts="1">
    <font>
      <sz val="12"/>
      <color theme="1"/>
      <name val="Calibri"/>
      <family val="2"/>
      <scheme val="minor"/>
    </font>
    <font>
      <sz val="12"/>
      <color theme="1"/>
      <name val="Calibri"/>
      <family val="2"/>
      <scheme val="minor"/>
    </font>
    <font>
      <sz val="12"/>
      <color rgb="FF000000"/>
      <name val="Calibri"/>
      <family val="2"/>
      <scheme val="minor"/>
    </font>
    <font>
      <b/>
      <sz val="14"/>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right"/>
    </xf>
    <xf numFmtId="3" fontId="0" fillId="0" borderId="0" xfId="0" applyNumberFormat="1" applyAlignment="1">
      <alignment horizontal="right"/>
    </xf>
    <xf numFmtId="10" fontId="0" fillId="0" borderId="0" xfId="0" applyNumberFormat="1"/>
    <xf numFmtId="0" fontId="2" fillId="0" borderId="0" xfId="0" applyFont="1"/>
    <xf numFmtId="0" fontId="0" fillId="0" borderId="0" xfId="0" applyNumberFormat="1"/>
    <xf numFmtId="0" fontId="0" fillId="0" borderId="0" xfId="0" applyAlignment="1">
      <alignment horizontal="left"/>
    </xf>
    <xf numFmtId="173" fontId="0" fillId="0" borderId="0" xfId="0" applyNumberFormat="1"/>
    <xf numFmtId="174" fontId="0" fillId="0" borderId="0" xfId="0" applyNumberFormat="1"/>
    <xf numFmtId="0" fontId="0" fillId="2" borderId="0" xfId="0" applyFill="1"/>
    <xf numFmtId="0" fontId="0" fillId="2" borderId="0" xfId="0" applyFill="1" applyAlignment="1">
      <alignment horizontal="right"/>
    </xf>
    <xf numFmtId="0" fontId="0" fillId="0" borderId="0" xfId="0" applyAlignment="1">
      <alignment horizontal="center" vertical="center"/>
    </xf>
    <xf numFmtId="175" fontId="0" fillId="3" borderId="0" xfId="0" applyNumberFormat="1" applyFill="1" applyAlignment="1">
      <alignment horizontal="center" vertical="center"/>
    </xf>
    <xf numFmtId="175" fontId="0" fillId="4" borderId="0" xfId="0" applyNumberFormat="1" applyFill="1" applyAlignment="1">
      <alignment horizontal="center" vertical="center"/>
    </xf>
    <xf numFmtId="0" fontId="0" fillId="3" borderId="0" xfId="0" applyFill="1" applyAlignment="1">
      <alignment horizontal="center" vertical="center"/>
    </xf>
    <xf numFmtId="0" fontId="3" fillId="2" borderId="0" xfId="0" applyFont="1" applyFill="1"/>
  </cellXfs>
  <cellStyles count="2">
    <cellStyle name="Normal" xfId="0" builtinId="0"/>
    <cellStyle name="Percent" xfId="1" builtinId="5"/>
  </cellStyles>
  <dxfs count="103">
    <dxf>
      <numFmt numFmtId="0" formatCode="General"/>
      <fill>
        <patternFill>
          <bgColor theme="0" tint="-0.14996795556505021"/>
        </patternFill>
      </fill>
      <border>
        <top style="thin">
          <color theme="0" tint="-0.34998626667073579"/>
        </top>
        <vertical/>
        <horizontal/>
      </border>
    </dxf>
    <dxf>
      <fill>
        <patternFill>
          <bgColor theme="4"/>
        </patternFill>
      </fill>
      <border>
        <top style="thin">
          <color theme="0"/>
        </top>
        <bottom style="thin">
          <color theme="0"/>
        </bottom>
        <vertical/>
        <horizontal/>
      </border>
    </dxf>
    <dxf>
      <fill>
        <patternFill patternType="none">
          <bgColor auto="1"/>
        </patternFill>
      </fill>
      <border>
        <left style="thin">
          <color theme="4"/>
        </left>
        <right style="thin">
          <color theme="4"/>
        </right>
        <top style="thin">
          <color theme="4"/>
        </top>
        <bottom style="thin">
          <color theme="4"/>
        </bottom>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numFmt numFmtId="0" formatCode="General"/>
      <fill>
        <patternFill>
          <bgColor theme="0" tint="-0.14996795556505021"/>
        </patternFill>
      </fill>
      <border>
        <top style="thin">
          <color theme="0" tint="-0.499984740745262"/>
        </top>
        <vertical/>
        <horizontal/>
      </border>
    </dxf>
    <dxf>
      <fill>
        <patternFill patternType="none">
          <bgColor auto="1"/>
        </patternFill>
      </fill>
      <border>
        <left style="thin">
          <color theme="4"/>
        </left>
        <right style="thin">
          <color theme="4"/>
        </right>
        <top style="thin">
          <color theme="4"/>
        </top>
        <bottom style="thin">
          <color theme="4"/>
        </bottom>
        <vertical/>
        <horizontal/>
      </border>
    </dxf>
    <dxf>
      <fill>
        <patternFill>
          <bgColor theme="4"/>
        </patternFill>
      </fill>
      <border>
        <top style="thin">
          <color theme="0"/>
        </top>
        <bottom style="thin">
          <color theme="0"/>
        </bottom>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numFmt numFmtId="0" formatCode="General"/>
      <fill>
        <patternFill>
          <bgColor theme="0" tint="-0.14996795556505021"/>
        </patternFill>
      </fill>
      <border>
        <top style="thin">
          <color theme="0"/>
        </top>
        <vertical/>
        <horizontal/>
      </border>
    </dxf>
    <dxf>
      <fill>
        <patternFill patternType="none">
          <bgColor auto="1"/>
        </patternFill>
      </fill>
      <border>
        <left style="thin">
          <color theme="4"/>
        </left>
        <right style="thin">
          <color theme="4"/>
        </right>
        <top style="thin">
          <color theme="4"/>
        </top>
        <bottom style="thin">
          <color theme="4"/>
        </bottom>
        <vertical/>
        <horizontal/>
      </border>
    </dxf>
    <dxf>
      <fill>
        <patternFill>
          <bgColor theme="4"/>
        </patternFill>
      </fill>
      <border>
        <top style="thin">
          <color theme="0"/>
        </top>
        <bottom style="thin">
          <color theme="0"/>
        </bottom>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numFmt numFmtId="0" formatCode="General"/>
      <fill>
        <patternFill>
          <bgColor theme="0" tint="-0.14996795556505021"/>
        </patternFill>
      </fill>
      <border>
        <top style="thin">
          <color theme="0"/>
        </top>
        <vertical/>
        <horizontal/>
      </border>
    </dxf>
    <dxf>
      <fill>
        <patternFill patternType="none">
          <bgColor auto="1"/>
        </patternFill>
      </fill>
      <border>
        <left style="thin">
          <color theme="4"/>
        </left>
        <right style="thin">
          <color theme="4"/>
        </right>
        <top style="thin">
          <color theme="4"/>
        </top>
        <bottom style="thin">
          <color theme="4"/>
        </bottom>
        <vertical/>
        <horizontal/>
      </border>
    </dxf>
    <dxf>
      <fill>
        <patternFill>
          <bgColor theme="4"/>
        </patternFill>
      </fill>
      <border>
        <top style="thin">
          <color theme="0"/>
        </top>
        <bottom style="thin">
          <color theme="0"/>
        </bottom>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fill>
        <patternFill patternType="none">
          <bgColor auto="1"/>
        </patternFill>
      </fill>
      <border>
        <left style="thin">
          <color theme="4"/>
        </left>
        <right style="thin">
          <color theme="4"/>
        </right>
        <top style="thin">
          <color theme="4"/>
        </top>
        <bottom style="thin">
          <color theme="4"/>
        </bottom>
        <vertical/>
        <horizontal/>
      </border>
    </dxf>
    <dxf>
      <fill>
        <patternFill>
          <bgColor theme="4"/>
        </patternFill>
      </fill>
      <border>
        <top style="thin">
          <color theme="0"/>
        </top>
        <bottom style="thin">
          <color theme="0"/>
        </bottom>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fill>
        <patternFill patternType="none">
          <bgColor auto="1"/>
        </patternFill>
      </fill>
      <border>
        <left style="thin">
          <color theme="4"/>
        </left>
        <right style="thin">
          <color theme="4"/>
        </right>
        <top style="thin">
          <color theme="4"/>
        </top>
        <bottom style="thin">
          <color theme="4"/>
        </bottom>
        <vertical/>
        <horizontal/>
      </border>
    </dxf>
    <dxf>
      <fill>
        <patternFill>
          <bgColor theme="4"/>
        </patternFill>
      </fill>
      <border>
        <top style="thin">
          <color theme="0"/>
        </top>
        <bottom style="thin">
          <color theme="0"/>
        </bottom>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fill>
        <patternFill>
          <bgColor theme="4"/>
        </patternFill>
      </fill>
      <border>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fill>
        <patternFill>
          <bgColor rgb="FF00B050"/>
        </patternFill>
      </fill>
      <border>
        <top style="thin">
          <color theme="0"/>
        </top>
        <bottom style="thin">
          <color theme="0"/>
        </bottom>
        <vertical/>
        <horizontal/>
      </border>
    </dxf>
    <dxf>
      <fill>
        <patternFill patternType="lightUp"/>
      </fill>
    </dxf>
    <dxf>
      <fill>
        <patternFill>
          <bgColor theme="0" tint="-0.24994659260841701"/>
        </patternFill>
      </fill>
      <border>
        <left style="thin">
          <color theme="0"/>
        </left>
        <right style="thin">
          <color theme="0"/>
        </right>
        <vertical/>
        <horizontal/>
      </border>
    </dxf>
    <dxf>
      <fill>
        <patternFill patternType="lightUp"/>
      </fill>
    </dxf>
    <dxf>
      <fill>
        <patternFill>
          <bgColor theme="0" tint="-0.24994659260841701"/>
        </patternFill>
      </fill>
      <border>
        <left style="thin">
          <color theme="0"/>
        </left>
        <right style="thin">
          <color theme="0"/>
        </right>
        <vertical/>
        <horizontal/>
      </border>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14999847407452621"/>
        </patternFill>
      </fill>
    </dxf>
    <dxf>
      <fill>
        <patternFill>
          <bgColor theme="0" tint="-0.249977111117893"/>
        </patternFill>
      </fill>
    </dxf>
    <dxf>
      <fill>
        <patternFill>
          <bgColor theme="0" tint="-0.249977111117893"/>
        </patternFill>
      </fill>
    </dxf>
    <dxf>
      <fill>
        <patternFill patternType="solid">
          <bgColor theme="0" tint="-0.14999847407452621"/>
        </patternFill>
      </fill>
    </dxf>
    <dxf>
      <fill>
        <patternFill>
          <bgColor theme="0" tint="-0.499984740745262"/>
        </patternFill>
      </fill>
      <border>
        <left style="thin">
          <color theme="0"/>
        </left>
        <right style="thin">
          <color theme="0"/>
        </right>
        <vertical/>
        <horizontal/>
      </border>
    </dxf>
    <dxf>
      <font>
        <color rgb="FF9C0006"/>
      </font>
      <fill>
        <patternFill>
          <bgColor rgb="FFFFC7CE"/>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right"/>
    </dxf>
    <dxf>
      <numFmt numFmtId="3" formatCode="#,##0"/>
    </dxf>
    <dxf>
      <numFmt numFmtId="3" formatCode="#,##0"/>
    </dxf>
    <dxf>
      <numFmt numFmtId="14" formatCode="0.00%"/>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
      <numFmt numFmtId="165"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all" spc="120" normalizeH="0" baseline="0">
                <a:solidFill>
                  <a:schemeClr val="bg1"/>
                </a:solidFill>
                <a:latin typeface="+mn-lt"/>
                <a:ea typeface="+mn-ea"/>
                <a:cs typeface="+mn-cs"/>
              </a:defRPr>
            </a:pPr>
            <a:r>
              <a:rPr lang="en-US" sz="1200">
                <a:solidFill>
                  <a:schemeClr val="bg1"/>
                </a:solidFill>
              </a:rPr>
              <a:t>Over</a:t>
            </a:r>
            <a:r>
              <a:rPr lang="en-US" sz="1200" baseline="0">
                <a:solidFill>
                  <a:schemeClr val="bg1"/>
                </a:solidFill>
              </a:rPr>
              <a:t> All Work Progress</a:t>
            </a:r>
            <a:endParaRPr lang="en-US" sz="1200">
              <a:solidFill>
                <a:schemeClr val="bg1"/>
              </a:solidFill>
            </a:endParaRPr>
          </a:p>
        </c:rich>
      </c:tx>
      <c:layout>
        <c:manualLayout>
          <c:xMode val="edge"/>
          <c:yMode val="edge"/>
          <c:x val="0.20001365583196795"/>
          <c:y val="7.7094158140412095E-2"/>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bg1"/>
              </a:solidFill>
              <a:latin typeface="+mn-lt"/>
              <a:ea typeface="+mn-ea"/>
              <a:cs typeface="+mn-cs"/>
            </a:defRPr>
          </a:pPr>
          <a:endParaRPr lang="en-US"/>
        </a:p>
      </c:txPr>
    </c:title>
    <c:autoTitleDeleted val="0"/>
    <c:plotArea>
      <c:layout>
        <c:manualLayout>
          <c:layoutTarget val="inner"/>
          <c:xMode val="edge"/>
          <c:yMode val="edge"/>
          <c:x val="6.7865526668578174E-2"/>
          <c:y val="0.48426705643830453"/>
          <c:w val="0.90415980885793457"/>
          <c:h val="0.49980810033476353"/>
        </c:manualLayout>
      </c:layout>
      <c:barChart>
        <c:barDir val="bar"/>
        <c:grouping val="stacked"/>
        <c:varyColors val="0"/>
        <c:ser>
          <c:idx val="0"/>
          <c:order val="0"/>
          <c:tx>
            <c:strRef>
              <c:f>working3!$A$4</c:f>
              <c:strCache>
                <c:ptCount val="1"/>
                <c:pt idx="0">
                  <c:v>Not started </c:v>
                </c:pt>
              </c:strCache>
            </c:strRef>
          </c:tx>
          <c:spPr>
            <a:noFill/>
            <a:ln w="25400">
              <a:solidFill>
                <a:schemeClr val="accent1"/>
              </a:solidFill>
            </a:ln>
            <a:effectLst/>
          </c:spPr>
          <c:invertIfNegative val="0"/>
          <c:dLbls>
            <c:spPr>
              <a:noFill/>
              <a:ln w="25400">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working3!$B$4</c:f>
              <c:numCache>
                <c:formatCode>General</c:formatCode>
                <c:ptCount val="1"/>
                <c:pt idx="0">
                  <c:v>4</c:v>
                </c:pt>
              </c:numCache>
            </c:numRef>
          </c:val>
          <c:extLst>
            <c:ext xmlns:c16="http://schemas.microsoft.com/office/drawing/2014/chart" uri="{C3380CC4-5D6E-409C-BE32-E72D297353CC}">
              <c16:uniqueId val="{00000000-CABF-AF4D-A3E8-84D3E60FBC80}"/>
            </c:ext>
          </c:extLst>
        </c:ser>
        <c:ser>
          <c:idx val="1"/>
          <c:order val="1"/>
          <c:tx>
            <c:strRef>
              <c:f>working3!$A$5</c:f>
              <c:strCache>
                <c:ptCount val="1"/>
                <c:pt idx="0">
                  <c:v>In Progress</c:v>
                </c:pt>
              </c:strCache>
            </c:strRef>
          </c:tx>
          <c:spPr>
            <a:solidFill>
              <a:schemeClr val="accent1"/>
            </a:solidFill>
            <a:ln w="25400">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working3!$B$5</c:f>
              <c:numCache>
                <c:formatCode>General</c:formatCode>
                <c:ptCount val="1"/>
                <c:pt idx="0">
                  <c:v>33</c:v>
                </c:pt>
              </c:numCache>
            </c:numRef>
          </c:val>
          <c:extLst>
            <c:ext xmlns:c16="http://schemas.microsoft.com/office/drawing/2014/chart" uri="{C3380CC4-5D6E-409C-BE32-E72D297353CC}">
              <c16:uniqueId val="{00000001-CABF-AF4D-A3E8-84D3E60FBC80}"/>
            </c:ext>
          </c:extLst>
        </c:ser>
        <c:ser>
          <c:idx val="2"/>
          <c:order val="2"/>
          <c:tx>
            <c:strRef>
              <c:f>working3!$A$6</c:f>
              <c:strCache>
                <c:ptCount val="1"/>
                <c:pt idx="0">
                  <c:v>Completed</c:v>
                </c:pt>
              </c:strCache>
            </c:strRef>
          </c:tx>
          <c:spPr>
            <a:solidFill>
              <a:srgbClr val="00B050"/>
            </a:solidFill>
            <a:ln w="25400">
              <a:solidFill>
                <a:srgbClr val="00B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working3!$B$6</c:f>
              <c:numCache>
                <c:formatCode>General</c:formatCode>
                <c:ptCount val="1"/>
                <c:pt idx="0">
                  <c:v>3</c:v>
                </c:pt>
              </c:numCache>
            </c:numRef>
          </c:val>
          <c:extLst>
            <c:ext xmlns:c16="http://schemas.microsoft.com/office/drawing/2014/chart" uri="{C3380CC4-5D6E-409C-BE32-E72D297353CC}">
              <c16:uniqueId val="{00000002-CABF-AF4D-A3E8-84D3E60FBC80}"/>
            </c:ext>
          </c:extLst>
        </c:ser>
        <c:dLbls>
          <c:dLblPos val="ctr"/>
          <c:showLegendKey val="0"/>
          <c:showVal val="1"/>
          <c:showCatName val="0"/>
          <c:showSerName val="0"/>
          <c:showPercent val="0"/>
          <c:showBubbleSize val="0"/>
        </c:dLbls>
        <c:gapWidth val="79"/>
        <c:overlap val="100"/>
        <c:axId val="729092496"/>
        <c:axId val="729094144"/>
      </c:barChart>
      <c:valAx>
        <c:axId val="729094144"/>
        <c:scaling>
          <c:orientation val="minMax"/>
        </c:scaling>
        <c:delete val="1"/>
        <c:axPos val="b"/>
        <c:numFmt formatCode="General" sourceLinked="1"/>
        <c:majorTickMark val="none"/>
        <c:minorTickMark val="none"/>
        <c:tickLblPos val="nextTo"/>
        <c:crossAx val="729092496"/>
        <c:crosses val="autoZero"/>
        <c:crossBetween val="between"/>
      </c:valAx>
      <c:catAx>
        <c:axId val="729092496"/>
        <c:scaling>
          <c:orientation val="minMax"/>
        </c:scaling>
        <c:delete val="1"/>
        <c:axPos val="l"/>
        <c:numFmt formatCode="General" sourceLinked="1"/>
        <c:majorTickMark val="none"/>
        <c:minorTickMark val="none"/>
        <c:tickLblPos val="nextTo"/>
        <c:crossAx val="729094144"/>
        <c:crosses val="autoZero"/>
        <c:auto val="1"/>
        <c:lblAlgn val="ctr"/>
        <c:lblOffset val="100"/>
        <c:noMultiLvlLbl val="0"/>
      </c:catAx>
      <c:spPr>
        <a:noFill/>
        <a:ln w="25400">
          <a:noFill/>
        </a:ln>
        <a:effectLst/>
      </c:spPr>
    </c:plotArea>
    <c:legend>
      <c:legendPos val="t"/>
      <c:layout>
        <c:manualLayout>
          <c:xMode val="edge"/>
          <c:yMode val="edge"/>
          <c:x val="9.9221265374615064E-2"/>
          <c:y val="0.29737941439954729"/>
          <c:w val="0.73777287427453231"/>
          <c:h val="0.16056344004903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530778652668417"/>
          <c:y val="0.22479762398121286"/>
          <c:w val="0.52491268591426077"/>
          <c:h val="0.69067458672929039"/>
        </c:manualLayout>
      </c:layout>
      <c:doughnutChart>
        <c:varyColors val="1"/>
        <c:ser>
          <c:idx val="0"/>
          <c:order val="0"/>
          <c:spPr>
            <a:solidFill>
              <a:srgbClr val="00B050"/>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5499-3D4A-BEE8-313904B9BF1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5499-3D4A-BEE8-313904B9BF16}"/>
              </c:ext>
            </c:extLst>
          </c:dPt>
          <c:cat>
            <c:strRef>
              <c:f>working2!$E$3:$E$4</c:f>
              <c:strCache>
                <c:ptCount val="2"/>
                <c:pt idx="0">
                  <c:v>Days Completed</c:v>
                </c:pt>
                <c:pt idx="1">
                  <c:v>Days Remaining </c:v>
                </c:pt>
              </c:strCache>
            </c:strRef>
          </c:cat>
          <c:val>
            <c:numRef>
              <c:f>working2!$F$3:$F$4</c:f>
              <c:numCache>
                <c:formatCode>0.00%</c:formatCode>
                <c:ptCount val="2"/>
                <c:pt idx="0">
                  <c:v>0.42105263157894735</c:v>
                </c:pt>
                <c:pt idx="1">
                  <c:v>0.57894736842105265</c:v>
                </c:pt>
              </c:numCache>
            </c:numRef>
          </c:val>
          <c:extLst>
            <c:ext xmlns:c16="http://schemas.microsoft.com/office/drawing/2014/chart" uri="{C3380CC4-5D6E-409C-BE32-E72D297353CC}">
              <c16:uniqueId val="{00000004-5499-3D4A-BEE8-313904B9BF16}"/>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b"/>
      <c:legendEntry>
        <c:idx val="0"/>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legendEntry>
      <c:layout>
        <c:manualLayout>
          <c:xMode val="edge"/>
          <c:yMode val="edge"/>
          <c:x val="0"/>
          <c:y val="4.0499234470691162E-2"/>
          <c:w val="0.95067741943426753"/>
          <c:h val="0.1331514481742413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BUDGET SPENT</a:t>
            </a:r>
          </a:p>
        </c:rich>
      </c:tx>
      <c:layout>
        <c:manualLayout>
          <c:xMode val="edge"/>
          <c:yMode val="edge"/>
          <c:x val="0.37160951925737717"/>
          <c:y val="7.0319851322932461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9803380226007314"/>
          <c:y val="0.21934855969090819"/>
          <c:w val="0.48233749546997001"/>
          <c:h val="0.716016530542377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C1-214C-8A05-755BDA6E2009}"/>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7FC1-214C-8A05-755BDA6E2009}"/>
              </c:ext>
            </c:extLst>
          </c:dPt>
          <c:val>
            <c:numRef>
              <c:f>Working1!$A$5:$B$5</c:f>
              <c:numCache>
                <c:formatCode>0%</c:formatCode>
                <c:ptCount val="2"/>
                <c:pt idx="0">
                  <c:v>0.57652749428789041</c:v>
                </c:pt>
                <c:pt idx="1">
                  <c:v>0.42347250571210965</c:v>
                </c:pt>
              </c:numCache>
            </c:numRef>
          </c:val>
          <c:extLst>
            <c:ext xmlns:c16="http://schemas.microsoft.com/office/drawing/2014/chart" uri="{C3380CC4-5D6E-409C-BE32-E72D297353CC}">
              <c16:uniqueId val="{00000004-7FC1-214C-8A05-755BDA6E2009}"/>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 in EXCEL.xlsx]Working1!PivotTable2</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rgbClr val="00B050">
              <a:alpha val="85000"/>
            </a:srgb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00B050">
              <a:alpha val="85000"/>
            </a:srgbClr>
          </a:solidFill>
          <a:ln w="9525" cap="flat" cmpd="sng" algn="ctr">
            <a:solidFill>
              <a:schemeClr val="lt1">
                <a:alpha val="50000"/>
              </a:schemeClr>
            </a:solidFill>
            <a:round/>
          </a:ln>
          <a:effectLst/>
        </c:spPr>
        <c:dLbl>
          <c:idx val="0"/>
          <c:layout>
            <c:manualLayout>
              <c:x val="0.18041151308711847"/>
              <c:y val="-1.41414130166696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dLbl>
          <c:idx val="0"/>
          <c:layout>
            <c:manualLayout>
              <c:x val="3.480320844914038E-2"/>
              <c:y val="3.535353254167402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13021928593501111"/>
          <c:y val="0.3623278241818258"/>
          <c:w val="0.81765094170054176"/>
          <c:h val="0.59353837300422219"/>
        </c:manualLayout>
      </c:layout>
      <c:barChart>
        <c:barDir val="bar"/>
        <c:grouping val="clustered"/>
        <c:varyColors val="0"/>
        <c:ser>
          <c:idx val="0"/>
          <c:order val="0"/>
          <c:tx>
            <c:strRef>
              <c:f>Working1!$A$3</c:f>
              <c:strCache>
                <c:ptCount val="1"/>
                <c:pt idx="0">
                  <c:v>Budget </c:v>
                </c:pt>
              </c:strCache>
            </c:strRef>
          </c:tx>
          <c:spPr>
            <a:solidFill>
              <a:schemeClr val="accent1">
                <a:alpha val="85000"/>
              </a:schemeClr>
            </a:solidFill>
            <a:ln w="9525" cap="flat" cmpd="sng" algn="ctr">
              <a:solidFill>
                <a:schemeClr val="lt1">
                  <a:alpha val="50000"/>
                </a:schemeClr>
              </a:solidFill>
              <a:round/>
            </a:ln>
            <a:effectLst/>
          </c:spPr>
          <c:invertIfNegative val="0"/>
          <c:dLbls>
            <c:dLbl>
              <c:idx val="0"/>
              <c:layout>
                <c:manualLayout>
                  <c:x val="3.480320844914038E-2"/>
                  <c:y val="3.5353532541674022E-3"/>
                </c:manualLayout>
              </c:layout>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8B4B-3E4A-B781-AB2A339CD8A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Working1!$A$4</c:f>
              <c:strCache>
                <c:ptCount val="1"/>
                <c:pt idx="0">
                  <c:v>Total</c:v>
                </c:pt>
              </c:strCache>
            </c:strRef>
          </c:cat>
          <c:val>
            <c:numRef>
              <c:f>Working1!$A$4</c:f>
              <c:numCache>
                <c:formatCode>0.0,,\M;\-0.0,,\M</c:formatCode>
                <c:ptCount val="1"/>
                <c:pt idx="0">
                  <c:v>19695000</c:v>
                </c:pt>
              </c:numCache>
            </c:numRef>
          </c:val>
          <c:extLst>
            <c:ext xmlns:c16="http://schemas.microsoft.com/office/drawing/2014/chart" uri="{C3380CC4-5D6E-409C-BE32-E72D297353CC}">
              <c16:uniqueId val="{00000000-8B4B-3E4A-B781-AB2A339CD8AF}"/>
            </c:ext>
          </c:extLst>
        </c:ser>
        <c:ser>
          <c:idx val="1"/>
          <c:order val="1"/>
          <c:tx>
            <c:strRef>
              <c:f>Working1!$B$3</c:f>
              <c:strCache>
                <c:ptCount val="1"/>
                <c:pt idx="0">
                  <c:v>Actual </c:v>
                </c:pt>
              </c:strCache>
            </c:strRef>
          </c:tx>
          <c:spPr>
            <a:solidFill>
              <a:srgbClr val="00B050">
                <a:alpha val="85000"/>
              </a:srgbClr>
            </a:solidFill>
            <a:ln w="9525" cap="flat" cmpd="sng" algn="ctr">
              <a:solidFill>
                <a:schemeClr val="lt1">
                  <a:alpha val="50000"/>
                </a:schemeClr>
              </a:solidFill>
              <a:round/>
            </a:ln>
            <a:effectLst/>
          </c:spPr>
          <c:invertIfNegative val="0"/>
          <c:dLbls>
            <c:dLbl>
              <c:idx val="0"/>
              <c:layout>
                <c:manualLayout>
                  <c:x val="0.18041151308711847"/>
                  <c:y val="-1.4141413016669609E-2"/>
                </c:manualLayout>
              </c:layout>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8B4B-3E4A-B781-AB2A339CD8A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Working1!$A$4</c:f>
              <c:strCache>
                <c:ptCount val="1"/>
                <c:pt idx="0">
                  <c:v>Total</c:v>
                </c:pt>
              </c:strCache>
            </c:strRef>
          </c:cat>
          <c:val>
            <c:numRef>
              <c:f>Working1!$B$4</c:f>
              <c:numCache>
                <c:formatCode>0.0,,\M;0.0,,\M</c:formatCode>
                <c:ptCount val="1"/>
                <c:pt idx="0">
                  <c:v>8340291</c:v>
                </c:pt>
              </c:numCache>
            </c:numRef>
          </c:val>
          <c:extLst>
            <c:ext xmlns:c16="http://schemas.microsoft.com/office/drawing/2014/chart" uri="{C3380CC4-5D6E-409C-BE32-E72D297353CC}">
              <c16:uniqueId val="{00000001-8B4B-3E4A-B781-AB2A339CD8AF}"/>
            </c:ext>
          </c:extLst>
        </c:ser>
        <c:dLbls>
          <c:dLblPos val="inEnd"/>
          <c:showLegendKey val="0"/>
          <c:showVal val="1"/>
          <c:showCatName val="0"/>
          <c:showSerName val="0"/>
          <c:showPercent val="0"/>
          <c:showBubbleSize val="0"/>
        </c:dLbls>
        <c:gapWidth val="0"/>
        <c:overlap val="-30"/>
        <c:axId val="379122272"/>
        <c:axId val="379143536"/>
      </c:barChart>
      <c:catAx>
        <c:axId val="3791222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79143536"/>
        <c:crosses val="autoZero"/>
        <c:auto val="1"/>
        <c:lblAlgn val="ctr"/>
        <c:lblOffset val="100"/>
        <c:noMultiLvlLbl val="0"/>
      </c:catAx>
      <c:valAx>
        <c:axId val="379143536"/>
        <c:scaling>
          <c:orientation val="minMax"/>
        </c:scaling>
        <c:delete val="1"/>
        <c:axPos val="b"/>
        <c:majorGridlines>
          <c:spPr>
            <a:ln w="9525" cap="flat" cmpd="sng" algn="ctr">
              <a:noFill/>
              <a:round/>
            </a:ln>
            <a:effectLst/>
          </c:spPr>
        </c:majorGridlines>
        <c:numFmt formatCode="0.0,,\M;\-0.0,,\M" sourceLinked="1"/>
        <c:majorTickMark val="none"/>
        <c:minorTickMark val="none"/>
        <c:tickLblPos val="nextTo"/>
        <c:crossAx val="37912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working2!$F$3:$F$4</c:f>
              <c:numCache>
                <c:formatCode>0.00%</c:formatCode>
                <c:ptCount val="2"/>
                <c:pt idx="0">
                  <c:v>0.42105263157894735</c:v>
                </c:pt>
                <c:pt idx="1">
                  <c:v>0.57894736842105265</c:v>
                </c:pt>
              </c:numCache>
            </c:numRef>
          </c:val>
          <c:extLst>
            <c:ext xmlns:c16="http://schemas.microsoft.com/office/drawing/2014/chart" uri="{C3380CC4-5D6E-409C-BE32-E72D297353CC}">
              <c16:uniqueId val="{00000000-A08B-0E4D-860D-DE48F933FD7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3!$D$1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12</xdr:col>
      <xdr:colOff>377371</xdr:colOff>
      <xdr:row>0</xdr:row>
      <xdr:rowOff>0</xdr:rowOff>
    </xdr:from>
    <xdr:to>
      <xdr:col>17</xdr:col>
      <xdr:colOff>292100</xdr:colOff>
      <xdr:row>10</xdr:row>
      <xdr:rowOff>50800</xdr:rowOff>
    </xdr:to>
    <xdr:graphicFrame macro="">
      <xdr:nvGraphicFramePr>
        <xdr:cNvPr id="3" name="Chart 2">
          <a:extLst>
            <a:ext uri="{FF2B5EF4-FFF2-40B4-BE49-F238E27FC236}">
              <a16:creationId xmlns:a16="http://schemas.microsoft.com/office/drawing/2014/main" id="{02237D74-84B3-F54D-88E4-6E692A216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127000</xdr:colOff>
      <xdr:row>0</xdr:row>
      <xdr:rowOff>0</xdr:rowOff>
    </xdr:from>
    <xdr:to>
      <xdr:col>12</xdr:col>
      <xdr:colOff>571500</xdr:colOff>
      <xdr:row>10</xdr:row>
      <xdr:rowOff>101600</xdr:rowOff>
    </xdr:to>
    <xdr:graphicFrame macro="">
      <xdr:nvGraphicFramePr>
        <xdr:cNvPr id="4" name="Chart 3">
          <a:extLst>
            <a:ext uri="{FF2B5EF4-FFF2-40B4-BE49-F238E27FC236}">
              <a16:creationId xmlns:a16="http://schemas.microsoft.com/office/drawing/2014/main" id="{523A5D9B-E0F4-FA4B-81C7-C5E99A113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266700</xdr:colOff>
      <xdr:row>0</xdr:row>
      <xdr:rowOff>38100</xdr:rowOff>
    </xdr:from>
    <xdr:to>
      <xdr:col>21</xdr:col>
      <xdr:colOff>0</xdr:colOff>
      <xdr:row>10</xdr:row>
      <xdr:rowOff>12700</xdr:rowOff>
    </xdr:to>
    <xdr:graphicFrame macro="">
      <xdr:nvGraphicFramePr>
        <xdr:cNvPr id="6" name="Chart 5">
          <a:extLst>
            <a:ext uri="{FF2B5EF4-FFF2-40B4-BE49-F238E27FC236}">
              <a16:creationId xmlns:a16="http://schemas.microsoft.com/office/drawing/2014/main" id="{CE6D9F26-FE6B-6548-BFB4-54273C983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101600</xdr:colOff>
      <xdr:row>0</xdr:row>
      <xdr:rowOff>63500</xdr:rowOff>
    </xdr:from>
    <xdr:to>
      <xdr:col>25</xdr:col>
      <xdr:colOff>431800</xdr:colOff>
      <xdr:row>9</xdr:row>
      <xdr:rowOff>25400</xdr:rowOff>
    </xdr:to>
    <xdr:graphicFrame macro="">
      <xdr:nvGraphicFramePr>
        <xdr:cNvPr id="7" name="Chart 6">
          <a:extLst>
            <a:ext uri="{FF2B5EF4-FFF2-40B4-BE49-F238E27FC236}">
              <a16:creationId xmlns:a16="http://schemas.microsoft.com/office/drawing/2014/main" id="{BE6825ED-FCF3-084A-A6C1-870D48AFD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12700</xdr:colOff>
      <xdr:row>7</xdr:row>
      <xdr:rowOff>50800</xdr:rowOff>
    </xdr:from>
    <xdr:to>
      <xdr:col>4</xdr:col>
      <xdr:colOff>863600</xdr:colOff>
      <xdr:row>10</xdr:row>
      <xdr:rowOff>76200</xdr:rowOff>
    </xdr:to>
    <mc:AlternateContent xmlns:mc="http://schemas.openxmlformats.org/markup-compatibility/2006">
      <mc:Choice xmlns:a14="http://schemas.microsoft.com/office/drawing/2010/main" Requires="a14">
        <xdr:graphicFrame macro="">
          <xdr:nvGraphicFramePr>
            <xdr:cNvPr id="8" name="Project">
              <a:extLst>
                <a:ext uri="{FF2B5EF4-FFF2-40B4-BE49-F238E27FC236}">
                  <a16:creationId xmlns:a16="http://schemas.microsoft.com/office/drawing/2014/main" id="{0F4E65B3-396F-B938-F8C1-69A791707AEF}"/>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12700" y="1511300"/>
              <a:ext cx="5067300" cy="63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863600</xdr:colOff>
      <xdr:row>7</xdr:row>
      <xdr:rowOff>50800</xdr:rowOff>
    </xdr:from>
    <xdr:to>
      <xdr:col>9</xdr:col>
      <xdr:colOff>101600</xdr:colOff>
      <xdr:row>10</xdr:row>
      <xdr:rowOff>88900</xdr:rowOff>
    </xdr:to>
    <mc:AlternateContent xmlns:mc="http://schemas.openxmlformats.org/markup-compatibility/2006">
      <mc:Choice xmlns:a14="http://schemas.microsoft.com/office/drawing/2010/main" Requires="a14">
        <xdr:graphicFrame macro="">
          <xdr:nvGraphicFramePr>
            <xdr:cNvPr id="9" name="Manager">
              <a:extLst>
                <a:ext uri="{FF2B5EF4-FFF2-40B4-BE49-F238E27FC236}">
                  <a16:creationId xmlns:a16="http://schemas.microsoft.com/office/drawing/2014/main" id="{B923B580-DF0B-6E59-5A55-919EEF943F26}"/>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5080000" y="1511300"/>
              <a:ext cx="499110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673100</xdr:colOff>
          <xdr:row>0</xdr:row>
          <xdr:rowOff>101600</xdr:rowOff>
        </xdr:from>
        <xdr:to>
          <xdr:col>8</xdr:col>
          <xdr:colOff>38100</xdr:colOff>
          <xdr:row>1</xdr:row>
          <xdr:rowOff>190500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666CD49A-E973-C389-99BC-6C1B6A21710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0.43276</cdr:x>
      <cdr:y>0.29412</cdr:y>
    </cdr:from>
    <cdr:to>
      <cdr:x>0.78484</cdr:x>
      <cdr:y>0.79239</cdr:y>
    </cdr:to>
    <cdr:sp macro="" textlink="">
      <cdr:nvSpPr>
        <cdr:cNvPr id="2" name="TextBox 1">
          <a:extLst xmlns:a="http://schemas.openxmlformats.org/drawingml/2006/main">
            <a:ext uri="{FF2B5EF4-FFF2-40B4-BE49-F238E27FC236}">
              <a16:creationId xmlns:a16="http://schemas.microsoft.com/office/drawing/2014/main" id="{04416174-14FF-E834-A8D6-9B71206F5491}"/>
            </a:ext>
          </a:extLst>
        </cdr:cNvPr>
        <cdr:cNvSpPr txBox="1"/>
      </cdr:nvSpPr>
      <cdr:spPr>
        <a:xfrm xmlns:a="http://schemas.openxmlformats.org/drawingml/2006/main">
          <a:off x="1123950" y="539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0.40714</cdr:x>
      <cdr:y>0.49685</cdr:y>
    </cdr:from>
    <cdr:to>
      <cdr:x>0.56386</cdr:x>
      <cdr:y>0.62451</cdr:y>
    </cdr:to>
    <cdr:sp macro="" textlink="working2!$F$3">
      <cdr:nvSpPr>
        <cdr:cNvPr id="3" name="TextBox 2">
          <a:extLst xmlns:a="http://schemas.openxmlformats.org/drawingml/2006/main">
            <a:ext uri="{FF2B5EF4-FFF2-40B4-BE49-F238E27FC236}">
              <a16:creationId xmlns:a16="http://schemas.microsoft.com/office/drawing/2014/main" id="{4858C4B1-C716-06BA-9022-AA4B322FE7C0}"/>
            </a:ext>
          </a:extLst>
        </cdr:cNvPr>
        <cdr:cNvSpPr txBox="1"/>
      </cdr:nvSpPr>
      <cdr:spPr>
        <a:xfrm xmlns:a="http://schemas.openxmlformats.org/drawingml/2006/main">
          <a:off x="1163410" y="1079009"/>
          <a:ext cx="447832" cy="27725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AC48D69E-93C5-A340-BE7C-C367E42E0BEA}" type="TxLink">
            <a:rPr lang="en-US" sz="1200" b="0" i="0" u="none" strike="noStrike">
              <a:solidFill>
                <a:srgbClr val="000000"/>
              </a:solidFill>
              <a:latin typeface="Calibri"/>
              <a:cs typeface="Calibri"/>
            </a:rPr>
            <a:t>42.11%</a:t>
          </a:fld>
          <a:endParaRPr lang="en-US" sz="1200">
            <a:solidFill>
              <a:schemeClr val="tx1"/>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0.48922</cdr:x>
      <cdr:y>0.37313</cdr:y>
    </cdr:from>
    <cdr:to>
      <cdr:x>0.68922</cdr:x>
      <cdr:y>0.70647</cdr:y>
    </cdr:to>
    <cdr:sp macro="" textlink="">
      <cdr:nvSpPr>
        <cdr:cNvPr id="2" name="TextBox 1">
          <a:extLst xmlns:a="http://schemas.openxmlformats.org/drawingml/2006/main">
            <a:ext uri="{FF2B5EF4-FFF2-40B4-BE49-F238E27FC236}">
              <a16:creationId xmlns:a16="http://schemas.microsoft.com/office/drawing/2014/main" id="{690B05DD-8E7A-B285-BA75-8C05C9596CA6}"/>
            </a:ext>
          </a:extLst>
        </cdr:cNvPr>
        <cdr:cNvSpPr txBox="1"/>
      </cdr:nvSpPr>
      <cdr:spPr>
        <a:xfrm xmlns:a="http://schemas.openxmlformats.org/drawingml/2006/main">
          <a:off x="2236716" y="1023582"/>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0.49002</cdr:x>
      <cdr:y>0.53209</cdr:y>
    </cdr:from>
    <cdr:to>
      <cdr:x>0.61238</cdr:x>
      <cdr:y>0.68635</cdr:y>
    </cdr:to>
    <cdr:sp macro="" textlink="Working1!$B$5">
      <cdr:nvSpPr>
        <cdr:cNvPr id="3" name="TextBox 2">
          <a:extLst xmlns:a="http://schemas.openxmlformats.org/drawingml/2006/main">
            <a:ext uri="{FF2B5EF4-FFF2-40B4-BE49-F238E27FC236}">
              <a16:creationId xmlns:a16="http://schemas.microsoft.com/office/drawing/2014/main" id="{7D2AEDD6-BFBE-3FAF-DC8B-72BED359CF73}"/>
            </a:ext>
          </a:extLst>
        </cdr:cNvPr>
        <cdr:cNvSpPr txBox="1"/>
      </cdr:nvSpPr>
      <cdr:spPr>
        <a:xfrm xmlns:a="http://schemas.openxmlformats.org/drawingml/2006/main">
          <a:off x="1624278" y="1087955"/>
          <a:ext cx="405568" cy="31541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02B466DE-086C-414E-BD40-ABEA750910BE}" type="TxLink">
            <a:rPr lang="en-US" sz="1200" b="0" i="0" u="none" strike="noStrike">
              <a:solidFill>
                <a:srgbClr val="000000"/>
              </a:solidFill>
              <a:latin typeface="Calibri"/>
              <a:cs typeface="Calibri"/>
            </a:rPr>
            <a:t>42%</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0.41606</cdr:x>
      <cdr:y>0.03797</cdr:y>
    </cdr:from>
    <cdr:to>
      <cdr:x>0.6</cdr:x>
      <cdr:y>0.35696</cdr:y>
    </cdr:to>
    <cdr:sp macro="" textlink="">
      <cdr:nvSpPr>
        <cdr:cNvPr id="2" name="TextBox 1">
          <a:extLst xmlns:a="http://schemas.openxmlformats.org/drawingml/2006/main">
            <a:ext uri="{FF2B5EF4-FFF2-40B4-BE49-F238E27FC236}">
              <a16:creationId xmlns:a16="http://schemas.microsoft.com/office/drawing/2014/main" id="{C41496C4-AE25-AD4A-DA9A-FEACB48D100B}"/>
            </a:ext>
          </a:extLst>
        </cdr:cNvPr>
        <cdr:cNvSpPr txBox="1"/>
      </cdr:nvSpPr>
      <cdr:spPr>
        <a:xfrm xmlns:a="http://schemas.openxmlformats.org/drawingml/2006/main">
          <a:off x="2068286" y="10885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0.79759</cdr:x>
      <cdr:y>0.58081</cdr:y>
    </cdr:from>
    <cdr:to>
      <cdr:x>1</cdr:x>
      <cdr:y>0.83535</cdr:y>
    </cdr:to>
    <cdr:sp macro="" textlink="">
      <cdr:nvSpPr>
        <cdr:cNvPr id="4" name="TextBox 3">
          <a:extLst xmlns:a="http://schemas.openxmlformats.org/drawingml/2006/main">
            <a:ext uri="{FF2B5EF4-FFF2-40B4-BE49-F238E27FC236}">
              <a16:creationId xmlns:a16="http://schemas.microsoft.com/office/drawing/2014/main" id="{0B3AC4B5-FC23-7BF2-12CC-531771D3BAB0}"/>
            </a:ext>
          </a:extLst>
        </cdr:cNvPr>
        <cdr:cNvSpPr txBox="1"/>
      </cdr:nvSpPr>
      <cdr:spPr>
        <a:xfrm xmlns:a="http://schemas.openxmlformats.org/drawingml/2006/main">
          <a:off x="3809999" y="208642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0.58233</cdr:x>
      <cdr:y>0.41919</cdr:y>
    </cdr:from>
    <cdr:to>
      <cdr:x>0.78474</cdr:x>
      <cdr:y>0.67374</cdr:y>
    </cdr:to>
    <cdr:sp macro="" textlink="">
      <cdr:nvSpPr>
        <cdr:cNvPr id="5" name="TextBox 4">
          <a:extLst xmlns:a="http://schemas.openxmlformats.org/drawingml/2006/main">
            <a:ext uri="{FF2B5EF4-FFF2-40B4-BE49-F238E27FC236}">
              <a16:creationId xmlns:a16="http://schemas.microsoft.com/office/drawing/2014/main" id="{26BBA704-C30E-0510-015D-7935157C64B2}"/>
            </a:ext>
          </a:extLst>
        </cdr:cNvPr>
        <cdr:cNvSpPr txBox="1"/>
      </cdr:nvSpPr>
      <cdr:spPr>
        <a:xfrm xmlns:a="http://schemas.openxmlformats.org/drawingml/2006/main">
          <a:off x="2630713" y="1505857"/>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0.28112</cdr:x>
      <cdr:y>0.04545</cdr:y>
    </cdr:from>
    <cdr:to>
      <cdr:x>0.76707</cdr:x>
      <cdr:y>0.18182</cdr:y>
    </cdr:to>
    <cdr:sp macro="" textlink="">
      <cdr:nvSpPr>
        <cdr:cNvPr id="7" name="TextBox 6">
          <a:extLst xmlns:a="http://schemas.openxmlformats.org/drawingml/2006/main">
            <a:ext uri="{FF2B5EF4-FFF2-40B4-BE49-F238E27FC236}">
              <a16:creationId xmlns:a16="http://schemas.microsoft.com/office/drawing/2014/main" id="{F3607849-21D2-D5BA-4A03-C9E48A8BBC75}"/>
            </a:ext>
          </a:extLst>
        </cdr:cNvPr>
        <cdr:cNvSpPr txBox="1"/>
      </cdr:nvSpPr>
      <cdr:spPr>
        <a:xfrm xmlns:a="http://schemas.openxmlformats.org/drawingml/2006/main">
          <a:off x="1270000" y="163286"/>
          <a:ext cx="2195285" cy="48985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chemeClr val="bg1"/>
              </a:solidFill>
            </a:rPr>
            <a:t>BUDGET vs</a:t>
          </a:r>
          <a:r>
            <a:rPr lang="en-US" sz="1200" b="1" baseline="0">
              <a:solidFill>
                <a:schemeClr val="bg1"/>
              </a:solidFill>
            </a:rPr>
            <a:t> ACTUAL</a:t>
          </a:r>
          <a:endParaRPr lang="en-US" sz="1200" b="1">
            <a:solidFill>
              <a:schemeClr val="bg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7</xdr:col>
      <xdr:colOff>400050</xdr:colOff>
      <xdr:row>13</xdr:row>
      <xdr:rowOff>158750</xdr:rowOff>
    </xdr:from>
    <xdr:to>
      <xdr:col>13</xdr:col>
      <xdr:colOff>19050</xdr:colOff>
      <xdr:row>27</xdr:row>
      <xdr:rowOff>57150</xdr:rowOff>
    </xdr:to>
    <xdr:graphicFrame macro="">
      <xdr:nvGraphicFramePr>
        <xdr:cNvPr id="4" name="Chart 3">
          <a:extLst>
            <a:ext uri="{FF2B5EF4-FFF2-40B4-BE49-F238E27FC236}">
              <a16:creationId xmlns:a16="http://schemas.microsoft.com/office/drawing/2014/main" id="{B28C5B24-529E-8482-F5D1-2FAF4C38F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66.531285532408" createdVersion="7" refreshedVersion="7" minRefreshableVersion="3" recordCount="41" xr:uid="{0A661FF1-BE18-2748-9F5F-7CF8E11B7D0D}">
  <cacheSource type="worksheet">
    <worksheetSource ref="A1:J1048576" sheet="Data"/>
  </cacheSource>
  <cacheFields count="10">
    <cacheField name="Project" numFmtId="0">
      <sharedItems containsBlank="1" count="6">
        <s v="Gemini"/>
        <s v="Orion"/>
        <s v="Vega"/>
        <s v="Delta"/>
        <s v="Alpha"/>
        <m/>
      </sharedItems>
    </cacheField>
    <cacheField name="Task" numFmtId="0">
      <sharedItems containsBlank="1" count="11">
        <s v="Task 1"/>
        <s v="Task 2"/>
        <s v="Task 3"/>
        <s v="Task 4"/>
        <s v="Task 5"/>
        <s v="Task 6"/>
        <s v="Task 7"/>
        <s v="Task 8"/>
        <s v="Task 9"/>
        <s v="Task 10"/>
        <m/>
      </sharedItems>
    </cacheField>
    <cacheField name="Manager" numFmtId="0">
      <sharedItems containsBlank="1" count="6">
        <s v="Hirsch"/>
        <s v="Samora"/>
        <s v="McFay"/>
        <s v="Wood"/>
        <s v="Ladd"/>
        <m/>
      </sharedItems>
    </cacheField>
    <cacheField name="Start Date" numFmtId="0">
      <sharedItems containsNonDate="0" containsDate="1" containsString="0" containsBlank="1" minDate="2020-02-17T00:00:00" maxDate="2020-03-03T00:00:00" count="12">
        <d v="2020-02-17T00:00:00"/>
        <d v="2020-02-18T00:00:00"/>
        <d v="2020-02-21T00:00:00"/>
        <d v="2020-02-20T00:00:00"/>
        <d v="2020-02-24T00:00:00"/>
        <d v="2020-02-25T00:00:00"/>
        <d v="2020-02-27T00:00:00"/>
        <d v="2020-02-26T00:00:00"/>
        <d v="2020-02-28T00:00:00"/>
        <d v="2020-03-02T00:00:00"/>
        <d v="2020-02-19T00:00:00"/>
        <m/>
      </sharedItems>
    </cacheField>
    <cacheField name="Duration" numFmtId="0">
      <sharedItems containsString="0" containsBlank="1" containsNumber="1" containsInteger="1" minValue="3" maxValue="10" count="9">
        <n v="5"/>
        <n v="6"/>
        <n v="10"/>
        <n v="9"/>
        <n v="4"/>
        <n v="7"/>
        <n v="8"/>
        <n v="3"/>
        <m/>
      </sharedItems>
    </cacheField>
    <cacheField name="End Date" numFmtId="14">
      <sharedItems containsNonDate="0" containsDate="1" containsString="0" containsBlank="1" minDate="2020-02-19T00:00:00" maxDate="2020-03-14T00:00:00" count="16">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m/>
      </sharedItems>
    </cacheField>
    <cacheField name="Days completed" numFmtId="3">
      <sharedItems containsString="0" containsBlank="1" containsNumber="1" containsInteger="1" minValue="0" maxValue="8" count="9">
        <n v="2"/>
        <n v="3"/>
        <n v="4"/>
        <n v="1"/>
        <n v="0"/>
        <n v="7"/>
        <n v="5"/>
        <n v="8"/>
        <m/>
      </sharedItems>
    </cacheField>
    <cacheField name="Progress" numFmtId="0">
      <sharedItems containsString="0" containsBlank="1" containsNumber="1" minValue="0" maxValue="1" count="20">
        <n v="0.4"/>
        <n v="0.5"/>
        <n v="0.33333333333333331"/>
        <n v="0.25"/>
        <n v="0"/>
        <n v="0.42857142857142855"/>
        <n v="0.1111111111111111"/>
        <n v="1"/>
        <n v="0.44444444444444442"/>
        <n v="0.83333333333333337"/>
        <n v="0.8"/>
        <n v="0.2857142857142857"/>
        <n v="0.66666666666666663"/>
        <n v="0.88888888888888884"/>
        <n v="0.2"/>
        <n v="0.625"/>
        <n v="0.3"/>
        <n v="0.375"/>
        <n v="0.6"/>
        <m/>
      </sharedItems>
    </cacheField>
    <cacheField name="Budget" numFmtId="0">
      <sharedItems containsString="0" containsBlank="1" containsNumber="1" containsInteger="1" minValue="50000" maxValue="990000" count="41">
        <n v="218000"/>
        <n v="393000"/>
        <n v="86000"/>
        <n v="732000"/>
        <n v="492000"/>
        <n v="188000"/>
        <n v="180000"/>
        <n v="582000"/>
        <n v="562000"/>
        <n v="416000"/>
        <n v="293000"/>
        <n v="224000"/>
        <n v="978000"/>
        <n v="932000"/>
        <n v="854000"/>
        <n v="81000"/>
        <n v="169000"/>
        <n v="61000"/>
        <n v="645000"/>
        <n v="68000"/>
        <n v="839000"/>
        <n v="729000"/>
        <n v="826000"/>
        <n v="895000"/>
        <n v="341000"/>
        <n v="787000"/>
        <n v="228000"/>
        <n v="147000"/>
        <n v="338000"/>
        <n v="857000"/>
        <n v="602000"/>
        <n v="990000"/>
        <n v="96000"/>
        <n v="513000"/>
        <n v="616000"/>
        <n v="817000"/>
        <n v="372000"/>
        <n v="50000"/>
        <n v="807000"/>
        <n v="691000"/>
        <m/>
      </sharedItems>
    </cacheField>
    <cacheField name="Actual" numFmtId="0">
      <sharedItems containsString="0" containsBlank="1" containsNumber="1" containsInteger="1" minValue="0" maxValue="807069"/>
    </cacheField>
  </cacheFields>
  <extLst>
    <ext xmlns:x14="http://schemas.microsoft.com/office/spreadsheetml/2009/9/main" uri="{725AE2AE-9491-48be-B2B4-4EB974FC3084}">
      <x14:pivotCacheDefinition pivotCacheId="978834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66.801630787035" createdVersion="7" refreshedVersion="7" minRefreshableVersion="3" recordCount="41" xr:uid="{5931873C-9064-DD49-BFE3-CB3871BCE2EB}">
  <cacheSource type="worksheet">
    <worksheetSource ref="A1:J42" sheet="Data"/>
  </cacheSource>
  <cacheFields count="10">
    <cacheField name="Project" numFmtId="0">
      <sharedItems containsBlank="1"/>
    </cacheField>
    <cacheField name="Task" numFmtId="0">
      <sharedItems containsBlank="1"/>
    </cacheField>
    <cacheField name="Manager" numFmtId="0">
      <sharedItems containsBlank="1"/>
    </cacheField>
    <cacheField name="Start Date" numFmtId="0">
      <sharedItems containsNonDate="0" containsDate="1" containsString="0" containsBlank="1" minDate="2020-02-17T00:00:00" maxDate="2020-03-03T00:00:00"/>
    </cacheField>
    <cacheField name="Duration" numFmtId="0">
      <sharedItems containsString="0" containsBlank="1" containsNumber="1" containsInteger="1" minValue="3" maxValue="10" count="9">
        <n v="5"/>
        <n v="6"/>
        <n v="10"/>
        <n v="9"/>
        <n v="4"/>
        <n v="7"/>
        <n v="8"/>
        <n v="3"/>
        <m/>
      </sharedItems>
    </cacheField>
    <cacheField name="End Date" numFmtId="14">
      <sharedItems containsNonDate="0" containsDate="1" containsString="0" containsBlank="1" minDate="2020-02-19T00:00:00" maxDate="2020-03-14T00:00:00"/>
    </cacheField>
    <cacheField name="Days completed" numFmtId="3">
      <sharedItems containsString="0" containsBlank="1" containsNumber="1" containsInteger="1" minValue="0" maxValue="8" count="9">
        <n v="2"/>
        <n v="3"/>
        <n v="4"/>
        <n v="1"/>
        <n v="0"/>
        <n v="7"/>
        <n v="5"/>
        <n v="8"/>
        <m/>
      </sharedItems>
    </cacheField>
    <cacheField name="Progress" numFmtId="0">
      <sharedItems containsString="0" containsBlank="1" containsNumber="1" minValue="0" maxValue="1"/>
    </cacheField>
    <cacheField name="Budget" numFmtId="0">
      <sharedItems containsString="0" containsBlank="1" containsNumber="1" containsInteger="1" minValue="50000" maxValue="990000"/>
    </cacheField>
    <cacheField name="Actual" numFmtId="0">
      <sharedItems containsString="0" containsBlank="1" containsNumber="1" containsInteger="1" minValue="0" maxValue="8070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x v="0"/>
    <x v="0"/>
    <x v="0"/>
    <x v="0"/>
    <x v="0"/>
    <x v="0"/>
    <x v="0"/>
    <x v="0"/>
    <n v="97337"/>
  </r>
  <r>
    <x v="0"/>
    <x v="1"/>
    <x v="1"/>
    <x v="0"/>
    <x v="1"/>
    <x v="1"/>
    <x v="1"/>
    <x v="1"/>
    <x v="1"/>
    <n v="177440"/>
  </r>
  <r>
    <x v="0"/>
    <x v="2"/>
    <x v="2"/>
    <x v="1"/>
    <x v="2"/>
    <x v="2"/>
    <x v="2"/>
    <x v="0"/>
    <x v="2"/>
    <n v="31046"/>
  </r>
  <r>
    <x v="0"/>
    <x v="3"/>
    <x v="3"/>
    <x v="2"/>
    <x v="3"/>
    <x v="3"/>
    <x v="1"/>
    <x v="2"/>
    <x v="3"/>
    <n v="261324"/>
  </r>
  <r>
    <x v="0"/>
    <x v="4"/>
    <x v="4"/>
    <x v="0"/>
    <x v="4"/>
    <x v="4"/>
    <x v="3"/>
    <x v="3"/>
    <x v="4"/>
    <n v="116850"/>
  </r>
  <r>
    <x v="0"/>
    <x v="5"/>
    <x v="0"/>
    <x v="3"/>
    <x v="1"/>
    <x v="5"/>
    <x v="4"/>
    <x v="4"/>
    <x v="5"/>
    <n v="0"/>
  </r>
  <r>
    <x v="0"/>
    <x v="6"/>
    <x v="1"/>
    <x v="3"/>
    <x v="5"/>
    <x v="6"/>
    <x v="1"/>
    <x v="5"/>
    <x v="6"/>
    <n v="79380"/>
  </r>
  <r>
    <x v="0"/>
    <x v="7"/>
    <x v="2"/>
    <x v="4"/>
    <x v="0"/>
    <x v="6"/>
    <x v="0"/>
    <x v="0"/>
    <x v="7"/>
    <n v="195231"/>
  </r>
  <r>
    <x v="0"/>
    <x v="8"/>
    <x v="3"/>
    <x v="4"/>
    <x v="3"/>
    <x v="7"/>
    <x v="3"/>
    <x v="6"/>
    <x v="8"/>
    <n v="74746"/>
  </r>
  <r>
    <x v="0"/>
    <x v="9"/>
    <x v="4"/>
    <x v="4"/>
    <x v="1"/>
    <x v="2"/>
    <x v="1"/>
    <x v="1"/>
    <x v="9"/>
    <n v="175015"/>
  </r>
  <r>
    <x v="1"/>
    <x v="0"/>
    <x v="0"/>
    <x v="1"/>
    <x v="5"/>
    <x v="8"/>
    <x v="5"/>
    <x v="7"/>
    <x v="10"/>
    <n v="273001"/>
  </r>
  <r>
    <x v="1"/>
    <x v="1"/>
    <x v="1"/>
    <x v="0"/>
    <x v="3"/>
    <x v="5"/>
    <x v="2"/>
    <x v="8"/>
    <x v="11"/>
    <n v="57910"/>
  </r>
  <r>
    <x v="1"/>
    <x v="2"/>
    <x v="2"/>
    <x v="1"/>
    <x v="6"/>
    <x v="5"/>
    <x v="4"/>
    <x v="4"/>
    <x v="12"/>
    <n v="0"/>
  </r>
  <r>
    <x v="1"/>
    <x v="3"/>
    <x v="3"/>
    <x v="3"/>
    <x v="5"/>
    <x v="6"/>
    <x v="1"/>
    <x v="5"/>
    <x v="13"/>
    <n v="379157"/>
  </r>
  <r>
    <x v="1"/>
    <x v="4"/>
    <x v="4"/>
    <x v="2"/>
    <x v="4"/>
    <x v="8"/>
    <x v="3"/>
    <x v="3"/>
    <x v="14"/>
    <n v="322812"/>
  </r>
  <r>
    <x v="1"/>
    <x v="5"/>
    <x v="0"/>
    <x v="2"/>
    <x v="1"/>
    <x v="6"/>
    <x v="1"/>
    <x v="1"/>
    <x v="15"/>
    <n v="38461"/>
  </r>
  <r>
    <x v="1"/>
    <x v="6"/>
    <x v="1"/>
    <x v="4"/>
    <x v="1"/>
    <x v="2"/>
    <x v="6"/>
    <x v="9"/>
    <x v="16"/>
    <n v="136468"/>
  </r>
  <r>
    <x v="1"/>
    <x v="7"/>
    <x v="2"/>
    <x v="5"/>
    <x v="4"/>
    <x v="6"/>
    <x v="3"/>
    <x v="3"/>
    <x v="17"/>
    <n v="12078"/>
  </r>
  <r>
    <x v="1"/>
    <x v="8"/>
    <x v="3"/>
    <x v="6"/>
    <x v="5"/>
    <x v="9"/>
    <x v="1"/>
    <x v="5"/>
    <x v="18"/>
    <n v="273048"/>
  </r>
  <r>
    <x v="1"/>
    <x v="9"/>
    <x v="4"/>
    <x v="0"/>
    <x v="7"/>
    <x v="10"/>
    <x v="1"/>
    <x v="7"/>
    <x v="19"/>
    <n v="64987"/>
  </r>
  <r>
    <x v="2"/>
    <x v="0"/>
    <x v="0"/>
    <x v="0"/>
    <x v="2"/>
    <x v="6"/>
    <x v="6"/>
    <x v="1"/>
    <x v="20"/>
    <n v="406974"/>
  </r>
  <r>
    <x v="2"/>
    <x v="1"/>
    <x v="1"/>
    <x v="2"/>
    <x v="0"/>
    <x v="5"/>
    <x v="2"/>
    <x v="10"/>
    <x v="21"/>
    <n v="487139"/>
  </r>
  <r>
    <x v="2"/>
    <x v="2"/>
    <x v="2"/>
    <x v="4"/>
    <x v="5"/>
    <x v="11"/>
    <x v="1"/>
    <x v="5"/>
    <x v="22"/>
    <n v="298186"/>
  </r>
  <r>
    <x v="2"/>
    <x v="3"/>
    <x v="3"/>
    <x v="7"/>
    <x v="5"/>
    <x v="7"/>
    <x v="0"/>
    <x v="11"/>
    <x v="23"/>
    <n v="280583"/>
  </r>
  <r>
    <x v="2"/>
    <x v="4"/>
    <x v="4"/>
    <x v="8"/>
    <x v="7"/>
    <x v="11"/>
    <x v="0"/>
    <x v="12"/>
    <x v="24"/>
    <n v="129785"/>
  </r>
  <r>
    <x v="3"/>
    <x v="0"/>
    <x v="0"/>
    <x v="9"/>
    <x v="3"/>
    <x v="12"/>
    <x v="7"/>
    <x v="13"/>
    <x v="25"/>
    <n v="727188"/>
  </r>
  <r>
    <x v="3"/>
    <x v="1"/>
    <x v="1"/>
    <x v="9"/>
    <x v="2"/>
    <x v="13"/>
    <x v="0"/>
    <x v="14"/>
    <x v="26"/>
    <n v="47880"/>
  </r>
  <r>
    <x v="3"/>
    <x v="2"/>
    <x v="2"/>
    <x v="0"/>
    <x v="4"/>
    <x v="4"/>
    <x v="4"/>
    <x v="4"/>
    <x v="27"/>
    <n v="0"/>
  </r>
  <r>
    <x v="3"/>
    <x v="3"/>
    <x v="3"/>
    <x v="10"/>
    <x v="6"/>
    <x v="6"/>
    <x v="6"/>
    <x v="15"/>
    <x v="28"/>
    <n v="205123"/>
  </r>
  <r>
    <x v="3"/>
    <x v="4"/>
    <x v="4"/>
    <x v="4"/>
    <x v="2"/>
    <x v="9"/>
    <x v="1"/>
    <x v="16"/>
    <x v="29"/>
    <n v="305949"/>
  </r>
  <r>
    <x v="3"/>
    <x v="5"/>
    <x v="0"/>
    <x v="5"/>
    <x v="1"/>
    <x v="11"/>
    <x v="1"/>
    <x v="1"/>
    <x v="30"/>
    <n v="322371"/>
  </r>
  <r>
    <x v="3"/>
    <x v="6"/>
    <x v="1"/>
    <x v="5"/>
    <x v="4"/>
    <x v="6"/>
    <x v="0"/>
    <x v="1"/>
    <x v="31"/>
    <n v="451440"/>
  </r>
  <r>
    <x v="4"/>
    <x v="0"/>
    <x v="2"/>
    <x v="8"/>
    <x v="6"/>
    <x v="14"/>
    <x v="1"/>
    <x v="17"/>
    <x v="32"/>
    <n v="32256"/>
  </r>
  <r>
    <x v="4"/>
    <x v="1"/>
    <x v="3"/>
    <x v="9"/>
    <x v="3"/>
    <x v="12"/>
    <x v="2"/>
    <x v="8"/>
    <x v="33"/>
    <n v="226233"/>
  </r>
  <r>
    <x v="4"/>
    <x v="2"/>
    <x v="4"/>
    <x v="3"/>
    <x v="0"/>
    <x v="8"/>
    <x v="1"/>
    <x v="18"/>
    <x v="34"/>
    <n v="401579"/>
  </r>
  <r>
    <x v="4"/>
    <x v="3"/>
    <x v="0"/>
    <x v="10"/>
    <x v="7"/>
    <x v="0"/>
    <x v="1"/>
    <x v="7"/>
    <x v="35"/>
    <n v="807069"/>
  </r>
  <r>
    <x v="4"/>
    <x v="4"/>
    <x v="1"/>
    <x v="2"/>
    <x v="5"/>
    <x v="2"/>
    <x v="1"/>
    <x v="5"/>
    <x v="36"/>
    <n v="173166"/>
  </r>
  <r>
    <x v="4"/>
    <x v="5"/>
    <x v="2"/>
    <x v="4"/>
    <x v="2"/>
    <x v="9"/>
    <x v="0"/>
    <x v="14"/>
    <x v="37"/>
    <n v="8400"/>
  </r>
  <r>
    <x v="4"/>
    <x v="6"/>
    <x v="3"/>
    <x v="4"/>
    <x v="2"/>
    <x v="9"/>
    <x v="1"/>
    <x v="16"/>
    <x v="38"/>
    <n v="262679"/>
  </r>
  <r>
    <x v="4"/>
    <x v="7"/>
    <x v="4"/>
    <x v="4"/>
    <x v="7"/>
    <x v="8"/>
    <x v="4"/>
    <x v="4"/>
    <x v="39"/>
    <n v="0"/>
  </r>
  <r>
    <x v="5"/>
    <x v="10"/>
    <x v="5"/>
    <x v="11"/>
    <x v="8"/>
    <x v="15"/>
    <x v="8"/>
    <x v="19"/>
    <x v="4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Gemini"/>
    <s v="Task 1"/>
    <s v="Hirsch"/>
    <d v="2020-02-17T00:00:00"/>
    <x v="0"/>
    <d v="2020-02-21T00:00:00"/>
    <x v="0"/>
    <n v="0.4"/>
    <n v="218000"/>
    <n v="97337"/>
  </r>
  <r>
    <s v="Gemini"/>
    <s v="Task 2"/>
    <s v="Samora"/>
    <d v="2020-02-17T00:00:00"/>
    <x v="1"/>
    <d v="2020-02-24T00:00:00"/>
    <x v="1"/>
    <n v="0.5"/>
    <n v="393000"/>
    <n v="177440"/>
  </r>
  <r>
    <s v="Gemini"/>
    <s v="Task 3"/>
    <s v="McFay"/>
    <d v="2020-02-18T00:00:00"/>
    <x v="2"/>
    <d v="2020-03-02T00:00:00"/>
    <x v="2"/>
    <n v="0.4"/>
    <n v="86000"/>
    <n v="31046"/>
  </r>
  <r>
    <s v="Gemini"/>
    <s v="Task 4"/>
    <s v="Wood"/>
    <d v="2020-02-21T00:00:00"/>
    <x v="3"/>
    <d v="2020-03-04T00:00:00"/>
    <x v="1"/>
    <n v="0.33333333333333331"/>
    <n v="732000"/>
    <n v="261324"/>
  </r>
  <r>
    <s v="Gemini"/>
    <s v="Task 5"/>
    <s v="Ladd"/>
    <d v="2020-02-17T00:00:00"/>
    <x v="4"/>
    <d v="2020-02-20T00:00:00"/>
    <x v="3"/>
    <n v="0.25"/>
    <n v="492000"/>
    <n v="116850"/>
  </r>
  <r>
    <s v="Gemini"/>
    <s v="Task 6"/>
    <s v="Hirsch"/>
    <d v="2020-02-20T00:00:00"/>
    <x v="1"/>
    <d v="2020-02-27T00:00:00"/>
    <x v="4"/>
    <n v="0"/>
    <n v="188000"/>
    <n v="0"/>
  </r>
  <r>
    <s v="Gemini"/>
    <s v="Task 7"/>
    <s v="Samora"/>
    <d v="2020-02-20T00:00:00"/>
    <x v="5"/>
    <d v="2020-02-28T00:00:00"/>
    <x v="1"/>
    <n v="0.42857142857142855"/>
    <n v="180000"/>
    <n v="79380"/>
  </r>
  <r>
    <s v="Gemini"/>
    <s v="Task 8"/>
    <s v="McFay"/>
    <d v="2020-02-24T00:00:00"/>
    <x v="0"/>
    <d v="2020-02-28T00:00:00"/>
    <x v="0"/>
    <n v="0.4"/>
    <n v="582000"/>
    <n v="195231"/>
  </r>
  <r>
    <s v="Gemini"/>
    <s v="Task 9"/>
    <s v="Wood"/>
    <d v="2020-02-24T00:00:00"/>
    <x v="3"/>
    <d v="2020-03-05T00:00:00"/>
    <x v="3"/>
    <n v="0.1111111111111111"/>
    <n v="562000"/>
    <n v="74746"/>
  </r>
  <r>
    <s v="Gemini"/>
    <s v="Task 10"/>
    <s v="Ladd"/>
    <d v="2020-02-24T00:00:00"/>
    <x v="1"/>
    <d v="2020-03-02T00:00:00"/>
    <x v="1"/>
    <n v="0.5"/>
    <n v="416000"/>
    <n v="175015"/>
  </r>
  <r>
    <s v="Orion"/>
    <s v="Task 1"/>
    <s v="Hirsch"/>
    <d v="2020-02-18T00:00:00"/>
    <x v="5"/>
    <d v="2020-02-26T00:00:00"/>
    <x v="5"/>
    <n v="1"/>
    <n v="293000"/>
    <n v="273001"/>
  </r>
  <r>
    <s v="Orion"/>
    <s v="Task 2"/>
    <s v="Samora"/>
    <d v="2020-02-17T00:00:00"/>
    <x v="3"/>
    <d v="2020-02-27T00:00:00"/>
    <x v="2"/>
    <n v="0.44444444444444442"/>
    <n v="224000"/>
    <n v="57910"/>
  </r>
  <r>
    <s v="Orion"/>
    <s v="Task 3"/>
    <s v="McFay"/>
    <d v="2020-02-18T00:00:00"/>
    <x v="6"/>
    <d v="2020-02-27T00:00:00"/>
    <x v="4"/>
    <n v="0"/>
    <n v="978000"/>
    <n v="0"/>
  </r>
  <r>
    <s v="Orion"/>
    <s v="Task 4"/>
    <s v="Wood"/>
    <d v="2020-02-20T00:00:00"/>
    <x v="5"/>
    <d v="2020-02-28T00:00:00"/>
    <x v="1"/>
    <n v="0.42857142857142855"/>
    <n v="932000"/>
    <n v="379157"/>
  </r>
  <r>
    <s v="Orion"/>
    <s v="Task 5"/>
    <s v="Ladd"/>
    <d v="2020-02-21T00:00:00"/>
    <x v="4"/>
    <d v="2020-02-26T00:00:00"/>
    <x v="3"/>
    <n v="0.25"/>
    <n v="854000"/>
    <n v="322812"/>
  </r>
  <r>
    <s v="Orion"/>
    <s v="Task 6"/>
    <s v="Hirsch"/>
    <d v="2020-02-21T00:00:00"/>
    <x v="1"/>
    <d v="2020-02-28T00:00:00"/>
    <x v="1"/>
    <n v="0.5"/>
    <n v="81000"/>
    <n v="38461"/>
  </r>
  <r>
    <s v="Orion"/>
    <s v="Task 7"/>
    <s v="Samora"/>
    <d v="2020-02-24T00:00:00"/>
    <x v="1"/>
    <d v="2020-03-02T00:00:00"/>
    <x v="6"/>
    <n v="0.83333333333333337"/>
    <n v="169000"/>
    <n v="136468"/>
  </r>
  <r>
    <s v="Orion"/>
    <s v="Task 8"/>
    <s v="McFay"/>
    <d v="2020-02-25T00:00:00"/>
    <x v="4"/>
    <d v="2020-02-28T00:00:00"/>
    <x v="3"/>
    <n v="0.25"/>
    <n v="61000"/>
    <n v="12078"/>
  </r>
  <r>
    <s v="Orion"/>
    <s v="Task 9"/>
    <s v="Wood"/>
    <d v="2020-02-27T00:00:00"/>
    <x v="5"/>
    <d v="2020-03-06T00:00:00"/>
    <x v="1"/>
    <n v="0.42857142857142855"/>
    <n v="645000"/>
    <n v="273048"/>
  </r>
  <r>
    <s v="Orion"/>
    <s v="Task 10"/>
    <s v="Ladd"/>
    <d v="2020-02-17T00:00:00"/>
    <x v="7"/>
    <d v="2020-02-19T00:00:00"/>
    <x v="1"/>
    <n v="1"/>
    <n v="68000"/>
    <n v="64987"/>
  </r>
  <r>
    <s v="Vega"/>
    <s v="Task 1"/>
    <s v="Hirsch"/>
    <d v="2020-02-17T00:00:00"/>
    <x v="2"/>
    <d v="2020-02-28T00:00:00"/>
    <x v="6"/>
    <n v="0.5"/>
    <n v="839000"/>
    <n v="406974"/>
  </r>
  <r>
    <s v="Vega"/>
    <s v="Task 2"/>
    <s v="Samora"/>
    <d v="2020-02-21T00:00:00"/>
    <x v="0"/>
    <d v="2020-02-27T00:00:00"/>
    <x v="2"/>
    <n v="0.8"/>
    <n v="729000"/>
    <n v="487139"/>
  </r>
  <r>
    <s v="Vega"/>
    <s v="Task 3"/>
    <s v="McFay"/>
    <d v="2020-02-24T00:00:00"/>
    <x v="5"/>
    <d v="2020-03-03T00:00:00"/>
    <x v="1"/>
    <n v="0.42857142857142855"/>
    <n v="826000"/>
    <n v="298186"/>
  </r>
  <r>
    <s v="Vega"/>
    <s v="Task 4"/>
    <s v="Wood"/>
    <d v="2020-02-26T00:00:00"/>
    <x v="5"/>
    <d v="2020-03-05T00:00:00"/>
    <x v="0"/>
    <n v="0.2857142857142857"/>
    <n v="895000"/>
    <n v="280583"/>
  </r>
  <r>
    <s v="Vega"/>
    <s v="Task 5"/>
    <s v="Ladd"/>
    <d v="2020-02-28T00:00:00"/>
    <x v="7"/>
    <d v="2020-03-03T00:00:00"/>
    <x v="0"/>
    <n v="0.66666666666666663"/>
    <n v="341000"/>
    <n v="129785"/>
  </r>
  <r>
    <s v="Delta"/>
    <s v="Task 1"/>
    <s v="Hirsch"/>
    <d v="2020-03-02T00:00:00"/>
    <x v="3"/>
    <d v="2020-03-12T00:00:00"/>
    <x v="7"/>
    <n v="0.88888888888888884"/>
    <n v="787000"/>
    <n v="727188"/>
  </r>
  <r>
    <s v="Delta"/>
    <s v="Task 2"/>
    <s v="Samora"/>
    <d v="2020-03-02T00:00:00"/>
    <x v="2"/>
    <d v="2020-03-13T00:00:00"/>
    <x v="0"/>
    <n v="0.2"/>
    <n v="228000"/>
    <n v="47880"/>
  </r>
  <r>
    <s v="Delta"/>
    <s v="Task 3"/>
    <s v="McFay"/>
    <d v="2020-02-17T00:00:00"/>
    <x v="4"/>
    <d v="2020-02-20T00:00:00"/>
    <x v="4"/>
    <n v="0"/>
    <n v="147000"/>
    <n v="0"/>
  </r>
  <r>
    <s v="Delta"/>
    <s v="Task 4"/>
    <s v="Wood"/>
    <d v="2020-02-19T00:00:00"/>
    <x v="6"/>
    <d v="2020-02-28T00:00:00"/>
    <x v="6"/>
    <n v="0.625"/>
    <n v="338000"/>
    <n v="205123"/>
  </r>
  <r>
    <s v="Delta"/>
    <s v="Task 5"/>
    <s v="Ladd"/>
    <d v="2020-02-24T00:00:00"/>
    <x v="2"/>
    <d v="2020-03-06T00:00:00"/>
    <x v="1"/>
    <n v="0.3"/>
    <n v="857000"/>
    <n v="305949"/>
  </r>
  <r>
    <s v="Delta"/>
    <s v="Task 6"/>
    <s v="Hirsch"/>
    <d v="2020-02-25T00:00:00"/>
    <x v="1"/>
    <d v="2020-03-03T00:00:00"/>
    <x v="1"/>
    <n v="0.5"/>
    <n v="602000"/>
    <n v="322371"/>
  </r>
  <r>
    <s v="Delta"/>
    <s v="Task 7"/>
    <s v="Samora"/>
    <d v="2020-02-25T00:00:00"/>
    <x v="4"/>
    <d v="2020-02-28T00:00:00"/>
    <x v="0"/>
    <n v="0.5"/>
    <n v="990000"/>
    <n v="451440"/>
  </r>
  <r>
    <s v="Alpha"/>
    <s v="Task 1"/>
    <s v="McFay"/>
    <d v="2020-02-28T00:00:00"/>
    <x v="6"/>
    <d v="2020-03-10T00:00:00"/>
    <x v="1"/>
    <n v="0.375"/>
    <n v="96000"/>
    <n v="32256"/>
  </r>
  <r>
    <s v="Alpha"/>
    <s v="Task 2"/>
    <s v="Wood"/>
    <d v="2020-03-02T00:00:00"/>
    <x v="3"/>
    <d v="2020-03-12T00:00:00"/>
    <x v="2"/>
    <n v="0.44444444444444442"/>
    <n v="513000"/>
    <n v="226233"/>
  </r>
  <r>
    <s v="Alpha"/>
    <s v="Task 3"/>
    <s v="Ladd"/>
    <d v="2020-02-20T00:00:00"/>
    <x v="0"/>
    <d v="2020-02-26T00:00:00"/>
    <x v="1"/>
    <n v="0.6"/>
    <n v="616000"/>
    <n v="401579"/>
  </r>
  <r>
    <s v="Alpha"/>
    <s v="Task 4"/>
    <s v="Hirsch"/>
    <d v="2020-02-19T00:00:00"/>
    <x v="7"/>
    <d v="2020-02-21T00:00:00"/>
    <x v="1"/>
    <n v="1"/>
    <n v="817000"/>
    <n v="807069"/>
  </r>
  <r>
    <s v="Alpha"/>
    <s v="Task 5"/>
    <s v="Samora"/>
    <d v="2020-02-21T00:00:00"/>
    <x v="5"/>
    <d v="2020-03-02T00:00:00"/>
    <x v="1"/>
    <n v="0.42857142857142855"/>
    <n v="372000"/>
    <n v="173166"/>
  </r>
  <r>
    <s v="Alpha"/>
    <s v="Task 6"/>
    <s v="McFay"/>
    <d v="2020-02-24T00:00:00"/>
    <x v="2"/>
    <d v="2020-03-06T00:00:00"/>
    <x v="0"/>
    <n v="0.2"/>
    <n v="50000"/>
    <n v="8400"/>
  </r>
  <r>
    <s v="Alpha"/>
    <s v="Task 7"/>
    <s v="Wood"/>
    <d v="2020-02-24T00:00:00"/>
    <x v="2"/>
    <d v="2020-03-06T00:00:00"/>
    <x v="1"/>
    <n v="0.3"/>
    <n v="807000"/>
    <n v="262679"/>
  </r>
  <r>
    <s v="Alpha"/>
    <s v="Task 8"/>
    <s v="Ladd"/>
    <d v="2020-02-24T00:00:00"/>
    <x v="7"/>
    <d v="2020-02-26T00:00:00"/>
    <x v="4"/>
    <n v="0"/>
    <n v="691000"/>
    <n v="0"/>
  </r>
  <r>
    <m/>
    <m/>
    <m/>
    <m/>
    <x v="8"/>
    <m/>
    <x v="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DCF6ED-9B88-FC4B-89D0-F92B40686D45}" name="PivotTable1" cacheId="10" applyNumberFormats="0" applyBorderFormats="0" applyFontFormats="0" applyPatternFormats="0" applyAlignmentFormats="0" applyWidthHeightFormats="1" dataCaption="Values" updatedVersion="7" minRefreshableVersion="3" showDrill="0" itemPrintTitles="1" createdVersion="7" indent="0" compact="0" compactData="0" multipleFieldFilters="0">
  <location ref="A12:J54" firstHeaderRow="0" firstDataRow="1" firstDataCol="8"/>
  <pivotFields count="10">
    <pivotField axis="axisRow" compact="0" outline="0" showAll="0" defaultSubtotal="0">
      <items count="6">
        <item x="4"/>
        <item x="3"/>
        <item x="0"/>
        <item x="1"/>
        <item x="2"/>
        <item x="5"/>
      </items>
    </pivotField>
    <pivotField axis="axisRow" compact="0" outline="0" showAll="0" defaultSubtotal="0">
      <items count="11">
        <item x="0"/>
        <item x="9"/>
        <item x="1"/>
        <item x="2"/>
        <item x="3"/>
        <item x="4"/>
        <item x="5"/>
        <item x="6"/>
        <item x="7"/>
        <item x="8"/>
        <item x="10"/>
      </items>
    </pivotField>
    <pivotField axis="axisRow" compact="0" outline="0" showAll="0" defaultSubtotal="0">
      <items count="6">
        <item x="0"/>
        <item x="4"/>
        <item x="2"/>
        <item x="1"/>
        <item x="3"/>
        <item x="5"/>
      </items>
    </pivotField>
    <pivotField axis="axisRow" compact="0" outline="0" showAll="0" defaultSubtotal="0">
      <items count="12">
        <item x="0"/>
        <item x="1"/>
        <item x="10"/>
        <item x="3"/>
        <item x="2"/>
        <item x="4"/>
        <item x="5"/>
        <item x="7"/>
        <item x="6"/>
        <item x="8"/>
        <item x="9"/>
        <item x="11"/>
      </items>
    </pivotField>
    <pivotField axis="axisRow" compact="0" outline="0" showAll="0" defaultSubtotal="0">
      <items count="9">
        <item x="7"/>
        <item x="4"/>
        <item x="0"/>
        <item x="1"/>
        <item x="5"/>
        <item x="6"/>
        <item x="3"/>
        <item x="2"/>
        <item x="8"/>
      </items>
    </pivotField>
    <pivotField axis="axisRow" compact="0" outline="0" showAll="0" defaultSubtotal="0">
      <items count="16">
        <item x="10"/>
        <item x="4"/>
        <item x="0"/>
        <item x="1"/>
        <item x="8"/>
        <item x="5"/>
        <item x="6"/>
        <item x="2"/>
        <item x="11"/>
        <item x="3"/>
        <item x="7"/>
        <item x="9"/>
        <item x="14"/>
        <item x="12"/>
        <item x="13"/>
        <item x="15"/>
      </items>
    </pivotField>
    <pivotField axis="axisRow" compact="0" outline="0" showAll="0" defaultSubtotal="0">
      <items count="9">
        <item x="4"/>
        <item x="3"/>
        <item x="0"/>
        <item x="1"/>
        <item x="2"/>
        <item x="6"/>
        <item x="5"/>
        <item x="7"/>
        <item x="8"/>
      </items>
    </pivotField>
    <pivotField axis="axisRow" compact="0" outline="0" showAll="0" defaultSubtotal="0">
      <items count="20">
        <item x="4"/>
        <item x="6"/>
        <item x="14"/>
        <item x="3"/>
        <item x="11"/>
        <item x="16"/>
        <item x="2"/>
        <item x="17"/>
        <item x="0"/>
        <item x="5"/>
        <item x="8"/>
        <item x="1"/>
        <item x="18"/>
        <item x="15"/>
        <item x="12"/>
        <item x="10"/>
        <item x="9"/>
        <item x="13"/>
        <item x="7"/>
        <item x="19"/>
      </items>
    </pivotField>
    <pivotField dataField="1" compact="0" outline="0" showAll="0" defaultSubtotal="0">
      <items count="41">
        <item x="37"/>
        <item x="17"/>
        <item x="19"/>
        <item x="15"/>
        <item x="2"/>
        <item x="32"/>
        <item x="27"/>
        <item x="16"/>
        <item x="6"/>
        <item x="5"/>
        <item x="0"/>
        <item x="11"/>
        <item x="26"/>
        <item x="10"/>
        <item x="28"/>
        <item x="24"/>
        <item x="36"/>
        <item x="1"/>
        <item x="9"/>
        <item x="4"/>
        <item x="33"/>
        <item x="8"/>
        <item x="7"/>
        <item x="30"/>
        <item x="34"/>
        <item x="18"/>
        <item x="39"/>
        <item x="21"/>
        <item x="3"/>
        <item x="25"/>
        <item x="38"/>
        <item x="35"/>
        <item x="22"/>
        <item x="20"/>
        <item x="14"/>
        <item x="29"/>
        <item x="23"/>
        <item x="13"/>
        <item x="12"/>
        <item x="31"/>
        <item x="40"/>
      </items>
    </pivotField>
    <pivotField dataField="1" compact="0" outline="0" showAll="0" defaultSubtotal="0"/>
  </pivotFields>
  <rowFields count="8">
    <field x="0"/>
    <field x="1"/>
    <field x="2"/>
    <field x="3"/>
    <field x="7"/>
    <field x="4"/>
    <field x="5"/>
    <field x="6"/>
  </rowFields>
  <rowItems count="42">
    <i>
      <x/>
      <x/>
      <x v="2"/>
      <x v="9"/>
      <x v="7"/>
      <x v="5"/>
      <x v="12"/>
      <x v="3"/>
    </i>
    <i r="1">
      <x v="2"/>
      <x v="4"/>
      <x v="10"/>
      <x v="10"/>
      <x v="6"/>
      <x v="13"/>
      <x v="4"/>
    </i>
    <i r="1">
      <x v="3"/>
      <x v="1"/>
      <x v="3"/>
      <x v="12"/>
      <x v="2"/>
      <x v="4"/>
      <x v="3"/>
    </i>
    <i r="1">
      <x v="4"/>
      <x/>
      <x v="2"/>
      <x v="18"/>
      <x/>
      <x v="2"/>
      <x v="3"/>
    </i>
    <i r="1">
      <x v="5"/>
      <x v="3"/>
      <x v="4"/>
      <x v="9"/>
      <x v="4"/>
      <x v="7"/>
      <x v="3"/>
    </i>
    <i r="1">
      <x v="6"/>
      <x v="2"/>
      <x v="5"/>
      <x v="2"/>
      <x v="7"/>
      <x v="11"/>
      <x v="2"/>
    </i>
    <i r="1">
      <x v="7"/>
      <x v="4"/>
      <x v="5"/>
      <x v="5"/>
      <x v="7"/>
      <x v="11"/>
      <x v="3"/>
    </i>
    <i r="1">
      <x v="8"/>
      <x v="1"/>
      <x v="5"/>
      <x/>
      <x/>
      <x v="4"/>
      <x/>
    </i>
    <i>
      <x v="1"/>
      <x/>
      <x/>
      <x v="10"/>
      <x v="17"/>
      <x v="6"/>
      <x v="13"/>
      <x v="7"/>
    </i>
    <i r="1">
      <x v="2"/>
      <x v="3"/>
      <x v="10"/>
      <x v="2"/>
      <x v="7"/>
      <x v="14"/>
      <x v="2"/>
    </i>
    <i r="1">
      <x v="3"/>
      <x v="2"/>
      <x/>
      <x/>
      <x v="1"/>
      <x v="1"/>
      <x/>
    </i>
    <i r="1">
      <x v="4"/>
      <x v="4"/>
      <x v="2"/>
      <x v="13"/>
      <x v="5"/>
      <x v="6"/>
      <x v="5"/>
    </i>
    <i r="1">
      <x v="5"/>
      <x v="1"/>
      <x v="5"/>
      <x v="5"/>
      <x v="7"/>
      <x v="11"/>
      <x v="3"/>
    </i>
    <i r="1">
      <x v="6"/>
      <x/>
      <x v="6"/>
      <x v="11"/>
      <x v="3"/>
      <x v="8"/>
      <x v="3"/>
    </i>
    <i r="1">
      <x v="7"/>
      <x v="3"/>
      <x v="6"/>
      <x v="11"/>
      <x v="1"/>
      <x v="6"/>
      <x v="2"/>
    </i>
    <i>
      <x v="2"/>
      <x/>
      <x/>
      <x/>
      <x v="8"/>
      <x v="2"/>
      <x v="2"/>
      <x v="2"/>
    </i>
    <i r="1">
      <x v="1"/>
      <x v="1"/>
      <x v="5"/>
      <x v="11"/>
      <x v="3"/>
      <x v="7"/>
      <x v="3"/>
    </i>
    <i r="1">
      <x v="2"/>
      <x v="3"/>
      <x/>
      <x v="11"/>
      <x v="3"/>
      <x v="3"/>
      <x v="3"/>
    </i>
    <i r="1">
      <x v="3"/>
      <x v="2"/>
      <x v="1"/>
      <x v="8"/>
      <x v="7"/>
      <x v="7"/>
      <x v="4"/>
    </i>
    <i r="1">
      <x v="4"/>
      <x v="4"/>
      <x v="4"/>
      <x v="6"/>
      <x v="6"/>
      <x v="9"/>
      <x v="3"/>
    </i>
    <i r="1">
      <x v="5"/>
      <x v="1"/>
      <x/>
      <x v="3"/>
      <x v="1"/>
      <x v="1"/>
      <x v="1"/>
    </i>
    <i r="1">
      <x v="6"/>
      <x/>
      <x v="3"/>
      <x/>
      <x v="3"/>
      <x v="5"/>
      <x/>
    </i>
    <i r="1">
      <x v="7"/>
      <x v="3"/>
      <x v="3"/>
      <x v="9"/>
      <x v="4"/>
      <x v="6"/>
      <x v="3"/>
    </i>
    <i r="1">
      <x v="8"/>
      <x v="2"/>
      <x v="5"/>
      <x v="8"/>
      <x v="2"/>
      <x v="6"/>
      <x v="2"/>
    </i>
    <i r="1">
      <x v="9"/>
      <x v="4"/>
      <x v="5"/>
      <x v="1"/>
      <x v="6"/>
      <x v="10"/>
      <x v="1"/>
    </i>
    <i>
      <x v="3"/>
      <x/>
      <x/>
      <x v="1"/>
      <x v="18"/>
      <x v="4"/>
      <x v="4"/>
      <x v="6"/>
    </i>
    <i r="1">
      <x v="1"/>
      <x v="1"/>
      <x/>
      <x v="18"/>
      <x/>
      <x/>
      <x v="3"/>
    </i>
    <i r="1">
      <x v="2"/>
      <x v="3"/>
      <x/>
      <x v="10"/>
      <x v="6"/>
      <x v="5"/>
      <x v="4"/>
    </i>
    <i r="1">
      <x v="3"/>
      <x v="2"/>
      <x v="1"/>
      <x/>
      <x v="5"/>
      <x v="5"/>
      <x/>
    </i>
    <i r="1">
      <x v="4"/>
      <x v="4"/>
      <x v="3"/>
      <x v="9"/>
      <x v="4"/>
      <x v="6"/>
      <x v="3"/>
    </i>
    <i r="1">
      <x v="5"/>
      <x v="1"/>
      <x v="4"/>
      <x v="3"/>
      <x v="1"/>
      <x v="4"/>
      <x v="1"/>
    </i>
    <i r="1">
      <x v="6"/>
      <x/>
      <x v="4"/>
      <x v="11"/>
      <x v="3"/>
      <x v="6"/>
      <x v="3"/>
    </i>
    <i r="1">
      <x v="7"/>
      <x v="3"/>
      <x v="5"/>
      <x v="16"/>
      <x v="3"/>
      <x v="7"/>
      <x v="5"/>
    </i>
    <i r="1">
      <x v="8"/>
      <x v="2"/>
      <x v="6"/>
      <x v="3"/>
      <x v="1"/>
      <x v="6"/>
      <x v="1"/>
    </i>
    <i r="1">
      <x v="9"/>
      <x v="4"/>
      <x v="8"/>
      <x v="9"/>
      <x v="4"/>
      <x v="11"/>
      <x v="3"/>
    </i>
    <i>
      <x v="4"/>
      <x/>
      <x/>
      <x/>
      <x v="11"/>
      <x v="7"/>
      <x v="6"/>
      <x v="5"/>
    </i>
    <i r="1">
      <x v="2"/>
      <x v="3"/>
      <x v="4"/>
      <x v="15"/>
      <x v="2"/>
      <x v="5"/>
      <x v="4"/>
    </i>
    <i r="1">
      <x v="3"/>
      <x v="2"/>
      <x v="5"/>
      <x v="9"/>
      <x v="4"/>
      <x v="8"/>
      <x v="3"/>
    </i>
    <i r="1">
      <x v="4"/>
      <x v="4"/>
      <x v="7"/>
      <x v="4"/>
      <x v="4"/>
      <x v="10"/>
      <x v="2"/>
    </i>
    <i r="1">
      <x v="5"/>
      <x v="1"/>
      <x v="9"/>
      <x v="14"/>
      <x/>
      <x v="8"/>
      <x v="2"/>
    </i>
    <i>
      <x v="5"/>
      <x v="10"/>
      <x v="5"/>
      <x v="11"/>
      <x v="19"/>
      <x v="8"/>
      <x v="15"/>
      <x v="8"/>
    </i>
    <i t="grand">
      <x/>
    </i>
  </rowItems>
  <colFields count="1">
    <field x="-2"/>
  </colFields>
  <colItems count="2">
    <i>
      <x/>
    </i>
    <i i="1">
      <x v="1"/>
    </i>
  </colItems>
  <dataFields count="2">
    <dataField name="Budget " fld="8" baseField="0" baseItem="0" numFmtId="3"/>
    <dataField name="Actual " fld="9" baseField="0" baseItem="0" numFmtId="3"/>
  </dataFields>
  <formats count="41">
    <format dxfId="93">
      <pivotArea outline="0" collapsedLevelsAreSubtotals="1" fieldPosition="0"/>
    </format>
    <format dxfId="94">
      <pivotArea outline="0" fieldPosition="0">
        <references count="1">
          <reference field="4294967294" count="1">
            <x v="0"/>
          </reference>
        </references>
      </pivotArea>
    </format>
    <format dxfId="95">
      <pivotArea outline="0" fieldPosition="0">
        <references count="1">
          <reference field="4294967294" count="1">
            <x v="1"/>
          </reference>
        </references>
      </pivotArea>
    </format>
    <format dxfId="96">
      <pivotArea dataOnly="0" labelOnly="1" outline="0" fieldPosition="0">
        <references count="1">
          <reference field="7" count="0"/>
        </references>
      </pivotArea>
    </format>
    <format dxfId="92">
      <pivotArea field="0" type="button" dataOnly="0" labelOnly="1" outline="0" axis="axisRow" fieldPosition="0"/>
    </format>
    <format dxfId="91">
      <pivotArea field="1" type="button" dataOnly="0" labelOnly="1" outline="0" axis="axisRow" fieldPosition="1"/>
    </format>
    <format dxfId="90">
      <pivotArea field="2" type="button" dataOnly="0" labelOnly="1" outline="0" axis="axisRow" fieldPosition="2"/>
    </format>
    <format dxfId="89">
      <pivotArea field="3" type="button" dataOnly="0" labelOnly="1" outline="0" axis="axisRow" fieldPosition="3"/>
    </format>
    <format dxfId="88">
      <pivotArea field="7" type="button" dataOnly="0" labelOnly="1" outline="0" axis="axisRow" fieldPosition="4"/>
    </format>
    <format dxfId="87">
      <pivotArea field="4" type="button" dataOnly="0" labelOnly="1" outline="0" axis="axisRow" fieldPosition="5"/>
    </format>
    <format dxfId="86">
      <pivotArea field="5" type="button" dataOnly="0" labelOnly="1" outline="0" axis="axisRow" fieldPosition="6"/>
    </format>
    <format dxfId="85">
      <pivotArea field="6" type="button" dataOnly="0" labelOnly="1" outline="0" axis="axisRow" fieldPosition="7"/>
    </format>
    <format dxfId="84">
      <pivotArea dataOnly="0" labelOnly="1" outline="0" fieldPosition="0">
        <references count="1">
          <reference field="4294967294" count="2">
            <x v="0"/>
            <x v="1"/>
          </reference>
        </references>
      </pivotArea>
    </format>
    <format dxfId="83">
      <pivotArea field="0" type="button" dataOnly="0" labelOnly="1" outline="0" axis="axisRow" fieldPosition="0"/>
    </format>
    <format dxfId="82">
      <pivotArea field="1" type="button" dataOnly="0" labelOnly="1" outline="0" axis="axisRow" fieldPosition="1"/>
    </format>
    <format dxfId="81">
      <pivotArea field="2" type="button" dataOnly="0" labelOnly="1" outline="0" axis="axisRow" fieldPosition="2"/>
    </format>
    <format dxfId="80">
      <pivotArea field="3" type="button" dataOnly="0" labelOnly="1" outline="0" axis="axisRow" fieldPosition="3"/>
    </format>
    <format dxfId="79">
      <pivotArea field="7" type="button" dataOnly="0" labelOnly="1" outline="0" axis="axisRow" fieldPosition="4"/>
    </format>
    <format dxfId="78">
      <pivotArea field="4" type="button" dataOnly="0" labelOnly="1" outline="0" axis="axisRow" fieldPosition="5"/>
    </format>
    <format dxfId="77">
      <pivotArea field="5" type="button" dataOnly="0" labelOnly="1" outline="0" axis="axisRow" fieldPosition="6"/>
    </format>
    <format dxfId="76">
      <pivotArea field="6" type="button" dataOnly="0" labelOnly="1" outline="0" axis="axisRow" fieldPosition="7"/>
    </format>
    <format dxfId="75">
      <pivotArea dataOnly="0" labelOnly="1" outline="0" fieldPosition="0">
        <references count="1">
          <reference field="4294967294" count="2">
            <x v="0"/>
            <x v="1"/>
          </reference>
        </references>
      </pivotArea>
    </format>
    <format dxfId="74">
      <pivotArea field="0" type="button" dataOnly="0" labelOnly="1" outline="0" axis="axisRow" fieldPosition="0"/>
    </format>
    <format dxfId="73">
      <pivotArea field="1" type="button" dataOnly="0" labelOnly="1" outline="0" axis="axisRow" fieldPosition="1"/>
    </format>
    <format dxfId="72">
      <pivotArea field="2" type="button" dataOnly="0" labelOnly="1" outline="0" axis="axisRow" fieldPosition="2"/>
    </format>
    <format dxfId="71">
      <pivotArea field="3" type="button" dataOnly="0" labelOnly="1" outline="0" axis="axisRow" fieldPosition="3"/>
    </format>
    <format dxfId="70">
      <pivotArea field="7" type="button" dataOnly="0" labelOnly="1" outline="0" axis="axisRow" fieldPosition="4"/>
    </format>
    <format dxfId="69">
      <pivotArea field="4" type="button" dataOnly="0" labelOnly="1" outline="0" axis="axisRow" fieldPosition="5"/>
    </format>
    <format dxfId="68">
      <pivotArea field="5" type="button" dataOnly="0" labelOnly="1" outline="0" axis="axisRow" fieldPosition="6"/>
    </format>
    <format dxfId="67">
      <pivotArea field="6" type="button" dataOnly="0" labelOnly="1" outline="0" axis="axisRow" fieldPosition="7"/>
    </format>
    <format dxfId="66">
      <pivotArea dataOnly="0" labelOnly="1" outline="0" fieldPosition="0">
        <references count="1">
          <reference field="4294967294" count="2">
            <x v="0"/>
            <x v="1"/>
          </reference>
        </references>
      </pivotArea>
    </format>
    <format dxfId="63">
      <pivotArea dataOnly="0" labelOnly="1" outline="0" fieldPosition="0">
        <references count="1">
          <reference field="4294967294" count="1">
            <x v="1"/>
          </reference>
        </references>
      </pivotArea>
    </format>
    <format dxfId="61">
      <pivotArea field="0" type="button" dataOnly="0" labelOnly="1" outline="0" axis="axisRow" fieldPosition="0"/>
    </format>
    <format dxfId="59">
      <pivotArea field="1" type="button" dataOnly="0" labelOnly="1" outline="0" axis="axisRow" fieldPosition="1"/>
    </format>
    <format dxfId="57">
      <pivotArea field="2" type="button" dataOnly="0" labelOnly="1" outline="0" axis="axisRow" fieldPosition="2"/>
    </format>
    <format dxfId="55">
      <pivotArea field="3" type="button" dataOnly="0" labelOnly="1" outline="0" axis="axisRow" fieldPosition="3"/>
    </format>
    <format dxfId="53">
      <pivotArea field="7" type="button" dataOnly="0" labelOnly="1" outline="0" axis="axisRow" fieldPosition="4"/>
    </format>
    <format dxfId="51">
      <pivotArea field="4" type="button" dataOnly="0" labelOnly="1" outline="0" axis="axisRow" fieldPosition="5"/>
    </format>
    <format dxfId="49">
      <pivotArea field="5" type="button" dataOnly="0" labelOnly="1" outline="0" axis="axisRow" fieldPosition="6"/>
    </format>
    <format dxfId="47">
      <pivotArea field="6" type="button" dataOnly="0" labelOnly="1" outline="0" axis="axisRow" fieldPosition="7"/>
    </format>
    <format dxfId="45">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F456D9-77EE-034D-917F-1231194EC3FD}" name="PivotTable1" cacheId="9"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 firstHeaderRow="1" firstDataRow="1" firstDataCol="1"/>
  <pivotFields count="10">
    <pivotField showAll="0"/>
    <pivotField showAll="0"/>
    <pivotField showAll="0"/>
    <pivotField showAll="0"/>
    <pivotField dataField="1" showAll="0">
      <items count="10">
        <item x="7"/>
        <item x="4"/>
        <item x="0"/>
        <item x="1"/>
        <item x="5"/>
        <item x="6"/>
        <item x="3"/>
        <item x="2"/>
        <item x="8"/>
        <item t="default"/>
      </items>
    </pivotField>
    <pivotField showAll="0"/>
    <pivotField dataField="1" showAll="0">
      <items count="10">
        <item x="4"/>
        <item x="3"/>
        <item x="0"/>
        <item x="1"/>
        <item x="2"/>
        <item x="6"/>
        <item x="5"/>
        <item x="7"/>
        <item x="8"/>
        <item t="default"/>
      </items>
    </pivotField>
    <pivotField showAll="0"/>
    <pivotField showAll="0"/>
    <pivotField showAll="0"/>
  </pivotFields>
  <rowFields count="1">
    <field x="-2"/>
  </rowFields>
  <rowItems count="2">
    <i>
      <x/>
    </i>
    <i i="1">
      <x v="1"/>
    </i>
  </rowItems>
  <colItems count="1">
    <i/>
  </colItems>
  <dataFields count="2">
    <dataField name="Sum of Duration" fld="4" baseField="0" baseItem="0"/>
    <dataField name="Sum of Days complet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1C86A9-103D-8D43-AAC5-4DF079B9A295}"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4" firstHeaderRow="0" firstDataRow="1" firstDataCol="0"/>
  <pivotFields count="10">
    <pivotField showAll="0">
      <items count="7">
        <item x="4"/>
        <item x="3"/>
        <item x="0"/>
        <item x="1"/>
        <item x="2"/>
        <item x="5"/>
        <item t="default"/>
      </items>
    </pivotField>
    <pivotField showAll="0"/>
    <pivotField showAll="0">
      <items count="7">
        <item x="0"/>
        <item x="4"/>
        <item x="2"/>
        <item x="1"/>
        <item x="3"/>
        <item x="5"/>
        <item t="default"/>
      </items>
    </pivotField>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Budget " fld="8" baseField="0" baseItem="0" numFmtId="173"/>
    <dataField name="Actual " fld="9" baseField="0" baseItem="0" numFmtId="174"/>
  </dataFields>
  <chartFormats count="4">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pivotArea type="data" outline="0" fieldPosition="0">
        <references count="1">
          <reference field="4294967294" count="1" selected="0">
            <x v="1"/>
          </reference>
        </references>
      </pivotArea>
    </chartFormat>
    <chartFormat chart="5"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D43FAC8B-675D-3643-9BE3-169D3379DDA2}" sourceName="Project">
  <pivotTables>
    <pivotTable tabId="3" name="PivotTable1"/>
    <pivotTable tabId="5" name="PivotTable2"/>
  </pivotTables>
  <data>
    <tabular pivotCacheId="97883400">
      <items count="6">
        <i x="4" s="1"/>
        <i x="3" s="1"/>
        <i x="0" s="1"/>
        <i x="1" s="1"/>
        <i x="2"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49903AE5-3AC6-0D46-BB64-EDF10AB77415}" sourceName="Manager">
  <pivotTables>
    <pivotTable tabId="3" name="PivotTable1"/>
    <pivotTable tabId="5" name="PivotTable2"/>
  </pivotTables>
  <data>
    <tabular pivotCacheId="97883400">
      <items count="6">
        <i x="0" s="1"/>
        <i x="4" s="1"/>
        <i x="2" s="1"/>
        <i x="1"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50E671B5-2247-9B43-BBDA-25709C644060}" cache="Slicer_Project" caption="Project" columnCount="5" style="SlicerStyleDark1" rowHeight="251883"/>
  <slicer name="Manager" xr10:uid="{77BF97F2-5BFB-2A4D-9BEA-92BD11F84128}" cache="Slicer_Manager" caption="Manager" columnCount="5"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00BB3-5E25-9946-8CDB-4EFAB4319D55}" name="Table1" displayName="Table1" ref="A1:J41" totalsRowShown="0">
  <autoFilter ref="A1:J41" xr:uid="{72700BB3-5E25-9946-8CDB-4EFAB4319D55}"/>
  <tableColumns count="10">
    <tableColumn id="1" xr3:uid="{F0F973B5-9E93-644B-B9CC-25F85E6E7444}" name="Project"/>
    <tableColumn id="2" xr3:uid="{CC231867-87E9-0D42-AD2A-7CC30F1C81AC}" name="Task"/>
    <tableColumn id="3" xr3:uid="{DD9572F4-8AA7-DC43-BAD2-87996E166776}" name="Manager"/>
    <tableColumn id="4" xr3:uid="{A84F98B8-DD94-EB41-9D51-9006E58A6708}" name="Start Date" dataDxfId="102"/>
    <tableColumn id="5" xr3:uid="{45BF4AD3-0C63-F74C-BFDE-E890B4A223C0}" name="Duration"/>
    <tableColumn id="9" xr3:uid="{C8BE19BE-1186-0947-BE32-4F8914816CD5}" name="End Date" dataDxfId="101">
      <calculatedColumnFormula>WORKDAY.INTL(Table1[[#This Row],[Start Date]]-1,Table1[[#This Row],[Duration]],1)</calculatedColumnFormula>
    </tableColumn>
    <tableColumn id="10" xr3:uid="{B5FBA32F-D95B-FD4F-8278-F150F2553D1D}" name="Days completed" dataDxfId="100"/>
    <tableColumn id="6" xr3:uid="{25AFF550-CCFC-8944-A6A6-134A46FE6E58}" name="Progress" dataDxfId="99" dataCellStyle="Percent">
      <calculatedColumnFormula>Table1[[#This Row],[Days completed]]/Table1[[#This Row],[Duration]]</calculatedColumnFormula>
    </tableColumn>
    <tableColumn id="7" xr3:uid="{836F4CBC-E67E-1145-B598-064F77BB36DB}" name="Budget" dataDxfId="98"/>
    <tableColumn id="8" xr3:uid="{999CA6E8-6A4A-A849-9D3B-ED666A2A9496}" name="Actual" dataDxfId="97"/>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4B4A-3A31-C344-A977-2F45C165A1D0}">
  <dimension ref="A1:AJ54"/>
  <sheetViews>
    <sheetView showGridLines="0" tabSelected="1" topLeftCell="D1" zoomScaleNormal="100" workbookViewId="0">
      <pane ySplit="12" topLeftCell="A13" activePane="bottomLeft" state="frozen"/>
      <selection pane="bottomLeft" activeCell="E1" sqref="E1"/>
    </sheetView>
  </sheetViews>
  <sheetFormatPr baseColWidth="10" defaultRowHeight="16" x14ac:dyDescent="0.2"/>
  <cols>
    <col min="1" max="1" width="13.5" customWidth="1"/>
    <col min="3" max="3" width="14.1640625" customWidth="1"/>
    <col min="4" max="4" width="16.83203125" customWidth="1"/>
    <col min="5" max="5" width="17.6640625" customWidth="1"/>
    <col min="6" max="6" width="13.83203125" customWidth="1"/>
    <col min="7" max="7" width="15" customWidth="1"/>
    <col min="8" max="8" width="18.1640625" customWidth="1"/>
    <col min="9" max="10" width="10.83203125" style="6"/>
    <col min="11" max="11" width="10" customWidth="1"/>
  </cols>
  <sheetData>
    <row r="1" spans="1:36" s="14" customFormat="1" x14ac:dyDescent="0.2">
      <c r="I1" s="15"/>
      <c r="J1" s="15"/>
    </row>
    <row r="2" spans="1:36" s="14" customFormat="1" ht="19" x14ac:dyDescent="0.25">
      <c r="A2" s="20" t="s">
        <v>46</v>
      </c>
      <c r="D2" s="20" t="str">
        <f>TEXT(MIN(D13:D58),"MMM-D-YY")&amp;" to "&amp;TEXT(MAX(G13:G58),"MMM-D-YY")</f>
        <v>Feb-17-20 to Mar-13-20</v>
      </c>
      <c r="I2" s="15"/>
      <c r="J2" s="15"/>
    </row>
    <row r="12" spans="1:36" s="16" customFormat="1" x14ac:dyDescent="0.2">
      <c r="A12" s="19" t="s">
        <v>0</v>
      </c>
      <c r="B12" s="19" t="s">
        <v>1</v>
      </c>
      <c r="C12" s="19" t="s">
        <v>2</v>
      </c>
      <c r="D12" s="19" t="s">
        <v>3</v>
      </c>
      <c r="E12" s="19" t="s">
        <v>7</v>
      </c>
      <c r="F12" s="19" t="s">
        <v>4</v>
      </c>
      <c r="G12" s="19" t="s">
        <v>5</v>
      </c>
      <c r="H12" s="19" t="s">
        <v>6</v>
      </c>
      <c r="I12" s="19" t="s">
        <v>32</v>
      </c>
      <c r="J12" s="19" t="s">
        <v>33</v>
      </c>
      <c r="K12" s="17" cm="1">
        <f t="array" ref="K12:AJ12">_xlfn.SEQUENCE(1,26,MIN(D13:D58)+working3!D12,1)</f>
        <v>43878</v>
      </c>
      <c r="L12" s="18">
        <v>43879</v>
      </c>
      <c r="M12" s="18">
        <v>43880</v>
      </c>
      <c r="N12" s="18">
        <v>43881</v>
      </c>
      <c r="O12" s="18">
        <v>43882</v>
      </c>
      <c r="P12" s="18">
        <v>43883</v>
      </c>
      <c r="Q12" s="18">
        <v>43884</v>
      </c>
      <c r="R12" s="18">
        <v>43885</v>
      </c>
      <c r="S12" s="18">
        <v>43886</v>
      </c>
      <c r="T12" s="18">
        <v>43887</v>
      </c>
      <c r="U12" s="18">
        <v>43888</v>
      </c>
      <c r="V12" s="18">
        <v>43889</v>
      </c>
      <c r="W12" s="18">
        <v>43890</v>
      </c>
      <c r="X12" s="18">
        <v>43891</v>
      </c>
      <c r="Y12" s="18">
        <v>43892</v>
      </c>
      <c r="Z12" s="18">
        <v>43893</v>
      </c>
      <c r="AA12" s="18">
        <v>43894</v>
      </c>
      <c r="AB12" s="18">
        <v>43895</v>
      </c>
      <c r="AC12" s="18">
        <v>43896</v>
      </c>
      <c r="AD12" s="18">
        <v>43897</v>
      </c>
      <c r="AE12" s="18">
        <v>43898</v>
      </c>
      <c r="AF12" s="18">
        <v>43899</v>
      </c>
      <c r="AG12" s="18">
        <v>43900</v>
      </c>
      <c r="AH12" s="18">
        <v>43901</v>
      </c>
      <c r="AI12" s="18">
        <v>43902</v>
      </c>
      <c r="AJ12" s="18">
        <v>43903</v>
      </c>
    </row>
    <row r="13" spans="1:36" x14ac:dyDescent="0.2">
      <c r="A13" t="s">
        <v>29</v>
      </c>
      <c r="B13" t="s">
        <v>11</v>
      </c>
      <c r="C13" t="s">
        <v>16</v>
      </c>
      <c r="D13" s="2">
        <v>43889</v>
      </c>
      <c r="E13" s="8">
        <v>0.375</v>
      </c>
      <c r="F13">
        <v>8</v>
      </c>
      <c r="G13" s="2">
        <v>43900</v>
      </c>
      <c r="H13">
        <v>3</v>
      </c>
      <c r="I13" s="7">
        <v>96000</v>
      </c>
      <c r="J13" s="7">
        <v>32256</v>
      </c>
    </row>
    <row r="14" spans="1:36" x14ac:dyDescent="0.2">
      <c r="B14" t="s">
        <v>13</v>
      </c>
      <c r="C14" t="s">
        <v>18</v>
      </c>
      <c r="D14" s="2">
        <v>43892</v>
      </c>
      <c r="E14" s="8">
        <v>0.44444444444444442</v>
      </c>
      <c r="F14">
        <v>9</v>
      </c>
      <c r="G14" s="2">
        <v>43902</v>
      </c>
      <c r="H14">
        <v>4</v>
      </c>
      <c r="I14" s="7">
        <v>513000</v>
      </c>
      <c r="J14" s="7">
        <v>226233</v>
      </c>
    </row>
    <row r="15" spans="1:36" x14ac:dyDescent="0.2">
      <c r="B15" t="s">
        <v>15</v>
      </c>
      <c r="C15" t="s">
        <v>20</v>
      </c>
      <c r="D15" s="2">
        <v>43881</v>
      </c>
      <c r="E15" s="8">
        <v>0.6</v>
      </c>
      <c r="F15">
        <v>5</v>
      </c>
      <c r="G15" s="2">
        <v>43887</v>
      </c>
      <c r="H15">
        <v>3</v>
      </c>
      <c r="I15" s="7">
        <v>616000</v>
      </c>
      <c r="J15" s="7">
        <v>401579</v>
      </c>
    </row>
    <row r="16" spans="1:36" x14ac:dyDescent="0.2">
      <c r="B16" t="s">
        <v>17</v>
      </c>
      <c r="C16" t="s">
        <v>12</v>
      </c>
      <c r="D16" s="2">
        <v>43880</v>
      </c>
      <c r="E16" s="8">
        <v>1</v>
      </c>
      <c r="F16">
        <v>3</v>
      </c>
      <c r="G16" s="2">
        <v>43882</v>
      </c>
      <c r="H16">
        <v>3</v>
      </c>
      <c r="I16" s="7">
        <v>817000</v>
      </c>
      <c r="J16" s="7">
        <v>807069</v>
      </c>
    </row>
    <row r="17" spans="1:10" x14ac:dyDescent="0.2">
      <c r="B17" t="s">
        <v>19</v>
      </c>
      <c r="C17" t="s">
        <v>14</v>
      </c>
      <c r="D17" s="2">
        <v>43882</v>
      </c>
      <c r="E17" s="8">
        <v>0.42857142857142855</v>
      </c>
      <c r="F17">
        <v>7</v>
      </c>
      <c r="G17" s="2">
        <v>43892</v>
      </c>
      <c r="H17">
        <v>3</v>
      </c>
      <c r="I17" s="7">
        <v>372000</v>
      </c>
      <c r="J17" s="7">
        <v>173166</v>
      </c>
    </row>
    <row r="18" spans="1:10" x14ac:dyDescent="0.2">
      <c r="B18" t="s">
        <v>21</v>
      </c>
      <c r="C18" t="s">
        <v>16</v>
      </c>
      <c r="D18" s="2">
        <v>43885</v>
      </c>
      <c r="E18" s="8">
        <v>0.2</v>
      </c>
      <c r="F18">
        <v>10</v>
      </c>
      <c r="G18" s="2">
        <v>43896</v>
      </c>
      <c r="H18">
        <v>2</v>
      </c>
      <c r="I18" s="7">
        <v>50000</v>
      </c>
      <c r="J18" s="7">
        <v>8400</v>
      </c>
    </row>
    <row r="19" spans="1:10" x14ac:dyDescent="0.2">
      <c r="B19" t="s">
        <v>22</v>
      </c>
      <c r="C19" t="s">
        <v>18</v>
      </c>
      <c r="D19" s="2">
        <v>43885</v>
      </c>
      <c r="E19" s="8">
        <v>0.3</v>
      </c>
      <c r="F19">
        <v>10</v>
      </c>
      <c r="G19" s="2">
        <v>43896</v>
      </c>
      <c r="H19">
        <v>3</v>
      </c>
      <c r="I19" s="7">
        <v>807000</v>
      </c>
      <c r="J19" s="7">
        <v>262679</v>
      </c>
    </row>
    <row r="20" spans="1:10" x14ac:dyDescent="0.2">
      <c r="B20" t="s">
        <v>23</v>
      </c>
      <c r="C20" t="s">
        <v>20</v>
      </c>
      <c r="D20" s="2">
        <v>43885</v>
      </c>
      <c r="E20" s="8">
        <v>0</v>
      </c>
      <c r="F20">
        <v>3</v>
      </c>
      <c r="G20" s="2">
        <v>43887</v>
      </c>
      <c r="H20">
        <v>0</v>
      </c>
      <c r="I20" s="7">
        <v>691000</v>
      </c>
      <c r="J20" s="7">
        <v>0</v>
      </c>
    </row>
    <row r="21" spans="1:10" x14ac:dyDescent="0.2">
      <c r="A21" t="s">
        <v>28</v>
      </c>
      <c r="B21" t="s">
        <v>11</v>
      </c>
      <c r="C21" t="s">
        <v>12</v>
      </c>
      <c r="D21" s="2">
        <v>43892</v>
      </c>
      <c r="E21" s="8">
        <v>0.88888888888888884</v>
      </c>
      <c r="F21">
        <v>9</v>
      </c>
      <c r="G21" s="2">
        <v>43902</v>
      </c>
      <c r="H21">
        <v>8</v>
      </c>
      <c r="I21" s="7">
        <v>787000</v>
      </c>
      <c r="J21" s="7">
        <v>727188</v>
      </c>
    </row>
    <row r="22" spans="1:10" x14ac:dyDescent="0.2">
      <c r="B22" t="s">
        <v>13</v>
      </c>
      <c r="C22" t="s">
        <v>14</v>
      </c>
      <c r="D22" s="2">
        <v>43892</v>
      </c>
      <c r="E22" s="8">
        <v>0.2</v>
      </c>
      <c r="F22">
        <v>10</v>
      </c>
      <c r="G22" s="2">
        <v>43903</v>
      </c>
      <c r="H22">
        <v>2</v>
      </c>
      <c r="I22" s="7">
        <v>228000</v>
      </c>
      <c r="J22" s="7">
        <v>47880</v>
      </c>
    </row>
    <row r="23" spans="1:10" x14ac:dyDescent="0.2">
      <c r="B23" t="s">
        <v>15</v>
      </c>
      <c r="C23" t="s">
        <v>16</v>
      </c>
      <c r="D23" s="2">
        <v>43878</v>
      </c>
      <c r="E23" s="8">
        <v>0</v>
      </c>
      <c r="F23">
        <v>4</v>
      </c>
      <c r="G23" s="2">
        <v>43881</v>
      </c>
      <c r="H23">
        <v>0</v>
      </c>
      <c r="I23" s="7">
        <v>147000</v>
      </c>
      <c r="J23" s="7">
        <v>0</v>
      </c>
    </row>
    <row r="24" spans="1:10" x14ac:dyDescent="0.2">
      <c r="B24" t="s">
        <v>17</v>
      </c>
      <c r="C24" t="s">
        <v>18</v>
      </c>
      <c r="D24" s="2">
        <v>43880</v>
      </c>
      <c r="E24" s="8">
        <v>0.625</v>
      </c>
      <c r="F24">
        <v>8</v>
      </c>
      <c r="G24" s="2">
        <v>43889</v>
      </c>
      <c r="H24">
        <v>5</v>
      </c>
      <c r="I24" s="7">
        <v>338000</v>
      </c>
      <c r="J24" s="7">
        <v>205123</v>
      </c>
    </row>
    <row r="25" spans="1:10" x14ac:dyDescent="0.2">
      <c r="B25" t="s">
        <v>19</v>
      </c>
      <c r="C25" t="s">
        <v>20</v>
      </c>
      <c r="D25" s="2">
        <v>43885</v>
      </c>
      <c r="E25" s="8">
        <v>0.3</v>
      </c>
      <c r="F25">
        <v>10</v>
      </c>
      <c r="G25" s="2">
        <v>43896</v>
      </c>
      <c r="H25">
        <v>3</v>
      </c>
      <c r="I25" s="7">
        <v>857000</v>
      </c>
      <c r="J25" s="7">
        <v>305949</v>
      </c>
    </row>
    <row r="26" spans="1:10" x14ac:dyDescent="0.2">
      <c r="B26" t="s">
        <v>21</v>
      </c>
      <c r="C26" t="s">
        <v>12</v>
      </c>
      <c r="D26" s="2">
        <v>43886</v>
      </c>
      <c r="E26" s="8">
        <v>0.5</v>
      </c>
      <c r="F26">
        <v>6</v>
      </c>
      <c r="G26" s="2">
        <v>43893</v>
      </c>
      <c r="H26">
        <v>3</v>
      </c>
      <c r="I26" s="7">
        <v>602000</v>
      </c>
      <c r="J26" s="7">
        <v>322371</v>
      </c>
    </row>
    <row r="27" spans="1:10" x14ac:dyDescent="0.2">
      <c r="B27" t="s">
        <v>22</v>
      </c>
      <c r="C27" t="s">
        <v>14</v>
      </c>
      <c r="D27" s="2">
        <v>43886</v>
      </c>
      <c r="E27" s="8">
        <v>0.5</v>
      </c>
      <c r="F27">
        <v>4</v>
      </c>
      <c r="G27" s="2">
        <v>43889</v>
      </c>
      <c r="H27">
        <v>2</v>
      </c>
      <c r="I27" s="7">
        <v>990000</v>
      </c>
      <c r="J27" s="7">
        <v>451440</v>
      </c>
    </row>
    <row r="28" spans="1:10" x14ac:dyDescent="0.2">
      <c r="A28" t="s">
        <v>10</v>
      </c>
      <c r="B28" t="s">
        <v>11</v>
      </c>
      <c r="C28" t="s">
        <v>12</v>
      </c>
      <c r="D28" s="2">
        <v>43878</v>
      </c>
      <c r="E28" s="8">
        <v>0.4</v>
      </c>
      <c r="F28">
        <v>5</v>
      </c>
      <c r="G28" s="2">
        <v>43882</v>
      </c>
      <c r="H28">
        <v>2</v>
      </c>
      <c r="I28" s="7">
        <v>218000</v>
      </c>
      <c r="J28" s="7">
        <v>97337</v>
      </c>
    </row>
    <row r="29" spans="1:10" x14ac:dyDescent="0.2">
      <c r="B29" t="s">
        <v>25</v>
      </c>
      <c r="C29" t="s">
        <v>20</v>
      </c>
      <c r="D29" s="2">
        <v>43885</v>
      </c>
      <c r="E29" s="8">
        <v>0.5</v>
      </c>
      <c r="F29">
        <v>6</v>
      </c>
      <c r="G29" s="2">
        <v>43892</v>
      </c>
      <c r="H29">
        <v>3</v>
      </c>
      <c r="I29" s="7">
        <v>416000</v>
      </c>
      <c r="J29" s="7">
        <v>175015</v>
      </c>
    </row>
    <row r="30" spans="1:10" x14ac:dyDescent="0.2">
      <c r="B30" t="s">
        <v>13</v>
      </c>
      <c r="C30" t="s">
        <v>14</v>
      </c>
      <c r="D30" s="2">
        <v>43878</v>
      </c>
      <c r="E30" s="8">
        <v>0.5</v>
      </c>
      <c r="F30">
        <v>6</v>
      </c>
      <c r="G30" s="2">
        <v>43885</v>
      </c>
      <c r="H30">
        <v>3</v>
      </c>
      <c r="I30" s="7">
        <v>393000</v>
      </c>
      <c r="J30" s="7">
        <v>177440</v>
      </c>
    </row>
    <row r="31" spans="1:10" x14ac:dyDescent="0.2">
      <c r="B31" t="s">
        <v>15</v>
      </c>
      <c r="C31" t="s">
        <v>16</v>
      </c>
      <c r="D31" s="2">
        <v>43879</v>
      </c>
      <c r="E31" s="8">
        <v>0.4</v>
      </c>
      <c r="F31">
        <v>10</v>
      </c>
      <c r="G31" s="2">
        <v>43892</v>
      </c>
      <c r="H31">
        <v>4</v>
      </c>
      <c r="I31" s="7">
        <v>86000</v>
      </c>
      <c r="J31" s="7">
        <v>31046</v>
      </c>
    </row>
    <row r="32" spans="1:10" x14ac:dyDescent="0.2">
      <c r="B32" t="s">
        <v>17</v>
      </c>
      <c r="C32" t="s">
        <v>18</v>
      </c>
      <c r="D32" s="2">
        <v>43882</v>
      </c>
      <c r="E32" s="8">
        <v>0.33333333333333331</v>
      </c>
      <c r="F32">
        <v>9</v>
      </c>
      <c r="G32" s="2">
        <v>43894</v>
      </c>
      <c r="H32">
        <v>3</v>
      </c>
      <c r="I32" s="7">
        <v>732000</v>
      </c>
      <c r="J32" s="7">
        <v>261324</v>
      </c>
    </row>
    <row r="33" spans="1:10" x14ac:dyDescent="0.2">
      <c r="B33" t="s">
        <v>19</v>
      </c>
      <c r="C33" t="s">
        <v>20</v>
      </c>
      <c r="D33" s="2">
        <v>43878</v>
      </c>
      <c r="E33" s="8">
        <v>0.25</v>
      </c>
      <c r="F33">
        <v>4</v>
      </c>
      <c r="G33" s="2">
        <v>43881</v>
      </c>
      <c r="H33">
        <v>1</v>
      </c>
      <c r="I33" s="7">
        <v>492000</v>
      </c>
      <c r="J33" s="7">
        <v>116850</v>
      </c>
    </row>
    <row r="34" spans="1:10" x14ac:dyDescent="0.2">
      <c r="B34" t="s">
        <v>21</v>
      </c>
      <c r="C34" t="s">
        <v>12</v>
      </c>
      <c r="D34" s="2">
        <v>43881</v>
      </c>
      <c r="E34" s="8">
        <v>0</v>
      </c>
      <c r="F34">
        <v>6</v>
      </c>
      <c r="G34" s="2">
        <v>43888</v>
      </c>
      <c r="H34">
        <v>0</v>
      </c>
      <c r="I34" s="7">
        <v>188000</v>
      </c>
      <c r="J34" s="7">
        <v>0</v>
      </c>
    </row>
    <row r="35" spans="1:10" x14ac:dyDescent="0.2">
      <c r="B35" t="s">
        <v>22</v>
      </c>
      <c r="C35" t="s">
        <v>14</v>
      </c>
      <c r="D35" s="2">
        <v>43881</v>
      </c>
      <c r="E35" s="8">
        <v>0.42857142857142855</v>
      </c>
      <c r="F35">
        <v>7</v>
      </c>
      <c r="G35" s="2">
        <v>43889</v>
      </c>
      <c r="H35">
        <v>3</v>
      </c>
      <c r="I35" s="7">
        <v>180000</v>
      </c>
      <c r="J35" s="7">
        <v>79380</v>
      </c>
    </row>
    <row r="36" spans="1:10" x14ac:dyDescent="0.2">
      <c r="B36" t="s">
        <v>23</v>
      </c>
      <c r="C36" t="s">
        <v>16</v>
      </c>
      <c r="D36" s="2">
        <v>43885</v>
      </c>
      <c r="E36" s="8">
        <v>0.4</v>
      </c>
      <c r="F36">
        <v>5</v>
      </c>
      <c r="G36" s="2">
        <v>43889</v>
      </c>
      <c r="H36">
        <v>2</v>
      </c>
      <c r="I36" s="7">
        <v>582000</v>
      </c>
      <c r="J36" s="7">
        <v>195231</v>
      </c>
    </row>
    <row r="37" spans="1:10" x14ac:dyDescent="0.2">
      <c r="B37" t="s">
        <v>24</v>
      </c>
      <c r="C37" t="s">
        <v>18</v>
      </c>
      <c r="D37" s="2">
        <v>43885</v>
      </c>
      <c r="E37" s="8">
        <v>0.1111111111111111</v>
      </c>
      <c r="F37">
        <v>9</v>
      </c>
      <c r="G37" s="2">
        <v>43895</v>
      </c>
      <c r="H37">
        <v>1</v>
      </c>
      <c r="I37" s="7">
        <v>562000</v>
      </c>
      <c r="J37" s="7">
        <v>74746</v>
      </c>
    </row>
    <row r="38" spans="1:10" x14ac:dyDescent="0.2">
      <c r="A38" t="s">
        <v>26</v>
      </c>
      <c r="B38" t="s">
        <v>11</v>
      </c>
      <c r="C38" t="s">
        <v>12</v>
      </c>
      <c r="D38" s="2">
        <v>43879</v>
      </c>
      <c r="E38" s="8">
        <v>1</v>
      </c>
      <c r="F38">
        <v>7</v>
      </c>
      <c r="G38" s="2">
        <v>43887</v>
      </c>
      <c r="H38">
        <v>7</v>
      </c>
      <c r="I38" s="7">
        <v>293000</v>
      </c>
      <c r="J38" s="7">
        <v>273001</v>
      </c>
    </row>
    <row r="39" spans="1:10" x14ac:dyDescent="0.2">
      <c r="B39" t="s">
        <v>25</v>
      </c>
      <c r="C39" t="s">
        <v>20</v>
      </c>
      <c r="D39" s="2">
        <v>43878</v>
      </c>
      <c r="E39" s="8">
        <v>1</v>
      </c>
      <c r="F39">
        <v>3</v>
      </c>
      <c r="G39" s="2">
        <v>43880</v>
      </c>
      <c r="H39">
        <v>3</v>
      </c>
      <c r="I39" s="7">
        <v>68000</v>
      </c>
      <c r="J39" s="7">
        <v>64987</v>
      </c>
    </row>
    <row r="40" spans="1:10" x14ac:dyDescent="0.2">
      <c r="B40" t="s">
        <v>13</v>
      </c>
      <c r="C40" t="s">
        <v>14</v>
      </c>
      <c r="D40" s="2">
        <v>43878</v>
      </c>
      <c r="E40" s="8">
        <v>0.44444444444444442</v>
      </c>
      <c r="F40">
        <v>9</v>
      </c>
      <c r="G40" s="2">
        <v>43888</v>
      </c>
      <c r="H40">
        <v>4</v>
      </c>
      <c r="I40" s="7">
        <v>224000</v>
      </c>
      <c r="J40" s="7">
        <v>57910</v>
      </c>
    </row>
    <row r="41" spans="1:10" x14ac:dyDescent="0.2">
      <c r="B41" t="s">
        <v>15</v>
      </c>
      <c r="C41" t="s">
        <v>16</v>
      </c>
      <c r="D41" s="2">
        <v>43879</v>
      </c>
      <c r="E41" s="8">
        <v>0</v>
      </c>
      <c r="F41">
        <v>8</v>
      </c>
      <c r="G41" s="2">
        <v>43888</v>
      </c>
      <c r="H41">
        <v>0</v>
      </c>
      <c r="I41" s="7">
        <v>978000</v>
      </c>
      <c r="J41" s="7">
        <v>0</v>
      </c>
    </row>
    <row r="42" spans="1:10" x14ac:dyDescent="0.2">
      <c r="B42" t="s">
        <v>17</v>
      </c>
      <c r="C42" t="s">
        <v>18</v>
      </c>
      <c r="D42" s="2">
        <v>43881</v>
      </c>
      <c r="E42" s="8">
        <v>0.42857142857142855</v>
      </c>
      <c r="F42">
        <v>7</v>
      </c>
      <c r="G42" s="2">
        <v>43889</v>
      </c>
      <c r="H42">
        <v>3</v>
      </c>
      <c r="I42" s="7">
        <v>932000</v>
      </c>
      <c r="J42" s="7">
        <v>379157</v>
      </c>
    </row>
    <row r="43" spans="1:10" x14ac:dyDescent="0.2">
      <c r="B43" t="s">
        <v>19</v>
      </c>
      <c r="C43" t="s">
        <v>20</v>
      </c>
      <c r="D43" s="2">
        <v>43882</v>
      </c>
      <c r="E43" s="8">
        <v>0.25</v>
      </c>
      <c r="F43">
        <v>4</v>
      </c>
      <c r="G43" s="2">
        <v>43887</v>
      </c>
      <c r="H43">
        <v>1</v>
      </c>
      <c r="I43" s="7">
        <v>854000</v>
      </c>
      <c r="J43" s="7">
        <v>322812</v>
      </c>
    </row>
    <row r="44" spans="1:10" x14ac:dyDescent="0.2">
      <c r="B44" t="s">
        <v>21</v>
      </c>
      <c r="C44" t="s">
        <v>12</v>
      </c>
      <c r="D44" s="2">
        <v>43882</v>
      </c>
      <c r="E44" s="8">
        <v>0.5</v>
      </c>
      <c r="F44">
        <v>6</v>
      </c>
      <c r="G44" s="2">
        <v>43889</v>
      </c>
      <c r="H44">
        <v>3</v>
      </c>
      <c r="I44" s="7">
        <v>81000</v>
      </c>
      <c r="J44" s="7">
        <v>38461</v>
      </c>
    </row>
    <row r="45" spans="1:10" x14ac:dyDescent="0.2">
      <c r="B45" t="s">
        <v>22</v>
      </c>
      <c r="C45" t="s">
        <v>14</v>
      </c>
      <c r="D45" s="2">
        <v>43885</v>
      </c>
      <c r="E45" s="8">
        <v>0.83333333333333337</v>
      </c>
      <c r="F45">
        <v>6</v>
      </c>
      <c r="G45" s="2">
        <v>43892</v>
      </c>
      <c r="H45">
        <v>5</v>
      </c>
      <c r="I45" s="7">
        <v>169000</v>
      </c>
      <c r="J45" s="7">
        <v>136468</v>
      </c>
    </row>
    <row r="46" spans="1:10" x14ac:dyDescent="0.2">
      <c r="B46" t="s">
        <v>23</v>
      </c>
      <c r="C46" t="s">
        <v>16</v>
      </c>
      <c r="D46" s="2">
        <v>43886</v>
      </c>
      <c r="E46" s="8">
        <v>0.25</v>
      </c>
      <c r="F46">
        <v>4</v>
      </c>
      <c r="G46" s="2">
        <v>43889</v>
      </c>
      <c r="H46">
        <v>1</v>
      </c>
      <c r="I46" s="7">
        <v>61000</v>
      </c>
      <c r="J46" s="7">
        <v>12078</v>
      </c>
    </row>
    <row r="47" spans="1:10" x14ac:dyDescent="0.2">
      <c r="B47" t="s">
        <v>24</v>
      </c>
      <c r="C47" t="s">
        <v>18</v>
      </c>
      <c r="D47" s="2">
        <v>43888</v>
      </c>
      <c r="E47" s="8">
        <v>0.42857142857142855</v>
      </c>
      <c r="F47">
        <v>7</v>
      </c>
      <c r="G47" s="2">
        <v>43896</v>
      </c>
      <c r="H47">
        <v>3</v>
      </c>
      <c r="I47" s="7">
        <v>645000</v>
      </c>
      <c r="J47" s="7">
        <v>273048</v>
      </c>
    </row>
    <row r="48" spans="1:10" x14ac:dyDescent="0.2">
      <c r="A48" t="s">
        <v>27</v>
      </c>
      <c r="B48" t="s">
        <v>11</v>
      </c>
      <c r="C48" t="s">
        <v>12</v>
      </c>
      <c r="D48" s="2">
        <v>43878</v>
      </c>
      <c r="E48" s="8">
        <v>0.5</v>
      </c>
      <c r="F48">
        <v>10</v>
      </c>
      <c r="G48" s="2">
        <v>43889</v>
      </c>
      <c r="H48">
        <v>5</v>
      </c>
      <c r="I48" s="7">
        <v>839000</v>
      </c>
      <c r="J48" s="7">
        <v>406974</v>
      </c>
    </row>
    <row r="49" spans="1:10" x14ac:dyDescent="0.2">
      <c r="B49" t="s">
        <v>13</v>
      </c>
      <c r="C49" t="s">
        <v>14</v>
      </c>
      <c r="D49" s="2">
        <v>43882</v>
      </c>
      <c r="E49" s="8">
        <v>0.8</v>
      </c>
      <c r="F49">
        <v>5</v>
      </c>
      <c r="G49" s="2">
        <v>43888</v>
      </c>
      <c r="H49">
        <v>4</v>
      </c>
      <c r="I49" s="7">
        <v>729000</v>
      </c>
      <c r="J49" s="7">
        <v>487139</v>
      </c>
    </row>
    <row r="50" spans="1:10" x14ac:dyDescent="0.2">
      <c r="B50" t="s">
        <v>15</v>
      </c>
      <c r="C50" t="s">
        <v>16</v>
      </c>
      <c r="D50" s="2">
        <v>43885</v>
      </c>
      <c r="E50" s="8">
        <v>0.42857142857142855</v>
      </c>
      <c r="F50">
        <v>7</v>
      </c>
      <c r="G50" s="2">
        <v>43893</v>
      </c>
      <c r="H50">
        <v>3</v>
      </c>
      <c r="I50" s="7">
        <v>826000</v>
      </c>
      <c r="J50" s="7">
        <v>298186</v>
      </c>
    </row>
    <row r="51" spans="1:10" x14ac:dyDescent="0.2">
      <c r="B51" t="s">
        <v>17</v>
      </c>
      <c r="C51" t="s">
        <v>18</v>
      </c>
      <c r="D51" s="2">
        <v>43887</v>
      </c>
      <c r="E51" s="8">
        <v>0.2857142857142857</v>
      </c>
      <c r="F51">
        <v>7</v>
      </c>
      <c r="G51" s="2">
        <v>43895</v>
      </c>
      <c r="H51">
        <v>2</v>
      </c>
      <c r="I51" s="7">
        <v>895000</v>
      </c>
      <c r="J51" s="7">
        <v>280583</v>
      </c>
    </row>
    <row r="52" spans="1:10" x14ac:dyDescent="0.2">
      <c r="B52" t="s">
        <v>19</v>
      </c>
      <c r="C52" t="s">
        <v>20</v>
      </c>
      <c r="D52" s="2">
        <v>43889</v>
      </c>
      <c r="E52" s="8">
        <v>0.66666666666666663</v>
      </c>
      <c r="F52">
        <v>3</v>
      </c>
      <c r="G52" s="2">
        <v>43893</v>
      </c>
      <c r="H52">
        <v>2</v>
      </c>
      <c r="I52" s="7">
        <v>341000</v>
      </c>
      <c r="J52" s="7">
        <v>129785</v>
      </c>
    </row>
    <row r="53" spans="1:10" x14ac:dyDescent="0.2">
      <c r="A53" t="s">
        <v>30</v>
      </c>
      <c r="B53" t="s">
        <v>30</v>
      </c>
      <c r="C53" t="s">
        <v>30</v>
      </c>
      <c r="D53" t="s">
        <v>30</v>
      </c>
      <c r="E53" s="8" t="s">
        <v>30</v>
      </c>
      <c r="F53" t="s">
        <v>30</v>
      </c>
      <c r="G53" t="s">
        <v>30</v>
      </c>
      <c r="H53" t="s">
        <v>30</v>
      </c>
      <c r="I53" s="7"/>
      <c r="J53" s="7"/>
    </row>
    <row r="54" spans="1:10" x14ac:dyDescent="0.2">
      <c r="A54" t="s">
        <v>31</v>
      </c>
      <c r="I54" s="7">
        <v>19695000</v>
      </c>
      <c r="J54" s="7">
        <v>8340291</v>
      </c>
    </row>
  </sheetData>
  <conditionalFormatting sqref="E13:E53">
    <cfRule type="dataBar" priority="12">
      <dataBar>
        <cfvo type="min"/>
        <cfvo type="max"/>
        <color rgb="FF00B050"/>
      </dataBar>
      <extLst>
        <ext xmlns:x14="http://schemas.microsoft.com/office/spreadsheetml/2009/9/main" uri="{B025F937-C7B1-47D3-B67F-A62EFF666E3E}">
          <x14:id>{1260348E-20DF-FA4D-AD50-66AD022AF289}</x14:id>
        </ext>
      </extLst>
    </cfRule>
  </conditionalFormatting>
  <conditionalFormatting sqref="K12:AJ12">
    <cfRule type="expression" dxfId="5" priority="11">
      <formula>$K$12&lt;&gt;""</formula>
    </cfRule>
  </conditionalFormatting>
  <conditionalFormatting sqref="K13:AJ60">
    <cfRule type="expression" dxfId="4" priority="2" stopIfTrue="1">
      <formula>AND(WEEKDAY(K$12,2)&gt;5,$B13&lt;&gt;"")</formula>
    </cfRule>
  </conditionalFormatting>
  <conditionalFormatting sqref="K13:AJ58">
    <cfRule type="expression" dxfId="3" priority="8">
      <formula>AND(K$12 &gt;= $D13,WORKDAY.INTL($D13,$H13,1)-1&gt;=K$12)</formula>
    </cfRule>
  </conditionalFormatting>
  <conditionalFormatting sqref="K13:AJ53">
    <cfRule type="expression" dxfId="2" priority="3" stopIfTrue="1">
      <formula>AND(K$12&gt;=WORKDAY.INTL($D13,$H13,1),$E13=0,$K12&lt;=$G13)</formula>
    </cfRule>
    <cfRule type="expression" dxfId="1" priority="7">
      <formula>AND(K$12&gt;=WORKDAY.INTL($D13,$H13,1),$E13&lt;&gt;1,$K12&lt;=$G13)</formula>
    </cfRule>
  </conditionalFormatting>
  <conditionalFormatting sqref="K13:AJ57">
    <cfRule type="expression" dxfId="0" priority="1">
      <formula>$A13="Grand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5</xdr:col>
                    <xdr:colOff>673100</xdr:colOff>
                    <xdr:row>0</xdr:row>
                    <xdr:rowOff>101600</xdr:rowOff>
                  </from>
                  <to>
                    <xdr:col>8</xdr:col>
                    <xdr:colOff>38100</xdr:colOff>
                    <xdr:row>1</xdr:row>
                    <xdr:rowOff>190500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1260348E-20DF-FA4D-AD50-66AD022AF289}">
            <x14:dataBar minLength="0" maxLength="100" gradient="0">
              <x14:cfvo type="autoMin"/>
              <x14:cfvo type="autoMax"/>
              <x14:negativeFillColor theme="4"/>
              <x14:axisColor rgb="FF000000"/>
            </x14:dataBar>
          </x14:cfRule>
          <xm:sqref>E13:E53</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6345-F2B9-8842-B708-872594705E0D}">
  <dimension ref="A3:F9"/>
  <sheetViews>
    <sheetView workbookViewId="0">
      <selection activeCell="C9" sqref="C9"/>
    </sheetView>
  </sheetViews>
  <sheetFormatPr baseColWidth="10" defaultRowHeight="16" x14ac:dyDescent="0.2"/>
  <cols>
    <col min="1" max="1" width="20.6640625" bestFit="1" customWidth="1"/>
    <col min="2" max="2" width="4.1640625" bestFit="1" customWidth="1"/>
    <col min="5" max="5" width="14.6640625" customWidth="1"/>
  </cols>
  <sheetData>
    <row r="3" spans="1:6" x14ac:dyDescent="0.2">
      <c r="A3" s="5" t="s">
        <v>41</v>
      </c>
      <c r="E3" t="s">
        <v>42</v>
      </c>
      <c r="F3" s="8">
        <f>GETPIVOTDATA("Sum of Days completed",$A$3)/GETPIVOTDATA("Sum of Duration",$A$3)</f>
        <v>0.42105263157894735</v>
      </c>
    </row>
    <row r="4" spans="1:6" x14ac:dyDescent="0.2">
      <c r="A4" s="11" t="s">
        <v>39</v>
      </c>
      <c r="B4" s="10">
        <v>266</v>
      </c>
      <c r="E4" t="s">
        <v>43</v>
      </c>
      <c r="F4" s="8">
        <f>1-F3</f>
        <v>0.57894736842105265</v>
      </c>
    </row>
    <row r="5" spans="1:6" x14ac:dyDescent="0.2">
      <c r="A5" s="11" t="s">
        <v>40</v>
      </c>
      <c r="B5" s="10">
        <v>112</v>
      </c>
      <c r="E5" s="9"/>
      <c r="F5" s="9"/>
    </row>
    <row r="6" spans="1:6" x14ac:dyDescent="0.2">
      <c r="E6" s="9"/>
      <c r="F6" s="9"/>
    </row>
    <row r="7" spans="1:6" x14ac:dyDescent="0.2">
      <c r="E7" s="9"/>
      <c r="F7" s="9"/>
    </row>
    <row r="8" spans="1:6" x14ac:dyDescent="0.2">
      <c r="E8" s="9"/>
      <c r="F8" s="9"/>
    </row>
    <row r="9" spans="1:6" x14ac:dyDescent="0.2">
      <c r="E9" s="9"/>
      <c r="F9" s="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347B-5F14-A446-92B6-28AF06BE3B9D}">
  <dimension ref="A3:C5"/>
  <sheetViews>
    <sheetView workbookViewId="0">
      <selection activeCell="O13" sqref="O13"/>
    </sheetView>
  </sheetViews>
  <sheetFormatPr baseColWidth="10" defaultRowHeight="16" x14ac:dyDescent="0.2"/>
  <cols>
    <col min="1" max="1" width="7.5" bestFit="1" customWidth="1"/>
    <col min="2" max="2" width="6.83203125" bestFit="1" customWidth="1"/>
  </cols>
  <sheetData>
    <row r="3" spans="1:3" x14ac:dyDescent="0.2">
      <c r="A3" t="s">
        <v>32</v>
      </c>
      <c r="B3" t="s">
        <v>33</v>
      </c>
    </row>
    <row r="4" spans="1:3" x14ac:dyDescent="0.2">
      <c r="A4" s="12">
        <v>19695000</v>
      </c>
      <c r="B4" s="13">
        <v>8340291</v>
      </c>
      <c r="C4" t="s">
        <v>44</v>
      </c>
    </row>
    <row r="5" spans="1:3" x14ac:dyDescent="0.2">
      <c r="A5" s="4">
        <f>1-B5</f>
        <v>0.57652749428789041</v>
      </c>
      <c r="B5" s="4">
        <f>GETPIVOTDATA("Actual ",$A$3)/GETPIVOTDATA("Budget ",$A$3)</f>
        <v>0.42347250571210965</v>
      </c>
      <c r="C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E6A6-8142-6648-90A9-FAD2E7E3769F}">
  <dimension ref="A4:D12"/>
  <sheetViews>
    <sheetView workbookViewId="0">
      <selection activeCell="D12" sqref="D12"/>
    </sheetView>
  </sheetViews>
  <sheetFormatPr baseColWidth="10" defaultRowHeight="16" x14ac:dyDescent="0.2"/>
  <sheetData>
    <row r="4" spans="1:4" x14ac:dyDescent="0.2">
      <c r="A4" t="s">
        <v>34</v>
      </c>
      <c r="B4">
        <f xml:space="preserve"> COUNTIF('Dashboard '!E13:E59,"="&amp;0)</f>
        <v>4</v>
      </c>
    </row>
    <row r="5" spans="1:4" x14ac:dyDescent="0.2">
      <c r="A5" t="s">
        <v>35</v>
      </c>
      <c r="B5">
        <f>COUNTIFS('Dashboard '!E13:E59,"&lt;&gt;"&amp;0,'Dashboard '!E13:E59,"&lt;"&amp;1)</f>
        <v>33</v>
      </c>
    </row>
    <row r="6" spans="1:4" x14ac:dyDescent="0.2">
      <c r="A6" t="s">
        <v>36</v>
      </c>
      <c r="B6">
        <f>COUNTIF('Dashboard '!E13:E59,"="&amp;1)</f>
        <v>3</v>
      </c>
    </row>
    <row r="7" spans="1:4" x14ac:dyDescent="0.2">
      <c r="A7" t="s">
        <v>37</v>
      </c>
      <c r="B7">
        <f>B4+B5</f>
        <v>37</v>
      </c>
    </row>
    <row r="8" spans="1:4" x14ac:dyDescent="0.2">
      <c r="A8" t="s">
        <v>38</v>
      </c>
      <c r="B8">
        <f>SUM(B4:B6)</f>
        <v>40</v>
      </c>
    </row>
    <row r="11" spans="1:4" x14ac:dyDescent="0.2">
      <c r="D11" t="s">
        <v>47</v>
      </c>
    </row>
    <row r="12" spans="1:4" x14ac:dyDescent="0.2">
      <c r="D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044CF-279B-DE4E-96F2-7F94F49F8B41}">
  <dimension ref="A1:L41"/>
  <sheetViews>
    <sheetView topLeftCell="A2" workbookViewId="0">
      <selection activeCell="A2" sqref="A1:XFD1048576"/>
    </sheetView>
  </sheetViews>
  <sheetFormatPr baseColWidth="10" defaultColWidth="8.83203125" defaultRowHeight="16" x14ac:dyDescent="0.2"/>
  <cols>
    <col min="1" max="1" width="10" customWidth="1"/>
    <col min="2" max="2" width="11.5" customWidth="1"/>
    <col min="3" max="3" width="13.1640625" customWidth="1"/>
    <col min="4" max="4" width="12" style="1" bestFit="1" customWidth="1"/>
    <col min="5" max="5" width="11.6640625" customWidth="1"/>
    <col min="6" max="6" width="11.1640625" style="2" bestFit="1" customWidth="1"/>
    <col min="7" max="7" width="17.5" style="3" bestFit="1" customWidth="1"/>
    <col min="8" max="8" width="11.1640625" customWidth="1"/>
    <col min="9" max="10" width="10.33203125" customWidth="1"/>
    <col min="12" max="12" width="23.5" bestFit="1" customWidth="1"/>
  </cols>
  <sheetData>
    <row r="1" spans="1:12" x14ac:dyDescent="0.2">
      <c r="A1" t="s">
        <v>0</v>
      </c>
      <c r="B1" t="s">
        <v>1</v>
      </c>
      <c r="C1" t="s">
        <v>2</v>
      </c>
      <c r="D1" s="1" t="s">
        <v>3</v>
      </c>
      <c r="E1" t="s">
        <v>4</v>
      </c>
      <c r="F1" s="2" t="s">
        <v>5</v>
      </c>
      <c r="G1" s="3" t="s">
        <v>6</v>
      </c>
      <c r="H1" t="s">
        <v>7</v>
      </c>
      <c r="I1" t="s">
        <v>8</v>
      </c>
      <c r="J1" t="s">
        <v>9</v>
      </c>
    </row>
    <row r="2" spans="1:12" x14ac:dyDescent="0.2">
      <c r="A2" t="s">
        <v>10</v>
      </c>
      <c r="B2" t="s">
        <v>11</v>
      </c>
      <c r="C2" t="s">
        <v>12</v>
      </c>
      <c r="D2" s="2">
        <v>43878</v>
      </c>
      <c r="E2">
        <v>5</v>
      </c>
      <c r="F2" s="2">
        <f>WORKDAY.INTL(Table1[[#This Row],[Start Date]]-1,Table1[[#This Row],[Duration]],1)</f>
        <v>43882</v>
      </c>
      <c r="G2" s="3">
        <v>2</v>
      </c>
      <c r="H2" s="4">
        <f>Table1[[#This Row],[Days completed]]/Table1[[#This Row],[Duration]]</f>
        <v>0.4</v>
      </c>
      <c r="I2" s="3">
        <v>218000</v>
      </c>
      <c r="J2" s="3">
        <v>97337</v>
      </c>
      <c r="L2" s="4"/>
    </row>
    <row r="3" spans="1:12" x14ac:dyDescent="0.2">
      <c r="A3" t="s">
        <v>10</v>
      </c>
      <c r="B3" t="s">
        <v>13</v>
      </c>
      <c r="C3" t="s">
        <v>14</v>
      </c>
      <c r="D3" s="2">
        <v>43878</v>
      </c>
      <c r="E3">
        <v>6</v>
      </c>
      <c r="F3" s="2">
        <f>WORKDAY.INTL(Table1[[#This Row],[Start Date]]-1,Table1[[#This Row],[Duration]],1)</f>
        <v>43885</v>
      </c>
      <c r="G3" s="3">
        <v>3</v>
      </c>
      <c r="H3" s="4">
        <f>Table1[[#This Row],[Days completed]]/Table1[[#This Row],[Duration]]</f>
        <v>0.5</v>
      </c>
      <c r="I3" s="3">
        <v>393000</v>
      </c>
      <c r="J3" s="3">
        <v>177440</v>
      </c>
      <c r="L3" s="4"/>
    </row>
    <row r="4" spans="1:12" x14ac:dyDescent="0.2">
      <c r="A4" t="s">
        <v>10</v>
      </c>
      <c r="B4" t="s">
        <v>15</v>
      </c>
      <c r="C4" t="s">
        <v>16</v>
      </c>
      <c r="D4" s="2">
        <v>43879</v>
      </c>
      <c r="E4">
        <v>10</v>
      </c>
      <c r="F4" s="2">
        <f>WORKDAY.INTL(Table1[[#This Row],[Start Date]]-1,Table1[[#This Row],[Duration]],1)</f>
        <v>43892</v>
      </c>
      <c r="G4" s="3">
        <v>4</v>
      </c>
      <c r="H4" s="4">
        <f>Table1[[#This Row],[Days completed]]/Table1[[#This Row],[Duration]]</f>
        <v>0.4</v>
      </c>
      <c r="I4" s="3">
        <v>86000</v>
      </c>
      <c r="J4" s="3">
        <v>31046</v>
      </c>
      <c r="L4" s="4"/>
    </row>
    <row r="5" spans="1:12" x14ac:dyDescent="0.2">
      <c r="A5" t="s">
        <v>10</v>
      </c>
      <c r="B5" t="s">
        <v>17</v>
      </c>
      <c r="C5" t="s">
        <v>18</v>
      </c>
      <c r="D5" s="2">
        <v>43882</v>
      </c>
      <c r="E5">
        <v>9</v>
      </c>
      <c r="F5" s="2">
        <f>WORKDAY.INTL(Table1[[#This Row],[Start Date]]-1,Table1[[#This Row],[Duration]],1)</f>
        <v>43894</v>
      </c>
      <c r="G5" s="3">
        <v>3</v>
      </c>
      <c r="H5" s="4">
        <f>Table1[[#This Row],[Days completed]]/Table1[[#This Row],[Duration]]</f>
        <v>0.33333333333333331</v>
      </c>
      <c r="I5" s="3">
        <v>732000</v>
      </c>
      <c r="J5" s="3">
        <v>261324</v>
      </c>
      <c r="L5" s="4"/>
    </row>
    <row r="6" spans="1:12" x14ac:dyDescent="0.2">
      <c r="A6" t="s">
        <v>10</v>
      </c>
      <c r="B6" t="s">
        <v>19</v>
      </c>
      <c r="C6" t="s">
        <v>20</v>
      </c>
      <c r="D6" s="2">
        <v>43878</v>
      </c>
      <c r="E6">
        <v>4</v>
      </c>
      <c r="F6" s="2">
        <f>WORKDAY.INTL(Table1[[#This Row],[Start Date]]-1,Table1[[#This Row],[Duration]],1)</f>
        <v>43881</v>
      </c>
      <c r="G6" s="3">
        <v>1</v>
      </c>
      <c r="H6" s="4">
        <f>Table1[[#This Row],[Days completed]]/Table1[[#This Row],[Duration]]</f>
        <v>0.25</v>
      </c>
      <c r="I6" s="3">
        <v>492000</v>
      </c>
      <c r="J6" s="3">
        <v>116850</v>
      </c>
      <c r="L6" s="4"/>
    </row>
    <row r="7" spans="1:12" x14ac:dyDescent="0.2">
      <c r="A7" t="s">
        <v>10</v>
      </c>
      <c r="B7" t="s">
        <v>21</v>
      </c>
      <c r="C7" t="s">
        <v>12</v>
      </c>
      <c r="D7" s="2">
        <v>43881</v>
      </c>
      <c r="E7">
        <v>6</v>
      </c>
      <c r="F7" s="2">
        <f>WORKDAY.INTL(Table1[[#This Row],[Start Date]]-1,Table1[[#This Row],[Duration]],1)</f>
        <v>43888</v>
      </c>
      <c r="G7" s="3">
        <v>0</v>
      </c>
      <c r="H7" s="4">
        <f>Table1[[#This Row],[Days completed]]/Table1[[#This Row],[Duration]]</f>
        <v>0</v>
      </c>
      <c r="I7" s="3">
        <v>188000</v>
      </c>
      <c r="J7" s="3">
        <v>0</v>
      </c>
      <c r="L7" s="4"/>
    </row>
    <row r="8" spans="1:12" x14ac:dyDescent="0.2">
      <c r="A8" t="s">
        <v>10</v>
      </c>
      <c r="B8" t="s">
        <v>22</v>
      </c>
      <c r="C8" t="s">
        <v>14</v>
      </c>
      <c r="D8" s="2">
        <v>43881</v>
      </c>
      <c r="E8">
        <v>7</v>
      </c>
      <c r="F8" s="2">
        <f>WORKDAY.INTL(Table1[[#This Row],[Start Date]]-1,Table1[[#This Row],[Duration]],1)</f>
        <v>43889</v>
      </c>
      <c r="G8" s="3">
        <v>3</v>
      </c>
      <c r="H8" s="4">
        <f>Table1[[#This Row],[Days completed]]/Table1[[#This Row],[Duration]]</f>
        <v>0.42857142857142855</v>
      </c>
      <c r="I8" s="3">
        <v>180000</v>
      </c>
      <c r="J8" s="3">
        <v>79380</v>
      </c>
      <c r="L8" s="4"/>
    </row>
    <row r="9" spans="1:12" x14ac:dyDescent="0.2">
      <c r="A9" t="s">
        <v>10</v>
      </c>
      <c r="B9" t="s">
        <v>23</v>
      </c>
      <c r="C9" t="s">
        <v>16</v>
      </c>
      <c r="D9" s="2">
        <v>43885</v>
      </c>
      <c r="E9">
        <v>5</v>
      </c>
      <c r="F9" s="2">
        <f>WORKDAY.INTL(Table1[[#This Row],[Start Date]]-1,Table1[[#This Row],[Duration]],1)</f>
        <v>43889</v>
      </c>
      <c r="G9" s="3">
        <v>2</v>
      </c>
      <c r="H9" s="4">
        <f>Table1[[#This Row],[Days completed]]/Table1[[#This Row],[Duration]]</f>
        <v>0.4</v>
      </c>
      <c r="I9" s="3">
        <v>582000</v>
      </c>
      <c r="J9" s="3">
        <v>195231</v>
      </c>
      <c r="L9" s="4"/>
    </row>
    <row r="10" spans="1:12" x14ac:dyDescent="0.2">
      <c r="A10" t="s">
        <v>10</v>
      </c>
      <c r="B10" t="s">
        <v>24</v>
      </c>
      <c r="C10" t="s">
        <v>18</v>
      </c>
      <c r="D10" s="2">
        <v>43885</v>
      </c>
      <c r="E10">
        <v>9</v>
      </c>
      <c r="F10" s="2">
        <f>WORKDAY.INTL(Table1[[#This Row],[Start Date]]-1,Table1[[#This Row],[Duration]],1)</f>
        <v>43895</v>
      </c>
      <c r="G10" s="3">
        <v>1</v>
      </c>
      <c r="H10" s="4">
        <f>Table1[[#This Row],[Days completed]]/Table1[[#This Row],[Duration]]</f>
        <v>0.1111111111111111</v>
      </c>
      <c r="I10" s="3">
        <v>562000</v>
      </c>
      <c r="J10" s="3">
        <v>74746</v>
      </c>
      <c r="L10" s="4"/>
    </row>
    <row r="11" spans="1:12" x14ac:dyDescent="0.2">
      <c r="A11" t="s">
        <v>10</v>
      </c>
      <c r="B11" t="s">
        <v>25</v>
      </c>
      <c r="C11" t="s">
        <v>20</v>
      </c>
      <c r="D11" s="2">
        <v>43885</v>
      </c>
      <c r="E11">
        <v>6</v>
      </c>
      <c r="F11" s="2">
        <f>WORKDAY.INTL(Table1[[#This Row],[Start Date]]-1,Table1[[#This Row],[Duration]],1)</f>
        <v>43892</v>
      </c>
      <c r="G11" s="3">
        <v>3</v>
      </c>
      <c r="H11" s="4">
        <f>Table1[[#This Row],[Days completed]]/Table1[[#This Row],[Duration]]</f>
        <v>0.5</v>
      </c>
      <c r="I11" s="3">
        <v>416000</v>
      </c>
      <c r="J11" s="3">
        <v>175015</v>
      </c>
      <c r="L11" s="4"/>
    </row>
    <row r="12" spans="1:12" x14ac:dyDescent="0.2">
      <c r="A12" t="s">
        <v>26</v>
      </c>
      <c r="B12" t="s">
        <v>11</v>
      </c>
      <c r="C12" t="s">
        <v>12</v>
      </c>
      <c r="D12" s="2">
        <v>43879</v>
      </c>
      <c r="E12">
        <v>7</v>
      </c>
      <c r="F12" s="2">
        <f>WORKDAY.INTL(Table1[[#This Row],[Start Date]]-1,Table1[[#This Row],[Duration]],1)</f>
        <v>43887</v>
      </c>
      <c r="G12" s="3">
        <v>7</v>
      </c>
      <c r="H12" s="4">
        <f>Table1[[#This Row],[Days completed]]/Table1[[#This Row],[Duration]]</f>
        <v>1</v>
      </c>
      <c r="I12" s="3">
        <v>293000</v>
      </c>
      <c r="J12" s="3">
        <v>273001</v>
      </c>
      <c r="L12" s="4"/>
    </row>
    <row r="13" spans="1:12" x14ac:dyDescent="0.2">
      <c r="A13" t="s">
        <v>26</v>
      </c>
      <c r="B13" t="s">
        <v>13</v>
      </c>
      <c r="C13" t="s">
        <v>14</v>
      </c>
      <c r="D13" s="2">
        <v>43878</v>
      </c>
      <c r="E13">
        <v>9</v>
      </c>
      <c r="F13" s="2">
        <f>WORKDAY.INTL(Table1[[#This Row],[Start Date]]-1,Table1[[#This Row],[Duration]],1)</f>
        <v>43888</v>
      </c>
      <c r="G13" s="3">
        <v>4</v>
      </c>
      <c r="H13" s="4">
        <f>Table1[[#This Row],[Days completed]]/Table1[[#This Row],[Duration]]</f>
        <v>0.44444444444444442</v>
      </c>
      <c r="I13" s="3">
        <v>224000</v>
      </c>
      <c r="J13" s="3">
        <v>57910</v>
      </c>
      <c r="L13" s="4"/>
    </row>
    <row r="14" spans="1:12" x14ac:dyDescent="0.2">
      <c r="A14" t="s">
        <v>26</v>
      </c>
      <c r="B14" t="s">
        <v>15</v>
      </c>
      <c r="C14" t="s">
        <v>16</v>
      </c>
      <c r="D14" s="2">
        <v>43879</v>
      </c>
      <c r="E14">
        <v>8</v>
      </c>
      <c r="F14" s="2">
        <f>WORKDAY.INTL(Table1[[#This Row],[Start Date]]-1,Table1[[#This Row],[Duration]],1)</f>
        <v>43888</v>
      </c>
      <c r="G14" s="3">
        <v>0</v>
      </c>
      <c r="H14" s="4">
        <f>Table1[[#This Row],[Days completed]]/Table1[[#This Row],[Duration]]</f>
        <v>0</v>
      </c>
      <c r="I14" s="3">
        <v>978000</v>
      </c>
      <c r="J14" s="3">
        <v>0</v>
      </c>
      <c r="L14" s="4"/>
    </row>
    <row r="15" spans="1:12" x14ac:dyDescent="0.2">
      <c r="A15" t="s">
        <v>26</v>
      </c>
      <c r="B15" t="s">
        <v>17</v>
      </c>
      <c r="C15" t="s">
        <v>18</v>
      </c>
      <c r="D15" s="2">
        <v>43881</v>
      </c>
      <c r="E15">
        <v>7</v>
      </c>
      <c r="F15" s="2">
        <f>WORKDAY.INTL(Table1[[#This Row],[Start Date]]-1,Table1[[#This Row],[Duration]],1)</f>
        <v>43889</v>
      </c>
      <c r="G15" s="3">
        <v>3</v>
      </c>
      <c r="H15" s="4">
        <f>Table1[[#This Row],[Days completed]]/Table1[[#This Row],[Duration]]</f>
        <v>0.42857142857142855</v>
      </c>
      <c r="I15" s="3">
        <v>932000</v>
      </c>
      <c r="J15" s="3">
        <v>379157</v>
      </c>
      <c r="L15" s="4"/>
    </row>
    <row r="16" spans="1:12" x14ac:dyDescent="0.2">
      <c r="A16" t="s">
        <v>26</v>
      </c>
      <c r="B16" t="s">
        <v>19</v>
      </c>
      <c r="C16" t="s">
        <v>20</v>
      </c>
      <c r="D16" s="2">
        <v>43882</v>
      </c>
      <c r="E16">
        <v>4</v>
      </c>
      <c r="F16" s="2">
        <f>WORKDAY.INTL(Table1[[#This Row],[Start Date]]-1,Table1[[#This Row],[Duration]],1)</f>
        <v>43887</v>
      </c>
      <c r="G16" s="3">
        <v>1</v>
      </c>
      <c r="H16" s="4">
        <f>Table1[[#This Row],[Days completed]]/Table1[[#This Row],[Duration]]</f>
        <v>0.25</v>
      </c>
      <c r="I16" s="3">
        <v>854000</v>
      </c>
      <c r="J16" s="3">
        <v>322812</v>
      </c>
      <c r="L16" s="4"/>
    </row>
    <row r="17" spans="1:12" x14ac:dyDescent="0.2">
      <c r="A17" t="s">
        <v>26</v>
      </c>
      <c r="B17" t="s">
        <v>21</v>
      </c>
      <c r="C17" t="s">
        <v>12</v>
      </c>
      <c r="D17" s="2">
        <v>43882</v>
      </c>
      <c r="E17">
        <v>6</v>
      </c>
      <c r="F17" s="2">
        <f>WORKDAY.INTL(Table1[[#This Row],[Start Date]]-1,Table1[[#This Row],[Duration]],1)</f>
        <v>43889</v>
      </c>
      <c r="G17" s="3">
        <v>3</v>
      </c>
      <c r="H17" s="4">
        <f>Table1[[#This Row],[Days completed]]/Table1[[#This Row],[Duration]]</f>
        <v>0.5</v>
      </c>
      <c r="I17" s="3">
        <v>81000</v>
      </c>
      <c r="J17" s="3">
        <v>38461</v>
      </c>
      <c r="L17" s="4"/>
    </row>
    <row r="18" spans="1:12" x14ac:dyDescent="0.2">
      <c r="A18" t="s">
        <v>26</v>
      </c>
      <c r="B18" t="s">
        <v>22</v>
      </c>
      <c r="C18" t="s">
        <v>14</v>
      </c>
      <c r="D18" s="2">
        <v>43885</v>
      </c>
      <c r="E18">
        <v>6</v>
      </c>
      <c r="F18" s="2">
        <f>WORKDAY.INTL(Table1[[#This Row],[Start Date]]-1,Table1[[#This Row],[Duration]],1)</f>
        <v>43892</v>
      </c>
      <c r="G18" s="3">
        <v>5</v>
      </c>
      <c r="H18" s="4">
        <f>Table1[[#This Row],[Days completed]]/Table1[[#This Row],[Duration]]</f>
        <v>0.83333333333333337</v>
      </c>
      <c r="I18" s="3">
        <v>169000</v>
      </c>
      <c r="J18" s="3">
        <v>136468</v>
      </c>
      <c r="L18" s="4"/>
    </row>
    <row r="19" spans="1:12" x14ac:dyDescent="0.2">
      <c r="A19" t="s">
        <v>26</v>
      </c>
      <c r="B19" t="s">
        <v>23</v>
      </c>
      <c r="C19" t="s">
        <v>16</v>
      </c>
      <c r="D19" s="2">
        <v>43886</v>
      </c>
      <c r="E19">
        <v>4</v>
      </c>
      <c r="F19" s="2">
        <f>WORKDAY.INTL(Table1[[#This Row],[Start Date]]-1,Table1[[#This Row],[Duration]],1)</f>
        <v>43889</v>
      </c>
      <c r="G19" s="3">
        <v>1</v>
      </c>
      <c r="H19" s="4">
        <f>Table1[[#This Row],[Days completed]]/Table1[[#This Row],[Duration]]</f>
        <v>0.25</v>
      </c>
      <c r="I19" s="3">
        <v>61000</v>
      </c>
      <c r="J19" s="3">
        <v>12078</v>
      </c>
      <c r="L19" s="4"/>
    </row>
    <row r="20" spans="1:12" x14ac:dyDescent="0.2">
      <c r="A20" t="s">
        <v>26</v>
      </c>
      <c r="B20" t="s">
        <v>24</v>
      </c>
      <c r="C20" t="s">
        <v>18</v>
      </c>
      <c r="D20" s="2">
        <v>43888</v>
      </c>
      <c r="E20">
        <v>7</v>
      </c>
      <c r="F20" s="2">
        <f>WORKDAY.INTL(Table1[[#This Row],[Start Date]]-1,Table1[[#This Row],[Duration]],1)</f>
        <v>43896</v>
      </c>
      <c r="G20" s="3">
        <v>3</v>
      </c>
      <c r="H20" s="4">
        <f>Table1[[#This Row],[Days completed]]/Table1[[#This Row],[Duration]]</f>
        <v>0.42857142857142855</v>
      </c>
      <c r="I20" s="3">
        <v>645000</v>
      </c>
      <c r="J20" s="3">
        <v>273048</v>
      </c>
      <c r="L20" s="4"/>
    </row>
    <row r="21" spans="1:12" x14ac:dyDescent="0.2">
      <c r="A21" t="s">
        <v>26</v>
      </c>
      <c r="B21" t="s">
        <v>25</v>
      </c>
      <c r="C21" t="s">
        <v>20</v>
      </c>
      <c r="D21" s="2">
        <v>43878</v>
      </c>
      <c r="E21">
        <v>3</v>
      </c>
      <c r="F21" s="2">
        <f>WORKDAY.INTL(Table1[[#This Row],[Start Date]]-1,Table1[[#This Row],[Duration]],1)</f>
        <v>43880</v>
      </c>
      <c r="G21" s="3">
        <v>3</v>
      </c>
      <c r="H21" s="4">
        <f>Table1[[#This Row],[Days completed]]/Table1[[#This Row],[Duration]]</f>
        <v>1</v>
      </c>
      <c r="I21" s="3">
        <v>68000</v>
      </c>
      <c r="J21" s="3">
        <v>64987</v>
      </c>
      <c r="L21" s="4"/>
    </row>
    <row r="22" spans="1:12" x14ac:dyDescent="0.2">
      <c r="A22" t="s">
        <v>27</v>
      </c>
      <c r="B22" t="s">
        <v>11</v>
      </c>
      <c r="C22" t="s">
        <v>12</v>
      </c>
      <c r="D22" s="2">
        <v>43878</v>
      </c>
      <c r="E22">
        <v>10</v>
      </c>
      <c r="F22" s="2">
        <f>WORKDAY.INTL(Table1[[#This Row],[Start Date]]-1,Table1[[#This Row],[Duration]],1)</f>
        <v>43889</v>
      </c>
      <c r="G22" s="3">
        <v>5</v>
      </c>
      <c r="H22" s="4">
        <f>Table1[[#This Row],[Days completed]]/Table1[[#This Row],[Duration]]</f>
        <v>0.5</v>
      </c>
      <c r="I22" s="3">
        <v>839000</v>
      </c>
      <c r="J22" s="3">
        <v>406974</v>
      </c>
      <c r="L22" s="4"/>
    </row>
    <row r="23" spans="1:12" x14ac:dyDescent="0.2">
      <c r="A23" t="s">
        <v>27</v>
      </c>
      <c r="B23" t="s">
        <v>13</v>
      </c>
      <c r="C23" t="s">
        <v>14</v>
      </c>
      <c r="D23" s="2">
        <v>43882</v>
      </c>
      <c r="E23">
        <v>5</v>
      </c>
      <c r="F23" s="2">
        <f>WORKDAY.INTL(Table1[[#This Row],[Start Date]]-1,Table1[[#This Row],[Duration]],1)</f>
        <v>43888</v>
      </c>
      <c r="G23" s="3">
        <v>4</v>
      </c>
      <c r="H23" s="4">
        <f>Table1[[#This Row],[Days completed]]/Table1[[#This Row],[Duration]]</f>
        <v>0.8</v>
      </c>
      <c r="I23" s="3">
        <v>729000</v>
      </c>
      <c r="J23" s="3">
        <v>487139</v>
      </c>
      <c r="L23" s="4"/>
    </row>
    <row r="24" spans="1:12" x14ac:dyDescent="0.2">
      <c r="A24" t="s">
        <v>27</v>
      </c>
      <c r="B24" t="s">
        <v>15</v>
      </c>
      <c r="C24" t="s">
        <v>16</v>
      </c>
      <c r="D24" s="2">
        <v>43885</v>
      </c>
      <c r="E24">
        <v>7</v>
      </c>
      <c r="F24" s="2">
        <f>WORKDAY.INTL(Table1[[#This Row],[Start Date]]-1,Table1[[#This Row],[Duration]],1)</f>
        <v>43893</v>
      </c>
      <c r="G24" s="3">
        <v>3</v>
      </c>
      <c r="H24" s="4">
        <f>Table1[[#This Row],[Days completed]]/Table1[[#This Row],[Duration]]</f>
        <v>0.42857142857142855</v>
      </c>
      <c r="I24" s="3">
        <v>826000</v>
      </c>
      <c r="J24" s="3">
        <v>298186</v>
      </c>
      <c r="L24" s="4"/>
    </row>
    <row r="25" spans="1:12" x14ac:dyDescent="0.2">
      <c r="A25" t="s">
        <v>27</v>
      </c>
      <c r="B25" t="s">
        <v>17</v>
      </c>
      <c r="C25" t="s">
        <v>18</v>
      </c>
      <c r="D25" s="2">
        <v>43887</v>
      </c>
      <c r="E25">
        <v>7</v>
      </c>
      <c r="F25" s="2">
        <f>WORKDAY.INTL(Table1[[#This Row],[Start Date]]-1,Table1[[#This Row],[Duration]],1)</f>
        <v>43895</v>
      </c>
      <c r="G25" s="3">
        <v>2</v>
      </c>
      <c r="H25" s="4">
        <f>Table1[[#This Row],[Days completed]]/Table1[[#This Row],[Duration]]</f>
        <v>0.2857142857142857</v>
      </c>
      <c r="I25" s="3">
        <v>895000</v>
      </c>
      <c r="J25" s="3">
        <v>280583</v>
      </c>
      <c r="L25" s="4"/>
    </row>
    <row r="26" spans="1:12" x14ac:dyDescent="0.2">
      <c r="A26" t="s">
        <v>27</v>
      </c>
      <c r="B26" t="s">
        <v>19</v>
      </c>
      <c r="C26" t="s">
        <v>20</v>
      </c>
      <c r="D26" s="2">
        <v>43889</v>
      </c>
      <c r="E26">
        <v>3</v>
      </c>
      <c r="F26" s="2">
        <f>WORKDAY.INTL(Table1[[#This Row],[Start Date]]-1,Table1[[#This Row],[Duration]],1)</f>
        <v>43893</v>
      </c>
      <c r="G26" s="3">
        <v>2</v>
      </c>
      <c r="H26" s="4">
        <f>Table1[[#This Row],[Days completed]]/Table1[[#This Row],[Duration]]</f>
        <v>0.66666666666666663</v>
      </c>
      <c r="I26" s="3">
        <v>341000</v>
      </c>
      <c r="J26" s="3">
        <v>129785</v>
      </c>
      <c r="L26" s="4"/>
    </row>
    <row r="27" spans="1:12" x14ac:dyDescent="0.2">
      <c r="A27" t="s">
        <v>28</v>
      </c>
      <c r="B27" t="s">
        <v>11</v>
      </c>
      <c r="C27" t="s">
        <v>12</v>
      </c>
      <c r="D27" s="2">
        <v>43892</v>
      </c>
      <c r="E27">
        <v>9</v>
      </c>
      <c r="F27" s="2">
        <f>WORKDAY.INTL(Table1[[#This Row],[Start Date]]-1,Table1[[#This Row],[Duration]],1)</f>
        <v>43902</v>
      </c>
      <c r="G27" s="3">
        <v>8</v>
      </c>
      <c r="H27" s="4">
        <f>Table1[[#This Row],[Days completed]]/Table1[[#This Row],[Duration]]</f>
        <v>0.88888888888888884</v>
      </c>
      <c r="I27" s="3">
        <v>787000</v>
      </c>
      <c r="J27" s="3">
        <v>727188</v>
      </c>
      <c r="L27" s="4"/>
    </row>
    <row r="28" spans="1:12" x14ac:dyDescent="0.2">
      <c r="A28" t="s">
        <v>28</v>
      </c>
      <c r="B28" t="s">
        <v>13</v>
      </c>
      <c r="C28" t="s">
        <v>14</v>
      </c>
      <c r="D28" s="2">
        <v>43892</v>
      </c>
      <c r="E28">
        <v>10</v>
      </c>
      <c r="F28" s="2">
        <f>WORKDAY.INTL(Table1[[#This Row],[Start Date]]-1,Table1[[#This Row],[Duration]],1)</f>
        <v>43903</v>
      </c>
      <c r="G28" s="3">
        <v>2</v>
      </c>
      <c r="H28" s="4">
        <f>Table1[[#This Row],[Days completed]]/Table1[[#This Row],[Duration]]</f>
        <v>0.2</v>
      </c>
      <c r="I28" s="3">
        <v>228000</v>
      </c>
      <c r="J28" s="3">
        <v>47880</v>
      </c>
      <c r="L28" s="4"/>
    </row>
    <row r="29" spans="1:12" x14ac:dyDescent="0.2">
      <c r="A29" t="s">
        <v>28</v>
      </c>
      <c r="B29" t="s">
        <v>15</v>
      </c>
      <c r="C29" t="s">
        <v>16</v>
      </c>
      <c r="D29" s="2">
        <v>43878</v>
      </c>
      <c r="E29">
        <v>4</v>
      </c>
      <c r="F29" s="2">
        <f>WORKDAY.INTL(Table1[[#This Row],[Start Date]]-1,Table1[[#This Row],[Duration]],1)</f>
        <v>43881</v>
      </c>
      <c r="G29" s="3">
        <v>0</v>
      </c>
      <c r="H29" s="4">
        <f>Table1[[#This Row],[Days completed]]/Table1[[#This Row],[Duration]]</f>
        <v>0</v>
      </c>
      <c r="I29" s="3">
        <v>147000</v>
      </c>
      <c r="J29" s="3">
        <v>0</v>
      </c>
      <c r="L29" s="4"/>
    </row>
    <row r="30" spans="1:12" x14ac:dyDescent="0.2">
      <c r="A30" t="s">
        <v>28</v>
      </c>
      <c r="B30" t="s">
        <v>17</v>
      </c>
      <c r="C30" t="s">
        <v>18</v>
      </c>
      <c r="D30" s="2">
        <v>43880</v>
      </c>
      <c r="E30">
        <v>8</v>
      </c>
      <c r="F30" s="2">
        <f>WORKDAY.INTL(Table1[[#This Row],[Start Date]]-1,Table1[[#This Row],[Duration]],1)</f>
        <v>43889</v>
      </c>
      <c r="G30" s="3">
        <v>5</v>
      </c>
      <c r="H30" s="4">
        <f>Table1[[#This Row],[Days completed]]/Table1[[#This Row],[Duration]]</f>
        <v>0.625</v>
      </c>
      <c r="I30" s="3">
        <v>338000</v>
      </c>
      <c r="J30" s="3">
        <v>205123</v>
      </c>
      <c r="L30" s="4"/>
    </row>
    <row r="31" spans="1:12" x14ac:dyDescent="0.2">
      <c r="A31" t="s">
        <v>28</v>
      </c>
      <c r="B31" t="s">
        <v>19</v>
      </c>
      <c r="C31" t="s">
        <v>20</v>
      </c>
      <c r="D31" s="2">
        <v>43885</v>
      </c>
      <c r="E31">
        <v>10</v>
      </c>
      <c r="F31" s="2">
        <f>WORKDAY.INTL(Table1[[#This Row],[Start Date]]-1,Table1[[#This Row],[Duration]],1)</f>
        <v>43896</v>
      </c>
      <c r="G31" s="3">
        <v>3</v>
      </c>
      <c r="H31" s="4">
        <f>Table1[[#This Row],[Days completed]]/Table1[[#This Row],[Duration]]</f>
        <v>0.3</v>
      </c>
      <c r="I31" s="3">
        <v>857000</v>
      </c>
      <c r="J31" s="3">
        <v>305949</v>
      </c>
      <c r="L31" s="4"/>
    </row>
    <row r="32" spans="1:12" x14ac:dyDescent="0.2">
      <c r="A32" t="s">
        <v>28</v>
      </c>
      <c r="B32" t="s">
        <v>21</v>
      </c>
      <c r="C32" t="s">
        <v>12</v>
      </c>
      <c r="D32" s="2">
        <v>43886</v>
      </c>
      <c r="E32">
        <v>6</v>
      </c>
      <c r="F32" s="2">
        <f>WORKDAY.INTL(Table1[[#This Row],[Start Date]]-1,Table1[[#This Row],[Duration]],1)</f>
        <v>43893</v>
      </c>
      <c r="G32" s="3">
        <v>3</v>
      </c>
      <c r="H32" s="4">
        <f>Table1[[#This Row],[Days completed]]/Table1[[#This Row],[Duration]]</f>
        <v>0.5</v>
      </c>
      <c r="I32" s="3">
        <v>602000</v>
      </c>
      <c r="J32" s="3">
        <v>322371</v>
      </c>
      <c r="L32" s="4"/>
    </row>
    <row r="33" spans="1:12" x14ac:dyDescent="0.2">
      <c r="A33" t="s">
        <v>28</v>
      </c>
      <c r="B33" t="s">
        <v>22</v>
      </c>
      <c r="C33" t="s">
        <v>14</v>
      </c>
      <c r="D33" s="2">
        <v>43886</v>
      </c>
      <c r="E33">
        <v>4</v>
      </c>
      <c r="F33" s="2">
        <f>WORKDAY.INTL(Table1[[#This Row],[Start Date]]-1,Table1[[#This Row],[Duration]],1)</f>
        <v>43889</v>
      </c>
      <c r="G33" s="3">
        <v>2</v>
      </c>
      <c r="H33" s="4">
        <f>Table1[[#This Row],[Days completed]]/Table1[[#This Row],[Duration]]</f>
        <v>0.5</v>
      </c>
      <c r="I33" s="3">
        <v>990000</v>
      </c>
      <c r="J33" s="3">
        <v>451440</v>
      </c>
      <c r="L33" s="4"/>
    </row>
    <row r="34" spans="1:12" x14ac:dyDescent="0.2">
      <c r="A34" t="s">
        <v>29</v>
      </c>
      <c r="B34" t="s">
        <v>11</v>
      </c>
      <c r="C34" t="s">
        <v>16</v>
      </c>
      <c r="D34" s="2">
        <v>43889</v>
      </c>
      <c r="E34">
        <v>8</v>
      </c>
      <c r="F34" s="2">
        <f>WORKDAY.INTL(Table1[[#This Row],[Start Date]]-1,Table1[[#This Row],[Duration]],1)</f>
        <v>43900</v>
      </c>
      <c r="G34" s="3">
        <v>3</v>
      </c>
      <c r="H34" s="4">
        <f>Table1[[#This Row],[Days completed]]/Table1[[#This Row],[Duration]]</f>
        <v>0.375</v>
      </c>
      <c r="I34" s="3">
        <v>96000</v>
      </c>
      <c r="J34" s="3">
        <v>32256</v>
      </c>
      <c r="L34" s="4"/>
    </row>
    <row r="35" spans="1:12" x14ac:dyDescent="0.2">
      <c r="A35" t="s">
        <v>29</v>
      </c>
      <c r="B35" t="s">
        <v>13</v>
      </c>
      <c r="C35" t="s">
        <v>18</v>
      </c>
      <c r="D35" s="2">
        <v>43892</v>
      </c>
      <c r="E35">
        <v>9</v>
      </c>
      <c r="F35" s="2">
        <f>WORKDAY.INTL(Table1[[#This Row],[Start Date]]-1,Table1[[#This Row],[Duration]],1)</f>
        <v>43902</v>
      </c>
      <c r="G35" s="3">
        <v>4</v>
      </c>
      <c r="H35" s="4">
        <f>Table1[[#This Row],[Days completed]]/Table1[[#This Row],[Duration]]</f>
        <v>0.44444444444444442</v>
      </c>
      <c r="I35" s="3">
        <v>513000</v>
      </c>
      <c r="J35" s="3">
        <v>226233</v>
      </c>
      <c r="L35" s="4"/>
    </row>
    <row r="36" spans="1:12" x14ac:dyDescent="0.2">
      <c r="A36" t="s">
        <v>29</v>
      </c>
      <c r="B36" t="s">
        <v>15</v>
      </c>
      <c r="C36" t="s">
        <v>20</v>
      </c>
      <c r="D36" s="2">
        <v>43881</v>
      </c>
      <c r="E36">
        <v>5</v>
      </c>
      <c r="F36" s="2">
        <f>WORKDAY.INTL(Table1[[#This Row],[Start Date]]-1,Table1[[#This Row],[Duration]],1)</f>
        <v>43887</v>
      </c>
      <c r="G36" s="3">
        <v>3</v>
      </c>
      <c r="H36" s="4">
        <f>Table1[[#This Row],[Days completed]]/Table1[[#This Row],[Duration]]</f>
        <v>0.6</v>
      </c>
      <c r="I36" s="3">
        <v>616000</v>
      </c>
      <c r="J36" s="3">
        <v>401579</v>
      </c>
      <c r="L36" s="4"/>
    </row>
    <row r="37" spans="1:12" x14ac:dyDescent="0.2">
      <c r="A37" t="s">
        <v>29</v>
      </c>
      <c r="B37" t="s">
        <v>17</v>
      </c>
      <c r="C37" t="s">
        <v>12</v>
      </c>
      <c r="D37" s="2">
        <v>43880</v>
      </c>
      <c r="E37">
        <v>3</v>
      </c>
      <c r="F37" s="2">
        <f>WORKDAY.INTL(Table1[[#This Row],[Start Date]]-1,Table1[[#This Row],[Duration]],1)</f>
        <v>43882</v>
      </c>
      <c r="G37" s="3">
        <v>3</v>
      </c>
      <c r="H37" s="4">
        <f>Table1[[#This Row],[Days completed]]/Table1[[#This Row],[Duration]]</f>
        <v>1</v>
      </c>
      <c r="I37" s="3">
        <v>817000</v>
      </c>
      <c r="J37" s="3">
        <v>807069</v>
      </c>
      <c r="L37" s="4"/>
    </row>
    <row r="38" spans="1:12" x14ac:dyDescent="0.2">
      <c r="A38" t="s">
        <v>29</v>
      </c>
      <c r="B38" t="s">
        <v>19</v>
      </c>
      <c r="C38" t="s">
        <v>14</v>
      </c>
      <c r="D38" s="2">
        <v>43882</v>
      </c>
      <c r="E38">
        <v>7</v>
      </c>
      <c r="F38" s="2">
        <f>WORKDAY.INTL(Table1[[#This Row],[Start Date]]-1,Table1[[#This Row],[Duration]],1)</f>
        <v>43892</v>
      </c>
      <c r="G38" s="3">
        <v>3</v>
      </c>
      <c r="H38" s="4">
        <f>Table1[[#This Row],[Days completed]]/Table1[[#This Row],[Duration]]</f>
        <v>0.42857142857142855</v>
      </c>
      <c r="I38" s="3">
        <v>372000</v>
      </c>
      <c r="J38" s="3">
        <v>173166</v>
      </c>
      <c r="L38" s="4"/>
    </row>
    <row r="39" spans="1:12" x14ac:dyDescent="0.2">
      <c r="A39" t="s">
        <v>29</v>
      </c>
      <c r="B39" t="s">
        <v>21</v>
      </c>
      <c r="C39" t="s">
        <v>16</v>
      </c>
      <c r="D39" s="2">
        <v>43885</v>
      </c>
      <c r="E39">
        <v>10</v>
      </c>
      <c r="F39" s="2">
        <f>WORKDAY.INTL(Table1[[#This Row],[Start Date]]-1,Table1[[#This Row],[Duration]],1)</f>
        <v>43896</v>
      </c>
      <c r="G39" s="3">
        <v>2</v>
      </c>
      <c r="H39" s="4">
        <f>Table1[[#This Row],[Days completed]]/Table1[[#This Row],[Duration]]</f>
        <v>0.2</v>
      </c>
      <c r="I39" s="3">
        <v>50000</v>
      </c>
      <c r="J39" s="3">
        <v>8400</v>
      </c>
      <c r="L39" s="4"/>
    </row>
    <row r="40" spans="1:12" x14ac:dyDescent="0.2">
      <c r="A40" t="s">
        <v>29</v>
      </c>
      <c r="B40" t="s">
        <v>22</v>
      </c>
      <c r="C40" t="s">
        <v>18</v>
      </c>
      <c r="D40" s="2">
        <v>43885</v>
      </c>
      <c r="E40">
        <v>10</v>
      </c>
      <c r="F40" s="2">
        <f>WORKDAY.INTL(Table1[[#This Row],[Start Date]]-1,Table1[[#This Row],[Duration]],1)</f>
        <v>43896</v>
      </c>
      <c r="G40" s="3">
        <v>3</v>
      </c>
      <c r="H40" s="4">
        <f>Table1[[#This Row],[Days completed]]/Table1[[#This Row],[Duration]]</f>
        <v>0.3</v>
      </c>
      <c r="I40" s="3">
        <v>807000</v>
      </c>
      <c r="J40" s="3">
        <v>262679</v>
      </c>
      <c r="L40" s="4"/>
    </row>
    <row r="41" spans="1:12" x14ac:dyDescent="0.2">
      <c r="A41" t="s">
        <v>29</v>
      </c>
      <c r="B41" t="s">
        <v>23</v>
      </c>
      <c r="C41" t="s">
        <v>20</v>
      </c>
      <c r="D41" s="2">
        <v>43885</v>
      </c>
      <c r="E41">
        <v>3</v>
      </c>
      <c r="F41" s="2">
        <f>WORKDAY.INTL(Table1[[#This Row],[Start Date]]-1,Table1[[#This Row],[Duration]],1)</f>
        <v>43887</v>
      </c>
      <c r="G41" s="3">
        <v>0</v>
      </c>
      <c r="H41" s="4">
        <f>Table1[[#This Row],[Days completed]]/Table1[[#This Row],[Duration]]</f>
        <v>0</v>
      </c>
      <c r="I41" s="3">
        <v>691000</v>
      </c>
      <c r="J41" s="3">
        <v>0</v>
      </c>
      <c r="L4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 </vt:lpstr>
      <vt:lpstr>working2</vt:lpstr>
      <vt:lpstr>Working1</vt:lpstr>
      <vt:lpstr>working3</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2022-04-15T09:31:05Z</dcterms:created>
  <dcterms:modified xsi:type="dcterms:W3CDTF">2022-04-16T06:37:43Z</dcterms:modified>
</cp:coreProperties>
</file>