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robertpadgett/Projects/01_My_Notebooks/500_ED_Risk_Retro_BP/data/sample_audits/"/>
    </mc:Choice>
  </mc:AlternateContent>
  <xr:revisionPtr revIDLastSave="0" documentId="8_{83BFF2F6-2A4C-2B45-A0F6-CC13EF441C7B}" xr6:coauthVersionLast="47" xr6:coauthVersionMax="47" xr10:uidLastSave="{00000000-0000-0000-0000-000000000000}"/>
  <bookViews>
    <workbookView xWindow="11700" yWindow="2500" windowWidth="30460" windowHeight="23400" activeTab="3" xr2:uid="{00000000-000D-0000-FFFF-FFFF00000000}"/>
  </bookViews>
  <sheets>
    <sheet name="Operating" sheetId="1" r:id="rId1"/>
    <sheet name="Operating (clean)" sheetId="5" r:id="rId2"/>
    <sheet name="pvt" sheetId="4" r:id="rId3"/>
    <sheet name="Assessments" sheetId="3" r:id="rId4"/>
  </sheets>
  <externalReferences>
    <externalReference r:id="rId5"/>
  </externalReferences>
  <calcPr calcId="191029"/>
  <pivotCaches>
    <pivotCache cacheId="4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4" l="1"/>
  <c r="C53" i="4" s="1"/>
  <c r="C39" i="4"/>
  <c r="C41" i="4" s="1"/>
  <c r="C42" i="4" s="1"/>
  <c r="D31" i="4"/>
  <c r="D32" i="4" s="1"/>
  <c r="E31" i="4"/>
  <c r="E32" i="4" s="1"/>
  <c r="F31" i="4"/>
  <c r="F32" i="4" s="1"/>
  <c r="G31" i="4"/>
  <c r="G32" i="4" s="1"/>
  <c r="C31" i="4"/>
  <c r="C32" i="4" s="1"/>
  <c r="H60" i="5"/>
  <c r="G60" i="5"/>
  <c r="H59" i="5"/>
  <c r="G59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G45" i="5"/>
  <c r="H44" i="5"/>
  <c r="G44" i="5"/>
  <c r="H43" i="5"/>
  <c r="G43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G35" i="5"/>
  <c r="H34" i="5"/>
  <c r="G34" i="5"/>
  <c r="G33" i="5"/>
  <c r="H32" i="5"/>
  <c r="G32" i="5"/>
  <c r="H31" i="5"/>
  <c r="G31" i="5"/>
  <c r="H30" i="5"/>
  <c r="G30" i="5"/>
  <c r="G29" i="5"/>
  <c r="G28" i="5"/>
  <c r="H27" i="5"/>
  <c r="G27" i="5"/>
  <c r="H26" i="5"/>
  <c r="G26" i="5"/>
  <c r="H25" i="5"/>
  <c r="G25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I4" i="3"/>
  <c r="F4" i="3"/>
  <c r="G2" i="1"/>
  <c r="H4" i="3"/>
  <c r="H9" i="3" s="1"/>
  <c r="E4" i="3"/>
  <c r="E9" i="3" s="1"/>
  <c r="D58" i="3"/>
  <c r="A6" i="3"/>
  <c r="H12" i="3" l="1"/>
  <c r="H13" i="3"/>
  <c r="E37" i="3"/>
  <c r="E34" i="3"/>
  <c r="E23" i="3"/>
  <c r="E46" i="3"/>
  <c r="E15" i="3"/>
  <c r="E44" i="3"/>
  <c r="E50" i="3"/>
  <c r="E26" i="3"/>
  <c r="E18" i="3"/>
  <c r="E28" i="3"/>
  <c r="E39" i="3"/>
  <c r="E52" i="3"/>
  <c r="E36" i="3"/>
  <c r="E54" i="3"/>
  <c r="E20" i="3"/>
  <c r="E31" i="3"/>
  <c r="E42" i="3"/>
  <c r="E56" i="3"/>
  <c r="E48" i="3"/>
  <c r="H15" i="3"/>
  <c r="E14" i="3"/>
  <c r="E17" i="3"/>
  <c r="E25" i="3"/>
  <c r="E33" i="3"/>
  <c r="E41" i="3"/>
  <c r="E22" i="3"/>
  <c r="E30" i="3"/>
  <c r="E38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19" i="3"/>
  <c r="H18" i="3"/>
  <c r="H17" i="3"/>
  <c r="H31" i="3"/>
  <c r="H20" i="3"/>
  <c r="H16" i="3"/>
  <c r="H14" i="3"/>
  <c r="E13" i="3"/>
  <c r="E19" i="3"/>
  <c r="E27" i="3"/>
  <c r="E35" i="3"/>
  <c r="E43" i="3"/>
  <c r="E16" i="3"/>
  <c r="E24" i="3"/>
  <c r="E32" i="3"/>
  <c r="E40" i="3"/>
  <c r="E45" i="3"/>
  <c r="E47" i="3"/>
  <c r="E49" i="3"/>
  <c r="E51" i="3"/>
  <c r="E53" i="3"/>
  <c r="E55" i="3"/>
  <c r="E12" i="3"/>
  <c r="E21" i="3"/>
  <c r="E29" i="3"/>
  <c r="H58" i="3" l="1"/>
  <c r="E58" i="3"/>
  <c r="F70" i="1" l="1"/>
  <c r="E70" i="1"/>
  <c r="D70" i="1"/>
  <c r="C70" i="1"/>
  <c r="B70" i="1"/>
  <c r="F69" i="1"/>
  <c r="E69" i="1"/>
  <c r="D69" i="1"/>
  <c r="C69" i="1"/>
  <c r="B69" i="1"/>
  <c r="F68" i="1"/>
  <c r="E68" i="1"/>
  <c r="D68" i="1"/>
  <c r="C68" i="1"/>
  <c r="B68" i="1"/>
  <c r="H67" i="1"/>
  <c r="G67" i="1"/>
  <c r="H66" i="1"/>
  <c r="G66" i="1"/>
  <c r="F65" i="1"/>
  <c r="E65" i="1"/>
  <c r="D65" i="1"/>
  <c r="C65" i="1"/>
  <c r="B65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G51" i="1"/>
  <c r="H50" i="1"/>
  <c r="G50" i="1"/>
  <c r="H49" i="1"/>
  <c r="G49" i="1"/>
  <c r="G48" i="1"/>
  <c r="H47" i="1"/>
  <c r="G47" i="1"/>
  <c r="F46" i="1"/>
  <c r="E46" i="1"/>
  <c r="D46" i="1"/>
  <c r="C46" i="1"/>
  <c r="B46" i="1"/>
  <c r="H45" i="1"/>
  <c r="G45" i="1"/>
  <c r="H44" i="1"/>
  <c r="G44" i="1"/>
  <c r="H43" i="1"/>
  <c r="G43" i="1"/>
  <c r="H42" i="1"/>
  <c r="G42" i="1"/>
  <c r="H41" i="1"/>
  <c r="G41" i="1"/>
  <c r="G40" i="1"/>
  <c r="F39" i="1"/>
  <c r="E39" i="1"/>
  <c r="D39" i="1"/>
  <c r="C39" i="1"/>
  <c r="B39" i="1"/>
  <c r="H38" i="1"/>
  <c r="G38" i="1"/>
  <c r="G37" i="1"/>
  <c r="H36" i="1"/>
  <c r="G36" i="1"/>
  <c r="H35" i="1"/>
  <c r="G35" i="1"/>
  <c r="H34" i="1"/>
  <c r="G34" i="1"/>
  <c r="G33" i="1"/>
  <c r="G32" i="1"/>
  <c r="F31" i="1"/>
  <c r="E31" i="1"/>
  <c r="D31" i="1"/>
  <c r="C31" i="1"/>
  <c r="B31" i="1"/>
  <c r="H30" i="1"/>
  <c r="G30" i="1"/>
  <c r="G31" i="1" s="1"/>
  <c r="F29" i="1"/>
  <c r="E29" i="1"/>
  <c r="D29" i="1"/>
  <c r="C29" i="1"/>
  <c r="B29" i="1"/>
  <c r="H28" i="1"/>
  <c r="G28" i="1"/>
  <c r="H27" i="1"/>
  <c r="G27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F15" i="1"/>
  <c r="E15" i="1"/>
  <c r="D15" i="1"/>
  <c r="C15" i="1"/>
  <c r="B15" i="1"/>
  <c r="F14" i="1"/>
  <c r="F72" i="1" s="1"/>
  <c r="E14" i="1"/>
  <c r="D14" i="1"/>
  <c r="C14" i="1"/>
  <c r="B14" i="1"/>
  <c r="H13" i="1"/>
  <c r="G13" i="1"/>
  <c r="H12" i="1"/>
  <c r="G12" i="1"/>
  <c r="H11" i="1"/>
  <c r="G11" i="1"/>
  <c r="I9" i="3" s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F9" i="3"/>
  <c r="B71" i="1" l="1"/>
  <c r="E72" i="1"/>
  <c r="C72" i="1"/>
  <c r="D72" i="1"/>
  <c r="F15" i="3"/>
  <c r="F12" i="3"/>
  <c r="F21" i="3"/>
  <c r="F36" i="3"/>
  <c r="F56" i="3"/>
  <c r="F51" i="3"/>
  <c r="F48" i="3"/>
  <c r="F13" i="3"/>
  <c r="F34" i="3"/>
  <c r="F31" i="3"/>
  <c r="F41" i="3"/>
  <c r="F30" i="3"/>
  <c r="F19" i="3"/>
  <c r="F24" i="3"/>
  <c r="F53" i="3"/>
  <c r="F14" i="3"/>
  <c r="F55" i="3"/>
  <c r="F40" i="3"/>
  <c r="F25" i="3"/>
  <c r="F35" i="3"/>
  <c r="F28" i="3"/>
  <c r="F47" i="3"/>
  <c r="F26" i="3"/>
  <c r="F43" i="3"/>
  <c r="F23" i="3"/>
  <c r="F42" i="3"/>
  <c r="F44" i="3"/>
  <c r="G9" i="3"/>
  <c r="F37" i="3"/>
  <c r="F33" i="3"/>
  <c r="F49" i="3"/>
  <c r="F18" i="3"/>
  <c r="F20" i="3"/>
  <c r="F46" i="3"/>
  <c r="F17" i="3"/>
  <c r="F38" i="3"/>
  <c r="F27" i="3"/>
  <c r="F32" i="3"/>
  <c r="F29" i="3"/>
  <c r="F39" i="3"/>
  <c r="F50" i="3"/>
  <c r="F45" i="3"/>
  <c r="F52" i="3"/>
  <c r="F54" i="3"/>
  <c r="F22" i="3"/>
  <c r="F16" i="3"/>
  <c r="I52" i="3"/>
  <c r="J52" i="3" s="1"/>
  <c r="I44" i="3"/>
  <c r="J44" i="3" s="1"/>
  <c r="I36" i="3"/>
  <c r="J36" i="3" s="1"/>
  <c r="I28" i="3"/>
  <c r="J28" i="3" s="1"/>
  <c r="I20" i="3"/>
  <c r="J20" i="3" s="1"/>
  <c r="I12" i="3"/>
  <c r="I34" i="3"/>
  <c r="J34" i="3" s="1"/>
  <c r="I40" i="3"/>
  <c r="J40" i="3" s="1"/>
  <c r="I23" i="3"/>
  <c r="J23" i="3" s="1"/>
  <c r="I54" i="3"/>
  <c r="J54" i="3" s="1"/>
  <c r="I22" i="3"/>
  <c r="J22" i="3" s="1"/>
  <c r="I45" i="3"/>
  <c r="J45" i="3" s="1"/>
  <c r="I51" i="3"/>
  <c r="J51" i="3" s="1"/>
  <c r="I43" i="3"/>
  <c r="J43" i="3" s="1"/>
  <c r="I35" i="3"/>
  <c r="J35" i="3" s="1"/>
  <c r="I27" i="3"/>
  <c r="J27" i="3" s="1"/>
  <c r="I19" i="3"/>
  <c r="J19" i="3" s="1"/>
  <c r="I56" i="3"/>
  <c r="J56" i="3" s="1"/>
  <c r="I55" i="3"/>
  <c r="J55" i="3" s="1"/>
  <c r="I39" i="3"/>
  <c r="J39" i="3" s="1"/>
  <c r="I15" i="3"/>
  <c r="J15" i="3" s="1"/>
  <c r="I46" i="3"/>
  <c r="J46" i="3" s="1"/>
  <c r="I37" i="3"/>
  <c r="J37" i="3" s="1"/>
  <c r="I13" i="3"/>
  <c r="J13" i="3" s="1"/>
  <c r="I50" i="3"/>
  <c r="J50" i="3" s="1"/>
  <c r="I42" i="3"/>
  <c r="J42" i="3" s="1"/>
  <c r="I26" i="3"/>
  <c r="J26" i="3" s="1"/>
  <c r="I18" i="3"/>
  <c r="J18" i="3" s="1"/>
  <c r="I24" i="3"/>
  <c r="J24" i="3" s="1"/>
  <c r="I38" i="3"/>
  <c r="J38" i="3" s="1"/>
  <c r="I14" i="3"/>
  <c r="J14" i="3" s="1"/>
  <c r="I21" i="3"/>
  <c r="J21" i="3" s="1"/>
  <c r="J9" i="3"/>
  <c r="I49" i="3"/>
  <c r="J49" i="3" s="1"/>
  <c r="I41" i="3"/>
  <c r="J41" i="3" s="1"/>
  <c r="I33" i="3"/>
  <c r="J33" i="3" s="1"/>
  <c r="I25" i="3"/>
  <c r="J25" i="3" s="1"/>
  <c r="I17" i="3"/>
  <c r="J17" i="3" s="1"/>
  <c r="I48" i="3"/>
  <c r="J48" i="3" s="1"/>
  <c r="I32" i="3"/>
  <c r="J32" i="3" s="1"/>
  <c r="I16" i="3"/>
  <c r="J16" i="3" s="1"/>
  <c r="I47" i="3"/>
  <c r="J47" i="3" s="1"/>
  <c r="I31" i="3"/>
  <c r="J31" i="3" s="1"/>
  <c r="I30" i="3"/>
  <c r="J30" i="3" s="1"/>
  <c r="I53" i="3"/>
  <c r="J53" i="3" s="1"/>
  <c r="I29" i="3"/>
  <c r="J29" i="3" s="1"/>
  <c r="G68" i="1"/>
  <c r="G65" i="1"/>
  <c r="G46" i="1"/>
  <c r="G39" i="1"/>
  <c r="G14" i="1"/>
  <c r="G70" i="1"/>
  <c r="B72" i="1"/>
  <c r="G15" i="1"/>
  <c r="C71" i="1"/>
  <c r="G29" i="1"/>
  <c r="D71" i="1"/>
  <c r="E71" i="1"/>
  <c r="F71" i="1"/>
  <c r="G69" i="1"/>
  <c r="G29" i="3" l="1"/>
  <c r="K29" i="3"/>
  <c r="L29" i="3"/>
  <c r="G26" i="3"/>
  <c r="K26" i="3"/>
  <c r="L26" i="3"/>
  <c r="G48" i="3"/>
  <c r="K48" i="3"/>
  <c r="L48" i="3"/>
  <c r="L16" i="3"/>
  <c r="K16" i="3"/>
  <c r="G16" i="3"/>
  <c r="L33" i="3"/>
  <c r="K33" i="3"/>
  <c r="G33" i="3"/>
  <c r="K47" i="3"/>
  <c r="G47" i="3"/>
  <c r="L47" i="3"/>
  <c r="L51" i="3"/>
  <c r="K51" i="3"/>
  <c r="G51" i="3"/>
  <c r="L27" i="3"/>
  <c r="G27" i="3"/>
  <c r="K27" i="3"/>
  <c r="G37" i="3"/>
  <c r="L37" i="3"/>
  <c r="K37" i="3"/>
  <c r="L28" i="3"/>
  <c r="K28" i="3"/>
  <c r="G28" i="3"/>
  <c r="L19" i="3"/>
  <c r="G19" i="3"/>
  <c r="K19" i="3"/>
  <c r="I58" i="3"/>
  <c r="J58" i="3" s="1"/>
  <c r="J12" i="3"/>
  <c r="K54" i="3"/>
  <c r="L54" i="3"/>
  <c r="G54" i="3"/>
  <c r="G38" i="3"/>
  <c r="L38" i="3"/>
  <c r="K38" i="3"/>
  <c r="L35" i="3"/>
  <c r="G35" i="3"/>
  <c r="K35" i="3"/>
  <c r="L30" i="3"/>
  <c r="K30" i="3"/>
  <c r="G30" i="3"/>
  <c r="L36" i="3"/>
  <c r="K36" i="3"/>
  <c r="G36" i="3"/>
  <c r="K17" i="3"/>
  <c r="G17" i="3"/>
  <c r="L17" i="3"/>
  <c r="K21" i="3"/>
  <c r="G21" i="3"/>
  <c r="L21" i="3"/>
  <c r="K45" i="3"/>
  <c r="G45" i="3"/>
  <c r="L45" i="3"/>
  <c r="L46" i="3"/>
  <c r="G46" i="3"/>
  <c r="K46" i="3"/>
  <c r="K42" i="3"/>
  <c r="G42" i="3"/>
  <c r="L42" i="3"/>
  <c r="G40" i="3"/>
  <c r="L40" i="3"/>
  <c r="K40" i="3"/>
  <c r="G31" i="3"/>
  <c r="K31" i="3"/>
  <c r="L31" i="3"/>
  <c r="L12" i="3"/>
  <c r="G12" i="3"/>
  <c r="K12" i="3"/>
  <c r="F58" i="3"/>
  <c r="G58" i="3" s="1"/>
  <c r="K49" i="3"/>
  <c r="G49" i="3"/>
  <c r="L49" i="3"/>
  <c r="L53" i="3"/>
  <c r="K53" i="3"/>
  <c r="G53" i="3"/>
  <c r="K32" i="3"/>
  <c r="G32" i="3"/>
  <c r="L32" i="3"/>
  <c r="L24" i="3"/>
  <c r="K24" i="3"/>
  <c r="G24" i="3"/>
  <c r="K22" i="3"/>
  <c r="L22" i="3"/>
  <c r="G22" i="3"/>
  <c r="G56" i="3"/>
  <c r="L56" i="3"/>
  <c r="K56" i="3"/>
  <c r="L52" i="3"/>
  <c r="K52" i="3"/>
  <c r="G52" i="3"/>
  <c r="L44" i="3"/>
  <c r="K44" i="3"/>
  <c r="G44" i="3"/>
  <c r="L25" i="3"/>
  <c r="K25" i="3"/>
  <c r="G25" i="3"/>
  <c r="L41" i="3"/>
  <c r="K41" i="3"/>
  <c r="G41" i="3"/>
  <c r="L50" i="3"/>
  <c r="K50" i="3"/>
  <c r="G50" i="3"/>
  <c r="L20" i="3"/>
  <c r="K20" i="3"/>
  <c r="G20" i="3"/>
  <c r="G23" i="3"/>
  <c r="L23" i="3"/>
  <c r="K23" i="3"/>
  <c r="K55" i="3"/>
  <c r="L55" i="3"/>
  <c r="G55" i="3"/>
  <c r="G34" i="3"/>
  <c r="L34" i="3"/>
  <c r="K34" i="3"/>
  <c r="K15" i="3"/>
  <c r="G15" i="3"/>
  <c r="L15" i="3"/>
  <c r="K39" i="3"/>
  <c r="G39" i="3"/>
  <c r="L39" i="3"/>
  <c r="L18" i="3"/>
  <c r="G18" i="3"/>
  <c r="K18" i="3"/>
  <c r="L43" i="3"/>
  <c r="G43" i="3"/>
  <c r="K43" i="3"/>
  <c r="G14" i="3"/>
  <c r="L14" i="3"/>
  <c r="K14" i="3"/>
  <c r="K13" i="3"/>
  <c r="L13" i="3"/>
  <c r="G13" i="3"/>
  <c r="G72" i="1"/>
  <c r="G71" i="1"/>
  <c r="L58" i="3" l="1"/>
</calcChain>
</file>

<file path=xl/sharedStrings.xml><?xml version="1.0" encoding="utf-8"?>
<sst xmlns="http://schemas.openxmlformats.org/spreadsheetml/2006/main" count="660" uniqueCount="313">
  <si>
    <t>Timperly Condominium Association</t>
  </si>
  <si>
    <t>40400000 - Member Assessments</t>
  </si>
  <si>
    <t>40402500 - Special Assessment - Capital Improvements - Installments/Loan Interest</t>
  </si>
  <si>
    <t>40409000 - Working Capital Contributions</t>
  </si>
  <si>
    <t>43411000 - Interest Income - Operating</t>
  </si>
  <si>
    <t>43430000 - Move In / Move Out Income</t>
  </si>
  <si>
    <t>43430500 - Rental Permit Income</t>
  </si>
  <si>
    <t>43431000 - Late Fees/Interest Assessed</t>
  </si>
  <si>
    <t>43433000 - NSF Fees</t>
  </si>
  <si>
    <t>43437000 - Storage Locker Rental</t>
  </si>
  <si>
    <t>43438500 - Utility Assessments</t>
  </si>
  <si>
    <t>43449000 - Other Income</t>
  </si>
  <si>
    <t>45400000 - Chargeback Income</t>
  </si>
  <si>
    <t>Total: Revenue</t>
  </si>
  <si>
    <t>50502000 - Attny Fees - General Business</t>
  </si>
  <si>
    <t>50502500 - Audit/Tax Prep</t>
  </si>
  <si>
    <t>50503500 - Bad Debt Expense</t>
  </si>
  <si>
    <t>50504000 - Collection Fee Expense</t>
  </si>
  <si>
    <t>50504001 - Collections - Physical Posting Expense</t>
  </si>
  <si>
    <t>50506800 - Office Expenses</t>
  </si>
  <si>
    <t>50507000 - Postage &amp; Mail</t>
  </si>
  <si>
    <t>50507500 - Printing &amp; Reproduction</t>
  </si>
  <si>
    <t>50507700 - Professional Services</t>
  </si>
  <si>
    <t>50508500 - Secr State &amp; RE Filing Fees</t>
  </si>
  <si>
    <t>52505000 - Management Fees - Contract</t>
  </si>
  <si>
    <t>52600000 - Loan Payment</t>
  </si>
  <si>
    <t>53000000 - Settlements</t>
  </si>
  <si>
    <t>Total: Administrative Expenses</t>
  </si>
  <si>
    <t>54540000 - Insurance Expense (all risk)</t>
  </si>
  <si>
    <t>Total: Insurance &amp; Corporate Taxes</t>
  </si>
  <si>
    <t>60601000 - Utilities: Water</t>
  </si>
  <si>
    <t>60601200 - Utilities: Storm Sewer</t>
  </si>
  <si>
    <t>60601500 - Utilities: Gas</t>
  </si>
  <si>
    <t>60602000 - Utilities: Electric</t>
  </si>
  <si>
    <t>60602500 - Utilities: Telephone</t>
  </si>
  <si>
    <t>60603000 - Utilities: Trash Removal</t>
  </si>
  <si>
    <t>60604000 - Utilities: Internet/ Comcast- Wireless/ Bldg</t>
  </si>
  <si>
    <t>Total: Utilities</t>
  </si>
  <si>
    <t>70700000 - Grounds: Landscape Maintenance</t>
  </si>
  <si>
    <t>70707500 - Grounds: Sprinkler/Irrigation Repairs</t>
  </si>
  <si>
    <t>70708000 - Grounds: Snow Removal</t>
  </si>
  <si>
    <t>80804000 - Pool: Permit</t>
  </si>
  <si>
    <t>80805000 - Pool Maintenance/Repairs</t>
  </si>
  <si>
    <t>80806000 - Pool Chemicals &amp; Supplies</t>
  </si>
  <si>
    <t>Total: Landscaping/ Grounds</t>
  </si>
  <si>
    <t>75750000 - Building: Repairs &amp; Maintenance  - General</t>
  </si>
  <si>
    <t>75750500 - Building: Furniture &amp; Equipment</t>
  </si>
  <si>
    <t>75752000 - Building: Repairs - Electric</t>
  </si>
  <si>
    <t>75752500 - Building: Elevator Repairs</t>
  </si>
  <si>
    <t>75753500 - Building: Garage Repairs</t>
  </si>
  <si>
    <t>75754000 - Building: HVAC Maintenance</t>
  </si>
  <si>
    <t>75755000 - Building- Reimbursable Expenses</t>
  </si>
  <si>
    <t>75756000 - Building: Repairs - Plumbing &amp; Sewer</t>
  </si>
  <si>
    <t>75759000 - Building: Painting &amp; Drywall</t>
  </si>
  <si>
    <t>75760000 - Building: Janitorial Maintenance</t>
  </si>
  <si>
    <t>75761000 - Building: Janitorial Supplies</t>
  </si>
  <si>
    <t>75762000 - Building: Maintenance Supplies</t>
  </si>
  <si>
    <t>75763000 - Building: Locks &amp; Keys</t>
  </si>
  <si>
    <t>75765000 - Building: WiFi System Maintenance</t>
  </si>
  <si>
    <t>75765500 - Building: Fire Protection</t>
  </si>
  <si>
    <t>75767000 - Building: Pest Control</t>
  </si>
  <si>
    <t>75769500 - Building: Laundry Machine Upgrade</t>
  </si>
  <si>
    <t>75780000 - Building: Permits</t>
  </si>
  <si>
    <t>Total: Repairs &amp; Maintenance</t>
  </si>
  <si>
    <t>90900000 - Operating: Xfer to Reserve</t>
  </si>
  <si>
    <t>90902901 - Operating: Xfer to RSV SA for Capital Impr. - Inst/Ln Int</t>
  </si>
  <si>
    <t>Total: Transfer to Reserves</t>
  </si>
  <si>
    <t>Total: Expense</t>
  </si>
  <si>
    <t>Net Income After Reserves</t>
  </si>
  <si>
    <t>Net Income Before Reserves</t>
  </si>
  <si>
    <t>Notes</t>
  </si>
  <si>
    <t>GLAccountNumber</t>
  </si>
  <si>
    <t>40400000</t>
  </si>
  <si>
    <t>40402500</t>
  </si>
  <si>
    <t>40409000</t>
  </si>
  <si>
    <t>43411000</t>
  </si>
  <si>
    <t>43430000</t>
  </si>
  <si>
    <t>43430500</t>
  </si>
  <si>
    <t>43431000</t>
  </si>
  <si>
    <t>43433000</t>
  </si>
  <si>
    <t>43437000</t>
  </si>
  <si>
    <t>43438500</t>
  </si>
  <si>
    <t>43449000</t>
  </si>
  <si>
    <t>45400000</t>
  </si>
  <si>
    <t>50502000</t>
  </si>
  <si>
    <t>50502500</t>
  </si>
  <si>
    <t>50503500</t>
  </si>
  <si>
    <t>50504000</t>
  </si>
  <si>
    <t>50504001</t>
  </si>
  <si>
    <t>50506800</t>
  </si>
  <si>
    <t>50507000</t>
  </si>
  <si>
    <t>50507500</t>
  </si>
  <si>
    <t>50507700</t>
  </si>
  <si>
    <t>50508500</t>
  </si>
  <si>
    <t>52505000</t>
  </si>
  <si>
    <t>52600000</t>
  </si>
  <si>
    <t>53000000</t>
  </si>
  <si>
    <t>54540000</t>
  </si>
  <si>
    <t>60601000</t>
  </si>
  <si>
    <t>60601200</t>
  </si>
  <si>
    <t>60601500</t>
  </si>
  <si>
    <t>60602000</t>
  </si>
  <si>
    <t>60602500</t>
  </si>
  <si>
    <t>60603000</t>
  </si>
  <si>
    <t>60604000</t>
  </si>
  <si>
    <t>70700000</t>
  </si>
  <si>
    <t>70707500</t>
  </si>
  <si>
    <t>70708000</t>
  </si>
  <si>
    <t>80804000</t>
  </si>
  <si>
    <t>80805000</t>
  </si>
  <si>
    <t>80806000</t>
  </si>
  <si>
    <t>75750000</t>
  </si>
  <si>
    <t>75750500</t>
  </si>
  <si>
    <t>75752000</t>
  </si>
  <si>
    <t>75752500</t>
  </si>
  <si>
    <t>75753500</t>
  </si>
  <si>
    <t>75754000</t>
  </si>
  <si>
    <t>75755000</t>
  </si>
  <si>
    <t>75756000</t>
  </si>
  <si>
    <t>75759000</t>
  </si>
  <si>
    <t>75760000</t>
  </si>
  <si>
    <t>75761000</t>
  </si>
  <si>
    <t>75762000</t>
  </si>
  <si>
    <t>75763000</t>
  </si>
  <si>
    <t>75765000</t>
  </si>
  <si>
    <t>75765500</t>
  </si>
  <si>
    <t>75767000</t>
  </si>
  <si>
    <t>75769500</t>
  </si>
  <si>
    <t>75780000</t>
  </si>
  <si>
    <t>90900000</t>
  </si>
  <si>
    <t>90902901</t>
  </si>
  <si>
    <t>GLAccountName</t>
  </si>
  <si>
    <t>Member Assessments</t>
  </si>
  <si>
    <t>Special Assessment - Capital Improvements - Installments/Loan Interest</t>
  </si>
  <si>
    <t>Working Capital Contributions</t>
  </si>
  <si>
    <t>Interest Income - Operating</t>
  </si>
  <si>
    <t>Move In / Move Out Income</t>
  </si>
  <si>
    <t>Rental Permit Income</t>
  </si>
  <si>
    <t>Late Fees/Interest Assessed</t>
  </si>
  <si>
    <t>NSF Fees</t>
  </si>
  <si>
    <t>Storage Locker Rental</t>
  </si>
  <si>
    <t>Utility Assessments</t>
  </si>
  <si>
    <t>Other Income</t>
  </si>
  <si>
    <t>Chargeback Income</t>
  </si>
  <si>
    <t>Attny Fees - General Business</t>
  </si>
  <si>
    <t>Audit/Tax Prep</t>
  </si>
  <si>
    <t>Bad Debt Expense</t>
  </si>
  <si>
    <t>Collection Fee Expense</t>
  </si>
  <si>
    <t>Collections - Physical Posting Expense</t>
  </si>
  <si>
    <t>Office Expenses</t>
  </si>
  <si>
    <t>Postage &amp; Mail</t>
  </si>
  <si>
    <t>Printing &amp; Reproduction</t>
  </si>
  <si>
    <t>Professional Services</t>
  </si>
  <si>
    <t>Secr State &amp; RE Filing Fees</t>
  </si>
  <si>
    <t>Management Fees - Contract</t>
  </si>
  <si>
    <t>Loan Payment</t>
  </si>
  <si>
    <t>Settlements</t>
  </si>
  <si>
    <t>Insurance Expense (all risk)</t>
  </si>
  <si>
    <t>Utilities: Water</t>
  </si>
  <si>
    <t>Utilities: Storm Sewer</t>
  </si>
  <si>
    <t>Utilities: Gas</t>
  </si>
  <si>
    <t>Utilities: Electric</t>
  </si>
  <si>
    <t>Utilities: Telephone</t>
  </si>
  <si>
    <t>Utilities: Trash Removal</t>
  </si>
  <si>
    <t>Utilities: Internet/ Comcast- Wireless/ Bldg</t>
  </si>
  <si>
    <t>Grounds: Landscape Maintenance</t>
  </si>
  <si>
    <t>Grounds: Sprinkler/Irrigation Repairs</t>
  </si>
  <si>
    <t>Grounds: Snow Removal</t>
  </si>
  <si>
    <t>Pool: Permit</t>
  </si>
  <si>
    <t>Pool Maintenance/Repairs</t>
  </si>
  <si>
    <t>Pool Chemicals &amp; Supplies</t>
  </si>
  <si>
    <t>Building: Repairs &amp; Maintenance  - General</t>
  </si>
  <si>
    <t>Building: Furniture &amp; Equipment</t>
  </si>
  <si>
    <t>Building: Repairs - Electric</t>
  </si>
  <si>
    <t>Building: Elevator Repairs</t>
  </si>
  <si>
    <t>Building: Garage Repairs</t>
  </si>
  <si>
    <t>Building: HVAC Maintenance</t>
  </si>
  <si>
    <t>Building- Reimbursable Expenses</t>
  </si>
  <si>
    <t>Building: Repairs - Plumbing &amp; Sewer</t>
  </si>
  <si>
    <t>Building: Painting &amp; Drywall</t>
  </si>
  <si>
    <t>Building: Janitorial Maintenance</t>
  </si>
  <si>
    <t>Building: Janitorial Supplies</t>
  </si>
  <si>
    <t>Building: Maintenance Supplies</t>
  </si>
  <si>
    <t>Building: Locks &amp; Keys</t>
  </si>
  <si>
    <t>Building: WiFi System Maintenance</t>
  </si>
  <si>
    <t>Building: Fire Protection</t>
  </si>
  <si>
    <t>Building: Pest Control</t>
  </si>
  <si>
    <t>Building: Laundry Machine Upgrade</t>
  </si>
  <si>
    <t>Building: Permits</t>
  </si>
  <si>
    <t>Operating: Xfer to Reserve</t>
  </si>
  <si>
    <t>Operating: Xfer to RSV SA for Capital Impr. - Inst/Ln Int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</si>
  <si>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</si>
  <si>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</si>
  <si>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</si>
  <si>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</si>
  <si>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</si>
  <si>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</si>
  <si>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</si>
  <si>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</si>
  <si>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</si>
  <si>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</si>
  <si>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</si>
  <si>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</si>
  <si>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Note</t>
  </si>
  <si>
    <t/>
  </si>
  <si>
    <t>2025 Remaining</t>
  </si>
  <si>
    <t>2025-26 Budget</t>
  </si>
  <si>
    <t>2024-25 Actuals Thru 04/30/2025</t>
  </si>
  <si>
    <t>increasing already at $10k</t>
  </si>
  <si>
    <t>5% increase expected</t>
  </si>
  <si>
    <t>new contract price</t>
  </si>
  <si>
    <t>spring/fall clean $2k for trees $250 main</t>
  </si>
  <si>
    <t>cleaning?  Possible upgrade</t>
  </si>
  <si>
    <t>Manager input - gray cells won't be printed</t>
  </si>
  <si>
    <t>Annual Amount that needs collected:</t>
  </si>
  <si>
    <t>2023 Utility</t>
  </si>
  <si>
    <t>2024 Utility</t>
  </si>
  <si>
    <t>HIDE</t>
  </si>
  <si>
    <t>Assessment Rates by Unit</t>
  </si>
  <si>
    <t>Monthly Member Assessments</t>
  </si>
  <si>
    <t>Utility</t>
  </si>
  <si>
    <t>% Change</t>
  </si>
  <si>
    <t>Section</t>
  </si>
  <si>
    <t>UnitId</t>
  </si>
  <si>
    <t>Address</t>
  </si>
  <si>
    <t>Common Interest %</t>
  </si>
  <si>
    <t>Utility 2024</t>
  </si>
  <si>
    <t>% Utility Change</t>
  </si>
  <si>
    <t>Total % Change</t>
  </si>
  <si>
    <t>Total Amount</t>
  </si>
  <si>
    <t>1255 Ogden Street # 101</t>
  </si>
  <si>
    <t>1255 Ogden Street # 102</t>
  </si>
  <si>
    <t>1255 Ogden Street # 106</t>
  </si>
  <si>
    <t>1255 Ogden Street # 201</t>
  </si>
  <si>
    <t>1255 Ogden Street # 202</t>
  </si>
  <si>
    <t>1255 Ogden Street # 203</t>
  </si>
  <si>
    <t>1255 Ogden Street # 204</t>
  </si>
  <si>
    <t>1255 Ogden Street # 205</t>
  </si>
  <si>
    <t>1255 Ogden Street # 206</t>
  </si>
  <si>
    <t>1255 Ogden Street # 207</t>
  </si>
  <si>
    <t>1255 Ogden Street # 301</t>
  </si>
  <si>
    <t>1255 Ogden Street # 302</t>
  </si>
  <si>
    <t>1255 Ogden Street # 303</t>
  </si>
  <si>
    <t>1255 Ogden Street # 304</t>
  </si>
  <si>
    <t>1255 Ogden Street # 305</t>
  </si>
  <si>
    <t>1255 Ogden Street # 306</t>
  </si>
  <si>
    <t>1255 Ogden Street # 307</t>
  </si>
  <si>
    <t>1255 Ogden Street # 401</t>
  </si>
  <si>
    <t>1255 Ogden Street # 402</t>
  </si>
  <si>
    <t>1255 Ogden Street # 403</t>
  </si>
  <si>
    <t>1255 Ogden Street # 404</t>
  </si>
  <si>
    <t>1255 Ogden Street # 405</t>
  </si>
  <si>
    <t>1255 Ogden Street # 406</t>
  </si>
  <si>
    <t>1255 Ogden Street # 407</t>
  </si>
  <si>
    <t>1255 Ogden Street # 501</t>
  </si>
  <si>
    <t>1255 Ogden Street # 502</t>
  </si>
  <si>
    <t>1255 Ogden Street # 503</t>
  </si>
  <si>
    <t>1255 Ogden Street # 504</t>
  </si>
  <si>
    <t>1255 Ogden Street # 505</t>
  </si>
  <si>
    <t>1255 Ogden Street # 506</t>
  </si>
  <si>
    <t>1255 Ogden Street # 507</t>
  </si>
  <si>
    <t>1255 Ogden Street # 601</t>
  </si>
  <si>
    <t>1255 Ogden Street # 602</t>
  </si>
  <si>
    <t>1255 Ogden Street # 603</t>
  </si>
  <si>
    <t>1255 Ogden Street # 604</t>
  </si>
  <si>
    <t>1255 Ogden Street # 605</t>
  </si>
  <si>
    <t>1255 Ogden Street # 606</t>
  </si>
  <si>
    <t>1255 Ogden Street # 607</t>
  </si>
  <si>
    <t>1255 Ogden Street # 701</t>
  </si>
  <si>
    <t>1255 Ogden Street # 702</t>
  </si>
  <si>
    <t>1255 Ogden Street # 703</t>
  </si>
  <si>
    <t>1255 Ogden Street # 704</t>
  </si>
  <si>
    <t>1255 Ogden Street # 705</t>
  </si>
  <si>
    <t>1255 Ogden Street # 706</t>
  </si>
  <si>
    <t>1255 Ogden Street # 707</t>
  </si>
  <si>
    <t>Total</t>
  </si>
  <si>
    <t>2024-25</t>
  </si>
  <si>
    <t>2025-26</t>
  </si>
  <si>
    <t>2024-25 Budget</t>
  </si>
  <si>
    <t>Utility 2025</t>
  </si>
  <si>
    <t>still low?</t>
  </si>
  <si>
    <t>elevator, benchmarking, backflow, Fire</t>
  </si>
  <si>
    <t>2023-24 Actuals</t>
  </si>
  <si>
    <t>2022-23 Actuals</t>
  </si>
  <si>
    <t>Grand Total</t>
  </si>
  <si>
    <t>Sum of 2022-23 Actuals</t>
  </si>
  <si>
    <t>Sum of 2023-24 Actuals</t>
  </si>
  <si>
    <t>Sum of 2024-25 Budget</t>
  </si>
  <si>
    <t>Sum of 2024-25 Actuals Thru 04/30/2025</t>
  </si>
  <si>
    <t>Sum of 2025-26 Budget</t>
  </si>
  <si>
    <t>Annual per Unit</t>
  </si>
  <si>
    <t>Monthly per Unit</t>
  </si>
  <si>
    <t>Boiler</t>
  </si>
  <si>
    <t>Tower</t>
  </si>
  <si>
    <t>Chiller</t>
  </si>
  <si>
    <t>per unit</t>
  </si>
  <si>
    <t>5 year spend</t>
  </si>
  <si>
    <t>Expenses</t>
  </si>
  <si>
    <t>52 Units</t>
  </si>
  <si>
    <t>52 - Units</t>
  </si>
  <si>
    <t>Upcoming Required Replacements ~ est</t>
  </si>
  <si>
    <t>Monthly Fee</t>
  </si>
  <si>
    <t>Annula per unit</t>
  </si>
  <si>
    <t>Rate</t>
  </si>
  <si>
    <t>Loan Amount</t>
  </si>
  <si>
    <t>Monthly Payment</t>
  </si>
  <si>
    <t>Total Paid</t>
  </si>
  <si>
    <t>Total Interest</t>
  </si>
  <si>
    <t>Per Unit / Mo</t>
  </si>
  <si>
    <t>5 yr</t>
  </si>
  <si>
    <t>10 yr</t>
  </si>
  <si>
    <t>Loan Term For Baseline Replacement</t>
  </si>
  <si>
    <t>HVAC Related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</si>
</sst>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9" formatCode="_(&quot;$&quot;* #,##0_);_(&quot;$&quot;* \(#,##0\);_(&quot;$&quot;* &quot;-&quot;??_);_(@_)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44" fontId="2" fillId="0" borderId="0" xfId="1" applyFont="1"/>
    <xf numFmtId="44" fontId="0" fillId="0" borderId="0" xfId="1" applyFont="1" applyAlignment="1">
      <alignment horizontal="left" indent="2"/>
    </xf>
    <xf numFmtId="44" fontId="0" fillId="0" borderId="0" xfId="1" applyFont="1"/>
    <xf numFmtId="44" fontId="2" fillId="0" borderId="0" xfId="1" applyFont="1" applyAlignment="1">
      <alignment horizontal="left" indent="1"/>
    </xf>
    <xf numFmtId="44" fontId="2" fillId="0" borderId="0" xfId="1" applyFont="1" applyAlignment="1">
      <alignment horizontal="left"/>
    </xf>
    <xf numFmtId="44" fontId="0" fillId="0" borderId="0" xfId="1" applyFont="1" applyAlignment="1">
      <alignment horizontal="left" indent="3"/>
    </xf>
    <xf numFmtId="44" fontId="2" fillId="0" borderId="0" xfId="1" applyFont="1" applyAlignment="1">
      <alignment horizontal="left" indent="2"/>
    </xf>
    <xf numFmtId="44" fontId="2" fillId="0" borderId="0" xfId="1" applyFont="1" applyAlignment="1">
      <alignment horizontal="center" wrapText="1"/>
    </xf>
    <xf numFmtId="9" fontId="0" fillId="0" borderId="0" xfId="1" applyNumberFormat="1" applyFont="1"/>
    <xf numFmtId="0" fontId="4" fillId="2" borderId="0" xfId="2" applyFont="1" applyFill="1"/>
    <xf numFmtId="0" fontId="1" fillId="2" borderId="0" xfId="2" applyFill="1"/>
    <xf numFmtId="0" fontId="1" fillId="0" borderId="0" xfId="2"/>
    <xf numFmtId="0" fontId="2" fillId="2" borderId="1" xfId="2" applyFont="1" applyFill="1" applyBorder="1" applyAlignment="1">
      <alignment horizontal="center"/>
    </xf>
    <xf numFmtId="0" fontId="1" fillId="2" borderId="2" xfId="2" applyFill="1" applyBorder="1"/>
    <xf numFmtId="44" fontId="5" fillId="2" borderId="1" xfId="2" applyNumberFormat="1" applyFont="1" applyFill="1" applyBorder="1"/>
    <xf numFmtId="44" fontId="2" fillId="3" borderId="1" xfId="2" applyNumberFormat="1" applyFont="1" applyFill="1" applyBorder="1"/>
    <xf numFmtId="0" fontId="6" fillId="0" borderId="0" xfId="2" applyFont="1"/>
    <xf numFmtId="0" fontId="7" fillId="0" borderId="0" xfId="2" applyFont="1"/>
    <xf numFmtId="0" fontId="2" fillId="0" borderId="1" xfId="2" applyFont="1" applyBorder="1" applyAlignment="1">
      <alignment horizontal="center"/>
    </xf>
    <xf numFmtId="44" fontId="2" fillId="0" borderId="1" xfId="3" applyFont="1" applyBorder="1" applyAlignment="1">
      <alignment horizontal="center"/>
    </xf>
    <xf numFmtId="10" fontId="2" fillId="2" borderId="1" xfId="2" applyNumberFormat="1" applyFont="1" applyFill="1" applyBorder="1" applyAlignment="1">
      <alignment horizontal="center"/>
    </xf>
    <xf numFmtId="0" fontId="2" fillId="0" borderId="3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 wrapText="1"/>
    </xf>
    <xf numFmtId="44" fontId="2" fillId="0" borderId="3" xfId="2" applyNumberFormat="1" applyFont="1" applyBorder="1" applyAlignment="1">
      <alignment horizontal="center" vertical="center" wrapText="1"/>
    </xf>
    <xf numFmtId="10" fontId="0" fillId="0" borderId="0" xfId="4" applyNumberFormat="1" applyFont="1"/>
    <xf numFmtId="44" fontId="0" fillId="0" borderId="0" xfId="3" applyFont="1" applyAlignment="1">
      <alignment horizontal="center"/>
    </xf>
    <xf numFmtId="44" fontId="0" fillId="0" borderId="0" xfId="3" applyFont="1"/>
    <xf numFmtId="44" fontId="2" fillId="0" borderId="0" xfId="2" applyNumberFormat="1" applyFont="1"/>
    <xf numFmtId="0" fontId="2" fillId="2" borderId="4" xfId="2" applyFont="1" applyFill="1" applyBorder="1"/>
    <xf numFmtId="0" fontId="2" fillId="2" borderId="5" xfId="2" applyFont="1" applyFill="1" applyBorder="1"/>
    <xf numFmtId="44" fontId="2" fillId="2" borderId="5" xfId="3" applyFont="1" applyFill="1" applyBorder="1"/>
    <xf numFmtId="10" fontId="2" fillId="2" borderId="5" xfId="4" applyNumberFormat="1" applyFont="1" applyFill="1" applyBorder="1"/>
    <xf numFmtId="44" fontId="0" fillId="0" borderId="0" xfId="1" applyFont="1" applyFill="1"/>
    <xf numFmtId="0" fontId="2" fillId="2" borderId="0" xfId="2" applyFont="1" applyFill="1" applyAlignment="1">
      <alignment horizontal="center"/>
    </xf>
    <xf numFmtId="4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4" fillId="0" borderId="1" xfId="0" applyFont="1" applyBorder="1"/>
    <xf numFmtId="44" fontId="4" fillId="0" borderId="1" xfId="1" applyFont="1" applyBorder="1"/>
    <xf numFmtId="44" fontId="7" fillId="0" borderId="1" xfId="1" applyFont="1" applyBorder="1"/>
    <xf numFmtId="44" fontId="4" fillId="0" borderId="1" xfId="0" applyNumberFormat="1" applyFont="1" applyBorder="1"/>
    <xf numFmtId="44" fontId="4" fillId="0" borderId="6" xfId="1" applyFont="1" applyBorder="1"/>
    <xf numFmtId="0" fontId="1" fillId="0" borderId="4" xfId="0" applyFont="1" applyBorder="1"/>
    <xf numFmtId="0" fontId="4" fillId="0" borderId="7" xfId="0" applyFont="1" applyBorder="1"/>
    <xf numFmtId="0" fontId="1" fillId="0" borderId="0" xfId="0" applyFont="1" applyAlignment="1">
      <alignment horizontal="right"/>
    </xf>
    <xf numFmtId="0" fontId="2" fillId="0" borderId="1" xfId="0" applyFont="1" applyBorder="1"/>
    <xf numFmtId="0" fontId="1" fillId="0" borderId="1" xfId="0" applyFont="1" applyBorder="1"/>
    <xf numFmtId="10" fontId="1" fillId="0" borderId="1" xfId="0" applyNumberFormat="1" applyFont="1" applyBorder="1"/>
    <xf numFmtId="6" fontId="1" fillId="0" borderId="1" xfId="0" applyNumberFormat="1" applyFont="1" applyBorder="1"/>
    <xf numFmtId="8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44" fontId="0" fillId="0" borderId="1" xfId="1" applyFont="1" applyBorder="1"/>
    <xf numFmtId="0" fontId="2" fillId="0" borderId="1" xfId="0" applyFont="1" applyBorder="1" applyAlignment="1">
      <alignment horizontal="right"/>
    </xf>
    <xf numFmtId="44" fontId="2" fillId="0" borderId="1" xfId="1" applyFont="1" applyBorder="1"/>
    <xf numFmtId="44" fontId="0" fillId="0" borderId="1" xfId="0" applyNumberFormat="1" applyBorder="1"/>
    <xf numFmtId="0" fontId="0" fillId="0" borderId="0" xfId="0" applyFont="1" applyAlignment="1">
      <alignment horizontal="left"/>
    </xf>
    <xf numFmtId="0" fontId="0" fillId="0" borderId="0" xfId="0" pivotButton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169" fontId="0" fillId="0" borderId="0" xfId="0" applyNumberFormat="1"/>
    <xf numFmtId="169" fontId="4" fillId="0" borderId="0" xfId="0" applyNumberFormat="1" applyFont="1"/>
  </cellXfs>
  <cellStyles count="5">
    <cellStyle name="Currency" xfId="1" builtinId="4"/>
    <cellStyle name="Currency 2" xfId="3" xr:uid="{499D4612-A327-4F4F-A2E4-CC0D46BF3BC4}"/>
    <cellStyle name="Normal" xfId="0" builtinId="0"/>
    <cellStyle name="Normal 2" xfId="2" xr:uid="{25668741-B063-4F14-8BD8-72930694B7BF}"/>
    <cellStyle name="Percent 2" xfId="4" xr:uid="{F594D7C8-30E1-4DA3-B839-1289FF0B6E84}"/>
  </cellStyles>
  <dxfs count="55">
    <dxf>
      <numFmt numFmtId="168" formatCode="_(&quot;$&quot;* #,##0.0_);_(&quot;$&quot;* \(#,##0.0\);_(&quot;$&quot;* &quot;-&quot;??_);_(@_)"/>
    </dxf>
    <dxf>
      <numFmt numFmtId="169" formatCode="_(&quot;$&quot;* #,##0_);_(&quot;$&quot;* \(#,##0\);_(&quot;$&quot;* &quot;-&quot;??_);_(@_)"/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alignment wrapText="1"/>
    </dxf>
    <dxf>
      <alignment wrapText="1"/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alignment wrapText="1"/>
    </dxf>
    <dxf>
      <alignment wrapText="1"/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alignment wrapText="1"/>
    </dxf>
    <dxf>
      <alignment wrapText="1"/>
    </dxf>
    <dxf>
      <alignment wrapText="1"/>
    </dxf>
    <dxf>
      <alignment wrapText="1"/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font>
        <i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3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/Association%20File/S%20-%20Z/Timperly%20Condo%20Association/Budget/2021-2022%20Budget/Drafts/TPCA%202021%20Budget%20-%20Approved.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1 Budget Worksheet"/>
      <sheetName val="Allocated Interest"/>
    </sheetNames>
    <sheetDataSet>
      <sheetData sheetId="0">
        <row r="2">
          <cell r="E2" t="str">
            <v>Timperly Condominium Association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bert Padgett" refreshedDate="45856.450836111107" createdVersion="8" refreshedVersion="8" minRefreshableVersion="3" recordCount="59" xr:uid="{323879BE-0546-AA4F-AA98-8B7B6EF9BB6C}">
  <cacheSource type="worksheet">
    <worksheetSource name="Table2"/>
  </cacheSource>
  <cacheFields count="23">
    <cacheField name="Timperly Condominium Association" numFmtId="44">
      <sharedItems count="59">
        <s v="40400000 - Member Assessments"/>
        <s v="40402500 - Special Assessment - Capital Improvements - Installments/Loan Interest"/>
        <s v="40409000 - Working Capital Contributions"/>
        <s v="43411000 - Interest Income - Operating"/>
        <s v="43430000 - Move In / Move Out Income"/>
        <s v="43430500 - Rental Permit Income"/>
        <s v="43431000 - Late Fees/Interest Assessed"/>
        <s v="43433000 - NSF Fees"/>
        <s v="43437000 - Storage Locker Rental"/>
        <s v="43438500 - Utility Assessments"/>
        <s v="43449000 - Other Income"/>
        <s v="45400000 - Chargeback Income"/>
        <s v="50502000 - Attny Fees - General Business"/>
        <s v="50502500 - Audit/Tax Prep"/>
        <s v="50503500 - Bad Debt Expense"/>
        <s v="50504000 - Collection Fee Expense"/>
        <s v="50504001 - Collections - Physical Posting Expense"/>
        <s v="50506800 - Office Expenses"/>
        <s v="50507000 - Postage &amp; Mail"/>
        <s v="50507500 - Printing &amp; Reproduction"/>
        <s v="50507700 - Professional Services"/>
        <s v="50508500 - Secr State &amp; RE Filing Fees"/>
        <s v="52505000 - Management Fees - Contract"/>
        <s v="52600000 - Loan Payment"/>
        <s v="53000000 - Settlements"/>
        <s v="54540000 - Insurance Expense (all risk)"/>
        <s v="60601000 - Utilities: Water"/>
        <s v="60601200 - Utilities: Storm Sewer"/>
        <s v="60601500 - Utilities: Gas"/>
        <s v="60602000 - Utilities: Electric"/>
        <s v="60602500 - Utilities: Telephone"/>
        <s v="60603000 - Utilities: Trash Removal"/>
        <s v="60604000 - Utilities: Internet/ Comcast- Wireless/ Bldg"/>
        <s v="70700000 - Grounds: Landscape Maintenance"/>
        <s v="70707500 - Grounds: Sprinkler/Irrigation Repairs"/>
        <s v="70708000 - Grounds: Snow Removal"/>
        <s v="80804000 - Pool: Permit"/>
        <s v="80805000 - Pool Maintenance/Repairs"/>
        <s v="80806000 - Pool Chemicals &amp; Supplies"/>
        <s v="75750000 - Building: Repairs &amp; Maintenance  - General"/>
        <s v="75750500 - Building: Furniture &amp; Equipment"/>
        <s v="75752000 - Building: Repairs - Electric"/>
        <s v="75752500 - Building: Elevator Repairs"/>
        <s v="75753500 - Building: Garage Repairs"/>
        <s v="75754000 - Building: HVAC Maintenance"/>
        <s v="75755000 - Building- Reimbursable Expenses"/>
        <s v="75756000 - Building: Repairs - Plumbing &amp; Sewer"/>
        <s v="75759000 - Building: Painting &amp; Drywall"/>
        <s v="75760000 - Building: Janitorial Maintenance"/>
        <s v="75761000 - Building: Janitorial Supplies"/>
        <s v="75762000 - Building: Maintenance Supplies"/>
        <s v="75763000 - Building: Locks &amp; Keys"/>
        <s v="75765000 - Building: WiFi System Maintenance"/>
        <s v="75765500 - Building: Fire Protection"/>
        <s v="75767000 - Building: Pest Control"/>
        <s v="75769500 - Building: Laundry Machine Upgrade"/>
        <s v="75780000 - Building: Permits"/>
        <s v="90900000 - Operating: Xfer to Reserve"/>
        <s v="90902901 - Operating: Xfer to RSV SA for Capital Impr. - Inst/Ln Int"/>
      </sharedItems>
    </cacheField>
    <cacheField name="2022-23 Actuals" numFmtId="44">
      <sharedItems containsSemiMixedTypes="0" containsString="0" containsNumber="1" minValue="0" maxValue="237182.76" count="55">
        <n v="237182.76"/>
        <n v="57383.34"/>
        <n v="2679.12"/>
        <n v="11.93"/>
        <n v="0"/>
        <n v="100"/>
        <n v="380.37"/>
        <n v="20"/>
        <n v="720"/>
        <n v="66116.639999999999"/>
        <n v="625"/>
        <n v="1605.9"/>
        <n v="3143.5"/>
        <n v="200"/>
        <n v="205"/>
        <n v="60"/>
        <n v="60.3"/>
        <n v="360.23"/>
        <n v="614.17999999999995"/>
        <n v="4552.3500000000004"/>
        <n v="120"/>
        <n v="30324"/>
        <n v="5109.4399999999996"/>
        <n v="13191.64"/>
        <n v="77795.490000000005"/>
        <n v="14076.67"/>
        <n v="3719.62"/>
        <n v="27646.17"/>
        <n v="13416.01"/>
        <n v="6892.25"/>
        <n v="12855.33"/>
        <n v="1948.03"/>
        <n v="1100"/>
        <n v="4671.67"/>
        <n v="400"/>
        <n v="8309.16"/>
        <n v="1312.79"/>
        <n v="14875.12"/>
        <n v="2105.14"/>
        <n v="3136.98"/>
        <n v="12365.16"/>
        <n v="7139.3"/>
        <n v="15250.49"/>
        <n v="10050.66"/>
        <n v="1832.94"/>
        <n v="11000"/>
        <n v="1340.18"/>
        <n v="133.68"/>
        <n v="1651.32"/>
        <n v="2340"/>
        <n v="3667.85"/>
        <n v="98.5"/>
        <n v="420"/>
        <n v="19999.98"/>
        <n v="56674.53"/>
      </sharedItems>
    </cacheField>
    <cacheField name="2023-24 Actuals" numFmtId="44">
      <sharedItems containsSemiMixedTypes="0" containsString="0" containsNumber="1" minValue="-9.6199999999999992" maxValue="291610.8"/>
    </cacheField>
    <cacheField name="2024-25 Budget" numFmtId="44">
      <sharedItems containsSemiMixedTypes="0" containsString="0" containsNumber="1" minValue="0" maxValue="317161.32"/>
    </cacheField>
    <cacheField name="2024-25 Actuals Thru 04/30/2025" numFmtId="44">
      <sharedItems containsSemiMixedTypes="0" containsString="0" containsNumber="1" minValue="-309.26" maxValue="185012.24"/>
    </cacheField>
    <cacheField name="2025 Remaining" numFmtId="44">
      <sharedItems containsSemiMixedTypes="0" containsString="0" containsNumber="1" minValue="0" maxValue="132150.54999999999"/>
    </cacheField>
    <cacheField name="2025-26 Budget" numFmtId="44">
      <sharedItems containsSemiMixedTypes="0" containsString="0" containsNumber="1" minValue="0" maxValue="326469.48"/>
    </cacheField>
    <cacheField name="Notes" numFmtId="0">
      <sharedItems containsMixedTypes="1" containsNumber="1" minValue="0.03" maxValue="0.03"/>
    </cacheField>
    <cacheField name="GLAccountNumber" numFmtId="44">
      <sharedItems/>
    </cacheField>
    <cacheField name="GLAccountName" numFmtId="44">
      <sharedItems/>
    </cacheField>
    <cacheField name="M1" numFmtId="44">
      <sharedItems containsString="0" containsBlank="1" containsNumber="1" minValue="0" maxValue="27205.79"/>
    </cacheField>
    <cacheField name="M2" numFmtId="44">
      <sharedItems containsString="0" containsBlank="1" containsNumber="1" minValue="0" maxValue="27205.79"/>
    </cacheField>
    <cacheField name="M3" numFmtId="44">
      <sharedItems containsString="0" containsBlank="1" containsNumber="1" minValue="0" maxValue="27205.79"/>
    </cacheField>
    <cacheField name="M4" numFmtId="44">
      <sharedItems containsString="0" containsBlank="1" containsNumber="1" minValue="0" maxValue="27205.79"/>
    </cacheField>
    <cacheField name="M5" numFmtId="44">
      <sharedItems containsString="0" containsBlank="1" containsNumber="1" minValue="0" maxValue="27205.79"/>
    </cacheField>
    <cacheField name="M6" numFmtId="44">
      <sharedItems containsString="0" containsBlank="1" containsNumber="1" minValue="0" maxValue="27205.79"/>
    </cacheField>
    <cacheField name="M7" numFmtId="44">
      <sharedItems containsString="0" containsBlank="1" containsNumber="1" minValue="0" maxValue="27205.79"/>
    </cacheField>
    <cacheField name="M8" numFmtId="44">
      <sharedItems containsString="0" containsBlank="1" containsNumber="1" minValue="0" maxValue="27205.79"/>
    </cacheField>
    <cacheField name="M9" numFmtId="44">
      <sharedItems containsString="0" containsBlank="1" containsNumber="1" minValue="0" maxValue="27205.79"/>
    </cacheField>
    <cacheField name="M10" numFmtId="44">
      <sharedItems containsString="0" containsBlank="1" containsNumber="1" minValue="0" maxValue="27205.79"/>
    </cacheField>
    <cacheField name="M11" numFmtId="44">
      <sharedItems containsString="0" containsBlank="1" containsNumber="1" minValue="0" maxValue="27205.79"/>
    </cacheField>
    <cacheField name="M12" numFmtId="44">
      <sharedItems containsString="0" containsBlank="1" containsNumber="1" minValue="0" maxValue="27205.79"/>
    </cacheField>
    <cacheField name="Note" numFmtId="44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n v="291610.8"/>
    <n v="317161.32"/>
    <n v="185012.24"/>
    <n v="132150.54999999999"/>
    <n v="326469.48"/>
    <s v=""/>
    <s v="40400000"/>
    <s v="Member Assessments"/>
    <n v="27205.79"/>
    <n v="27205.79"/>
    <n v="27205.79"/>
    <n v="27205.79"/>
    <n v="27205.79"/>
    <n v="27205.79"/>
    <n v="27205.79"/>
    <n v="27205.79"/>
    <n v="27205.79"/>
    <n v="27205.79"/>
    <n v="27205.79"/>
    <n v="27205.79"/>
    <s v=""/>
  </r>
  <r>
    <x v="1"/>
    <x v="1"/>
    <n v="35456.400000000001"/>
    <n v="12499.98"/>
    <n v="1038.6099999999999"/>
    <n v="0"/>
    <n v="0"/>
    <s v=""/>
    <s v="40402500"/>
    <s v="Special Assessment - Capital Improvements - Installments/Loan Interest"/>
    <n v="0"/>
    <n v="0"/>
    <n v="0"/>
    <n v="0"/>
    <n v="0"/>
    <n v="0"/>
    <n v="0"/>
    <n v="0"/>
    <n v="0"/>
    <n v="0"/>
    <n v="0"/>
    <n v="0"/>
    <s v=""/>
  </r>
  <r>
    <x v="2"/>
    <x v="2"/>
    <n v="6610.74"/>
    <n v="0"/>
    <n v="2582.02"/>
    <n v="0"/>
    <n v="0"/>
    <s v=""/>
    <s v="40409000"/>
    <s v="Working Capital Contributions"/>
    <n v="0"/>
    <n v="0"/>
    <n v="0"/>
    <n v="0"/>
    <n v="0"/>
    <n v="0"/>
    <n v="0"/>
    <n v="0"/>
    <n v="0"/>
    <n v="0"/>
    <n v="0"/>
    <n v="0"/>
    <s v=""/>
  </r>
  <r>
    <x v="3"/>
    <x v="3"/>
    <n v="12.11"/>
    <n v="0"/>
    <n v="5.48"/>
    <n v="0"/>
    <n v="0"/>
    <s v=""/>
    <s v="43411000"/>
    <s v="Interest Income - Operating"/>
    <n v="0"/>
    <n v="0"/>
    <n v="0"/>
    <n v="0"/>
    <n v="0"/>
    <n v="0"/>
    <n v="0"/>
    <n v="0"/>
    <n v="0"/>
    <n v="0"/>
    <n v="0"/>
    <n v="0"/>
    <s v=""/>
  </r>
  <r>
    <x v="4"/>
    <x v="4"/>
    <n v="200"/>
    <n v="0"/>
    <n v="100"/>
    <n v="0"/>
    <n v="0"/>
    <s v=""/>
    <s v="43430000"/>
    <s v="Move In / Move Out Income"/>
    <n v="0"/>
    <n v="0"/>
    <n v="0"/>
    <n v="0"/>
    <n v="0"/>
    <n v="0"/>
    <n v="0"/>
    <n v="0"/>
    <n v="0"/>
    <n v="0"/>
    <n v="0"/>
    <n v="0"/>
    <s v=""/>
  </r>
  <r>
    <x v="5"/>
    <x v="5"/>
    <n v="0"/>
    <n v="100"/>
    <n v="500"/>
    <n v="0"/>
    <n v="200"/>
    <s v=""/>
    <s v="43430500"/>
    <s v="Rental Permit Income"/>
    <n v="0"/>
    <n v="0"/>
    <n v="0"/>
    <n v="0"/>
    <n v="0"/>
    <n v="200"/>
    <n v="0"/>
    <n v="0"/>
    <n v="0"/>
    <n v="0"/>
    <n v="0"/>
    <n v="0"/>
    <s v=""/>
  </r>
  <r>
    <x v="6"/>
    <x v="6"/>
    <n v="-9.6199999999999992"/>
    <n v="0"/>
    <n v="228.5"/>
    <n v="0"/>
    <n v="0"/>
    <s v=""/>
    <s v="43431000"/>
    <s v="Late Fees/Interest Assessed"/>
    <n v="0"/>
    <n v="0"/>
    <n v="0"/>
    <n v="0"/>
    <n v="0"/>
    <n v="0"/>
    <n v="0"/>
    <n v="0"/>
    <n v="0"/>
    <n v="0"/>
    <n v="0"/>
    <n v="0"/>
    <s v=""/>
  </r>
  <r>
    <x v="7"/>
    <x v="7"/>
    <n v="60"/>
    <n v="0"/>
    <n v="20"/>
    <n v="0"/>
    <n v="0"/>
    <s v=""/>
    <s v="43433000"/>
    <s v="NSF Fees"/>
    <n v="0"/>
    <n v="0"/>
    <n v="0"/>
    <n v="0"/>
    <n v="0"/>
    <n v="0"/>
    <n v="0"/>
    <n v="0"/>
    <n v="0"/>
    <n v="0"/>
    <n v="0"/>
    <n v="0"/>
    <s v=""/>
  </r>
  <r>
    <x v="8"/>
    <x v="8"/>
    <n v="360"/>
    <n v="0"/>
    <n v="0"/>
    <n v="0"/>
    <n v="0"/>
    <s v=""/>
    <s v="43437000"/>
    <s v="Storage Locker Rental"/>
    <n v="0"/>
    <n v="0"/>
    <n v="0"/>
    <n v="0"/>
    <n v="0"/>
    <n v="0"/>
    <n v="0"/>
    <n v="0"/>
    <n v="0"/>
    <n v="0"/>
    <n v="0"/>
    <n v="0"/>
    <s v=""/>
  </r>
  <r>
    <x v="9"/>
    <x v="9"/>
    <n v="78035.16"/>
    <n v="88703.52"/>
    <n v="51743.93"/>
    <n v="36959.800000000003"/>
    <n v="89293.319999999992"/>
    <s v=""/>
    <s v="43438500"/>
    <s v="Utility Assessments"/>
    <n v="7441.11"/>
    <n v="7441.11"/>
    <n v="7441.11"/>
    <n v="7441.11"/>
    <n v="7441.11"/>
    <n v="7441.11"/>
    <n v="7441.11"/>
    <n v="7441.11"/>
    <n v="7441.11"/>
    <n v="7441.11"/>
    <n v="7441.11"/>
    <n v="7441.11"/>
    <s v=""/>
  </r>
  <r>
    <x v="10"/>
    <x v="10"/>
    <n v="250"/>
    <n v="0"/>
    <n v="970"/>
    <n v="0"/>
    <n v="0"/>
    <s v=""/>
    <s v="43449000"/>
    <s v="Other Income"/>
    <n v="0"/>
    <n v="0"/>
    <n v="0"/>
    <n v="0"/>
    <n v="0"/>
    <n v="0"/>
    <n v="0"/>
    <n v="0"/>
    <n v="0"/>
    <n v="0"/>
    <n v="0"/>
    <n v="0"/>
    <s v=""/>
  </r>
  <r>
    <x v="11"/>
    <x v="11"/>
    <n v="312.61"/>
    <n v="0"/>
    <n v="-309.26"/>
    <n v="0"/>
    <n v="0"/>
    <s v=""/>
    <s v="45400000"/>
    <s v="Chargeback Income"/>
    <n v="0"/>
    <n v="0"/>
    <n v="0"/>
    <n v="0"/>
    <n v="0"/>
    <n v="0"/>
    <n v="0"/>
    <n v="0"/>
    <n v="0"/>
    <n v="0"/>
    <n v="0"/>
    <n v="0"/>
    <s v=""/>
  </r>
  <r>
    <x v="12"/>
    <x v="12"/>
    <n v="150"/>
    <n v="1000"/>
    <n v="0"/>
    <n v="416.69"/>
    <n v="1000.0000000000001"/>
    <s v=""/>
    <s v="50502000"/>
    <s v="Attny Fees - General Business"/>
    <n v="83.33"/>
    <n v="83.33"/>
    <n v="83.33"/>
    <n v="83.33"/>
    <n v="83.33"/>
    <n v="83.33"/>
    <n v="83.33"/>
    <n v="83.33"/>
    <n v="83.33"/>
    <n v="83.33"/>
    <n v="83.33"/>
    <n v="83.37"/>
    <s v=""/>
  </r>
  <r>
    <x v="13"/>
    <x v="13"/>
    <n v="275"/>
    <n v="275"/>
    <n v="275"/>
    <n v="0"/>
    <n v="275"/>
    <s v=""/>
    <s v="50502500"/>
    <s v="Audit/Tax Prep"/>
    <n v="0"/>
    <n v="275"/>
    <n v="0"/>
    <n v="0"/>
    <n v="0"/>
    <n v="0"/>
    <n v="0"/>
    <n v="0"/>
    <n v="0"/>
    <n v="0"/>
    <n v="0"/>
    <n v="0"/>
    <s v=""/>
  </r>
  <r>
    <x v="14"/>
    <x v="4"/>
    <n v="0"/>
    <n v="0"/>
    <n v="104.44"/>
    <n v="0"/>
    <n v="0"/>
    <s v=""/>
    <s v="50503500"/>
    <s v="Bad Debt Expense"/>
    <n v="0"/>
    <n v="0"/>
    <n v="0"/>
    <n v="0"/>
    <n v="0"/>
    <n v="0"/>
    <n v="0"/>
    <n v="0"/>
    <n v="0"/>
    <n v="0"/>
    <n v="0"/>
    <n v="0"/>
    <s v=""/>
  </r>
  <r>
    <x v="15"/>
    <x v="14"/>
    <n v="190"/>
    <n v="100"/>
    <n v="120"/>
    <n v="41.69"/>
    <n v="0"/>
    <s v=""/>
    <s v="50504000"/>
    <s v="Collection Fee Expense"/>
    <n v="0"/>
    <n v="0"/>
    <n v="0"/>
    <n v="0"/>
    <n v="0"/>
    <n v="0"/>
    <n v="0"/>
    <n v="0"/>
    <n v="0"/>
    <n v="0"/>
    <n v="0"/>
    <n v="0"/>
    <s v=""/>
  </r>
  <r>
    <x v="16"/>
    <x v="15"/>
    <n v="0"/>
    <n v="0"/>
    <n v="0"/>
    <n v="0"/>
    <n v="0"/>
    <s v=""/>
    <s v="50504001"/>
    <s v="Collections - Physical Posting Expense"/>
    <n v="0"/>
    <n v="0"/>
    <n v="0"/>
    <n v="0"/>
    <n v="0"/>
    <n v="0"/>
    <n v="0"/>
    <n v="0"/>
    <n v="0"/>
    <n v="0"/>
    <n v="0"/>
    <n v="0"/>
    <s v=""/>
  </r>
  <r>
    <x v="17"/>
    <x v="16"/>
    <n v="20"/>
    <n v="200"/>
    <n v="80"/>
    <n v="83.38"/>
    <n v="200"/>
    <s v=""/>
    <s v="50506800"/>
    <s v="Office Expenses"/>
    <n v="16.66"/>
    <n v="16.66"/>
    <n v="16.66"/>
    <n v="16.66"/>
    <n v="16.66"/>
    <n v="16.66"/>
    <n v="16.66"/>
    <n v="16.66"/>
    <n v="16.66"/>
    <n v="16.66"/>
    <n v="16.66"/>
    <n v="16.739999999999998"/>
    <s v=""/>
  </r>
  <r>
    <x v="18"/>
    <x v="17"/>
    <n v="354.67"/>
    <n v="500"/>
    <n v="143.94999999999999"/>
    <n v="208.38"/>
    <n v="499.99999999999989"/>
    <s v=""/>
    <s v="50507000"/>
    <s v="Postage &amp; Mail"/>
    <n v="41.66"/>
    <n v="41.66"/>
    <n v="41.66"/>
    <n v="41.66"/>
    <n v="41.66"/>
    <n v="41.66"/>
    <n v="41.66"/>
    <n v="41.66"/>
    <n v="41.66"/>
    <n v="41.66"/>
    <n v="41.66"/>
    <n v="41.74"/>
    <s v=""/>
  </r>
  <r>
    <x v="19"/>
    <x v="18"/>
    <n v="485.35"/>
    <n v="400"/>
    <n v="186.3"/>
    <n v="166.69"/>
    <n v="399.99999999999989"/>
    <s v=""/>
    <s v="50507500"/>
    <s v="Printing &amp; Reproduction"/>
    <n v="33.33"/>
    <n v="33.33"/>
    <n v="33.33"/>
    <n v="33.33"/>
    <n v="33.33"/>
    <n v="33.33"/>
    <n v="33.33"/>
    <n v="33.33"/>
    <n v="33.33"/>
    <n v="33.33"/>
    <n v="33.33"/>
    <n v="33.369999999999997"/>
    <s v=""/>
  </r>
  <r>
    <x v="20"/>
    <x v="19"/>
    <n v="0"/>
    <n v="0"/>
    <n v="0"/>
    <n v="0"/>
    <n v="0"/>
    <s v=""/>
    <s v="50507700"/>
    <s v="Professional Services"/>
    <n v="0"/>
    <n v="0"/>
    <n v="0"/>
    <n v="0"/>
    <n v="0"/>
    <n v="0"/>
    <n v="0"/>
    <n v="0"/>
    <n v="0"/>
    <n v="0"/>
    <n v="0"/>
    <n v="0"/>
    <s v=""/>
  </r>
  <r>
    <x v="21"/>
    <x v="20"/>
    <n v="120"/>
    <n v="120"/>
    <n v="120"/>
    <n v="0"/>
    <n v="120"/>
    <s v=""/>
    <s v="50508500"/>
    <s v="Secr State &amp; RE Filing Fees"/>
    <n v="0"/>
    <n v="120"/>
    <n v="0"/>
    <n v="0"/>
    <n v="0"/>
    <n v="0"/>
    <n v="0"/>
    <n v="0"/>
    <n v="0"/>
    <n v="0"/>
    <n v="0"/>
    <n v="0"/>
    <s v=""/>
  </r>
  <r>
    <x v="22"/>
    <x v="21"/>
    <n v="31236"/>
    <n v="31860"/>
    <n v="18585"/>
    <n v="13275"/>
    <n v="32820"/>
    <n v="0.03"/>
    <s v="52505000"/>
    <s v="Management Fees - Contract"/>
    <n v="2735"/>
    <n v="2735"/>
    <n v="2735"/>
    <n v="2735"/>
    <n v="2735"/>
    <n v="2735"/>
    <n v="2735"/>
    <n v="2735"/>
    <n v="2735"/>
    <n v="2735"/>
    <n v="2735"/>
    <n v="2735"/>
    <s v=""/>
  </r>
  <r>
    <x v="23"/>
    <x v="22"/>
    <n v="3725.55"/>
    <n v="22684.44"/>
    <n v="1709.93"/>
    <n v="9451.85"/>
    <n v="22684.439999999991"/>
    <s v=""/>
    <s v="52600000"/>
    <s v="Loan Payment"/>
    <n v="1890.37"/>
    <n v="1890.37"/>
    <n v="1890.37"/>
    <n v="1890.37"/>
    <n v="1890.37"/>
    <n v="1890.37"/>
    <n v="1890.37"/>
    <n v="1890.37"/>
    <n v="1890.37"/>
    <n v="1890.37"/>
    <n v="1890.37"/>
    <n v="1890.37"/>
    <s v=""/>
  </r>
  <r>
    <x v="24"/>
    <x v="23"/>
    <n v="0"/>
    <n v="0"/>
    <n v="0"/>
    <n v="0"/>
    <n v="0"/>
    <s v=""/>
    <s v="53000000"/>
    <s v="Settlements"/>
    <n v="0"/>
    <n v="0"/>
    <n v="0"/>
    <n v="0"/>
    <n v="0"/>
    <n v="0"/>
    <n v="0"/>
    <n v="0"/>
    <n v="0"/>
    <n v="0"/>
    <n v="0"/>
    <n v="0"/>
    <s v=""/>
  </r>
  <r>
    <x v="25"/>
    <x v="24"/>
    <n v="80613.69"/>
    <n v="114075"/>
    <n v="55272.26"/>
    <n v="50000"/>
    <n v="100000"/>
    <s v=""/>
    <s v="54540000"/>
    <s v="Insurance Expense (all risk)"/>
    <n v="8333.33"/>
    <n v="8333.33"/>
    <n v="8333.33"/>
    <n v="8333.33"/>
    <n v="8333.33"/>
    <n v="8333.33"/>
    <n v="8333.33"/>
    <n v="8333.33"/>
    <n v="8333.33"/>
    <n v="8333.33"/>
    <n v="8333.33"/>
    <n v="8333.3700000000008"/>
    <s v=""/>
  </r>
  <r>
    <x v="26"/>
    <x v="25"/>
    <n v="21970.92"/>
    <n v="18900"/>
    <n v="10064.18"/>
    <n v="7000"/>
    <n v="20000"/>
    <s v="increasing already at $10k"/>
    <s v="60601000"/>
    <s v="Utilities: Water"/>
    <n v="1500"/>
    <n v="1500"/>
    <n v="1500"/>
    <n v="1400"/>
    <n v="1400"/>
    <n v="1300"/>
    <n v="1400"/>
    <n v="1600"/>
    <n v="2200"/>
    <n v="2200"/>
    <n v="2200"/>
    <n v="1800"/>
    <s v=""/>
  </r>
  <r>
    <x v="27"/>
    <x v="26"/>
    <n v="1331.74"/>
    <n v="2663.48"/>
    <n v="2763.33"/>
    <n v="1331.74"/>
    <n v="2796"/>
    <s v="5% increase expected"/>
    <s v="60601200"/>
    <s v="Utilities: Storm Sewer"/>
    <n v="1398"/>
    <n v="0"/>
    <n v="0"/>
    <n v="0"/>
    <n v="0"/>
    <n v="1398"/>
    <n v="0"/>
    <n v="0"/>
    <n v="0"/>
    <n v="0"/>
    <n v="0"/>
    <n v="0"/>
    <s v=""/>
  </r>
  <r>
    <x v="28"/>
    <x v="27"/>
    <n v="17138.25"/>
    <n v="27000"/>
    <n v="15472.81"/>
    <n v="11250"/>
    <n v="27000"/>
    <s v=""/>
    <s v="60601500"/>
    <s v="Utilities: Gas"/>
    <n v="1000"/>
    <n v="2700"/>
    <n v="3500"/>
    <n v="4000"/>
    <n v="4000"/>
    <n v="3600"/>
    <n v="3300"/>
    <n v="2500"/>
    <n v="600"/>
    <n v="600"/>
    <n v="600"/>
    <n v="600"/>
    <s v=""/>
  </r>
  <r>
    <x v="29"/>
    <x v="28"/>
    <n v="14628.44"/>
    <n v="12000"/>
    <n v="7843.94"/>
    <n v="5000"/>
    <n v="12000"/>
    <s v=""/>
    <s v="60602000"/>
    <s v="Utilities: Electric"/>
    <n v="1000"/>
    <n v="1000"/>
    <n v="1000"/>
    <n v="1000"/>
    <n v="1000"/>
    <n v="1000"/>
    <n v="1000"/>
    <n v="1000"/>
    <n v="1000"/>
    <n v="1000"/>
    <n v="1000"/>
    <n v="1000"/>
    <s v=""/>
  </r>
  <r>
    <x v="30"/>
    <x v="29"/>
    <n v="7821.13"/>
    <n v="7860"/>
    <n v="4259.82"/>
    <n v="3275"/>
    <n v="7800"/>
    <s v=""/>
    <s v="60602500"/>
    <s v="Utilities: Telephone"/>
    <n v="650"/>
    <n v="650"/>
    <n v="650"/>
    <n v="650"/>
    <n v="650"/>
    <n v="650"/>
    <n v="650"/>
    <n v="650"/>
    <n v="650"/>
    <n v="650"/>
    <n v="650"/>
    <n v="650"/>
    <s v=""/>
  </r>
  <r>
    <x v="31"/>
    <x v="30"/>
    <n v="17137.38"/>
    <n v="17160"/>
    <n v="12873.11"/>
    <n v="7150"/>
    <n v="16577.280000000002"/>
    <s v="new contract price"/>
    <s v="60603000"/>
    <s v="Utilities: Trash Removal"/>
    <n v="1381.44"/>
    <n v="1381.44"/>
    <n v="1381.44"/>
    <n v="1381.44"/>
    <n v="1381.44"/>
    <n v="1381.44"/>
    <n v="1381.44"/>
    <n v="1381.44"/>
    <n v="1381.44"/>
    <n v="1381.44"/>
    <n v="1381.44"/>
    <n v="1381.44"/>
    <s v=""/>
  </r>
  <r>
    <x v="32"/>
    <x v="31"/>
    <n v="3538.2"/>
    <n v="3120"/>
    <n v="2392.79"/>
    <n v="1300"/>
    <n v="3120"/>
    <s v=""/>
    <s v="60604000"/>
    <s v="Utilities: Internet/ Comcast- Wireless/ Bldg"/>
    <n v="260"/>
    <n v="260"/>
    <n v="260"/>
    <n v="260"/>
    <n v="260"/>
    <n v="260"/>
    <n v="260"/>
    <n v="260"/>
    <n v="260"/>
    <n v="260"/>
    <n v="260"/>
    <n v="260"/>
    <s v=""/>
  </r>
  <r>
    <x v="33"/>
    <x v="32"/>
    <n v="1512.5"/>
    <n v="1250"/>
    <n v="3800"/>
    <n v="1250"/>
    <n v="1250"/>
    <s v="spring/fall clean $2k for trees $250 main"/>
    <s v="70700000"/>
    <s v="Grounds: Landscape Maintenance"/>
    <n v="500"/>
    <n v="0"/>
    <n v="0"/>
    <n v="0"/>
    <n v="0"/>
    <n v="0"/>
    <n v="0"/>
    <n v="500"/>
    <n v="0"/>
    <n v="250"/>
    <m/>
    <n v="0"/>
    <s v=""/>
  </r>
  <r>
    <x v="34"/>
    <x v="4"/>
    <n v="0"/>
    <n v="150"/>
    <n v="95"/>
    <n v="150"/>
    <n v="150"/>
    <s v=""/>
    <s v="70707500"/>
    <s v="Grounds: Sprinkler/Irrigation Repairs"/>
    <n v="0"/>
    <n v="0"/>
    <n v="0"/>
    <n v="0"/>
    <n v="0"/>
    <n v="0"/>
    <n v="0"/>
    <n v="150"/>
    <n v="0"/>
    <n v="0"/>
    <n v="0"/>
    <n v="0"/>
    <s v=""/>
  </r>
  <r>
    <x v="35"/>
    <x v="33"/>
    <n v="4244.3999999999996"/>
    <n v="3600"/>
    <n v="4521.72"/>
    <n v="0"/>
    <n v="5000"/>
    <s v=""/>
    <s v="70708000"/>
    <s v="Grounds: Snow Removal"/>
    <m/>
    <n v="500"/>
    <n v="1000"/>
    <n v="1000"/>
    <n v="1000"/>
    <n v="1000"/>
    <n v="500"/>
    <m/>
    <n v="0"/>
    <n v="0"/>
    <n v="0"/>
    <n v="0"/>
    <s v=""/>
  </r>
  <r>
    <x v="36"/>
    <x v="34"/>
    <n v="500"/>
    <n v="400"/>
    <n v="0"/>
    <n v="400"/>
    <n v="400"/>
    <s v=""/>
    <s v="80804000"/>
    <s v="Pool: Permit"/>
    <n v="0"/>
    <n v="0"/>
    <n v="0"/>
    <n v="0"/>
    <n v="0"/>
    <n v="400"/>
    <n v="0"/>
    <n v="0"/>
    <n v="0"/>
    <n v="0"/>
    <n v="0"/>
    <n v="0"/>
    <s v=""/>
  </r>
  <r>
    <x v="37"/>
    <x v="35"/>
    <n v="14121.94"/>
    <n v="7650"/>
    <n v="19609.689999999999"/>
    <n v="3250"/>
    <n v="7700"/>
    <s v=""/>
    <s v="80805000"/>
    <s v="Pool Maintenance/Repairs"/>
    <n v="600"/>
    <n v="600"/>
    <n v="600"/>
    <n v="600"/>
    <n v="600"/>
    <n v="1100"/>
    <n v="600"/>
    <n v="600"/>
    <n v="600"/>
    <n v="600"/>
    <n v="600"/>
    <n v="600"/>
    <s v=""/>
  </r>
  <r>
    <x v="38"/>
    <x v="36"/>
    <n v="794.62"/>
    <n v="420"/>
    <n v="0"/>
    <n v="175"/>
    <n v="420"/>
    <s v=""/>
    <s v="80806000"/>
    <s v="Pool Chemicals &amp; Supplies"/>
    <n v="420"/>
    <n v="0"/>
    <n v="0"/>
    <m/>
    <n v="0"/>
    <n v="0"/>
    <n v="0"/>
    <n v="0"/>
    <n v="0"/>
    <n v="0"/>
    <n v="0"/>
    <n v="0"/>
    <s v=""/>
  </r>
  <r>
    <x v="39"/>
    <x v="37"/>
    <n v="10565.93"/>
    <n v="11999.92"/>
    <n v="5636.78"/>
    <n v="5000"/>
    <n v="12000.08"/>
    <s v=""/>
    <s v="75750000"/>
    <s v="Building: Repairs &amp; Maintenance  - General"/>
    <n v="1000.08"/>
    <n v="1000"/>
    <n v="1000"/>
    <n v="1000"/>
    <n v="1000"/>
    <n v="1000"/>
    <n v="1000"/>
    <n v="1000"/>
    <n v="1000"/>
    <n v="1000"/>
    <n v="1000"/>
    <n v="1000"/>
    <s v=""/>
  </r>
  <r>
    <x v="40"/>
    <x v="38"/>
    <n v="185.44"/>
    <n v="0"/>
    <n v="351.83"/>
    <n v="0"/>
    <n v="0"/>
    <s v="cleaning?  Possible upgrade"/>
    <s v="75750500"/>
    <s v="Building: Furniture &amp; Equipment"/>
    <m/>
    <m/>
    <m/>
    <m/>
    <m/>
    <m/>
    <m/>
    <m/>
    <m/>
    <m/>
    <m/>
    <m/>
    <s v=""/>
  </r>
  <r>
    <x v="41"/>
    <x v="39"/>
    <n v="4192.3999999999996"/>
    <n v="1000"/>
    <n v="858.87"/>
    <n v="416.69"/>
    <n v="3000"/>
    <s v=""/>
    <s v="75752000"/>
    <s v="Building: Repairs - Electric"/>
    <n v="250"/>
    <n v="250"/>
    <n v="250"/>
    <n v="250"/>
    <n v="250"/>
    <n v="250"/>
    <n v="250"/>
    <n v="250"/>
    <n v="250"/>
    <n v="250"/>
    <n v="250"/>
    <n v="250"/>
    <s v=""/>
  </r>
  <r>
    <x v="42"/>
    <x v="40"/>
    <n v="13831.79"/>
    <n v="9600"/>
    <n v="4010.3"/>
    <n v="4000"/>
    <n v="10000.000000000002"/>
    <s v=""/>
    <s v="75752500"/>
    <s v="Building: Elevator Repairs"/>
    <n v="833.33"/>
    <n v="833.33"/>
    <n v="833.33"/>
    <n v="833.33"/>
    <n v="833.33"/>
    <n v="833.33"/>
    <n v="833.33"/>
    <n v="833.33"/>
    <n v="833.33"/>
    <n v="833.33"/>
    <n v="833.33"/>
    <n v="833.37"/>
    <s v=""/>
  </r>
  <r>
    <x v="43"/>
    <x v="41"/>
    <n v="5054"/>
    <n v="1000"/>
    <n v="2868"/>
    <n v="0"/>
    <n v="3000"/>
    <s v="still low?"/>
    <s v="75753500"/>
    <s v="Building: Garage Repairs"/>
    <n v="250"/>
    <n v="250"/>
    <n v="250"/>
    <n v="250"/>
    <n v="250"/>
    <n v="250"/>
    <n v="250"/>
    <n v="250"/>
    <n v="250"/>
    <n v="250"/>
    <n v="250"/>
    <n v="250"/>
    <s v=""/>
  </r>
  <r>
    <x v="44"/>
    <x v="42"/>
    <n v="30237.22"/>
    <n v="6779"/>
    <n v="20049.91"/>
    <n v="1738.5"/>
    <n v="20000.000000000004"/>
    <s v=""/>
    <s v="75754000"/>
    <s v="Building: HVAC Maintenance"/>
    <n v="1666.66"/>
    <n v="1666.66"/>
    <n v="1666.66"/>
    <n v="1666.66"/>
    <n v="1666.66"/>
    <n v="1666.66"/>
    <n v="1666.66"/>
    <n v="1666.66"/>
    <n v="1666.66"/>
    <n v="1666.66"/>
    <n v="1666.66"/>
    <n v="1666.74"/>
    <s v=""/>
  </r>
  <r>
    <x v="45"/>
    <x v="4"/>
    <n v="1209.98"/>
    <n v="0"/>
    <n v="1370.74"/>
    <n v="0"/>
    <n v="0"/>
    <s v=""/>
    <s v="75755000"/>
    <s v="Building- Reimbursable Expenses"/>
    <n v="0"/>
    <n v="0"/>
    <n v="0"/>
    <n v="0"/>
    <n v="0"/>
    <n v="0"/>
    <n v="0"/>
    <n v="0"/>
    <n v="0"/>
    <n v="0"/>
    <n v="0"/>
    <n v="0"/>
    <s v=""/>
  </r>
  <r>
    <x v="46"/>
    <x v="43"/>
    <n v="28388.720000000001"/>
    <n v="10000"/>
    <n v="1264"/>
    <n v="4166.6899999999996"/>
    <n v="7500"/>
    <s v=""/>
    <s v="75756000"/>
    <s v="Building: Repairs - Plumbing &amp; Sewer"/>
    <n v="625"/>
    <n v="625"/>
    <n v="625"/>
    <n v="625"/>
    <n v="625"/>
    <n v="625"/>
    <n v="625"/>
    <n v="625"/>
    <n v="625"/>
    <n v="625"/>
    <n v="625"/>
    <n v="625"/>
    <s v=""/>
  </r>
  <r>
    <x v="47"/>
    <x v="44"/>
    <n v="1755.66"/>
    <n v="0"/>
    <n v="0"/>
    <n v="0"/>
    <n v="0"/>
    <s v=""/>
    <s v="75759000"/>
    <s v="Building: Painting &amp; Drywall"/>
    <n v="0"/>
    <n v="0"/>
    <n v="0"/>
    <n v="0"/>
    <n v="0"/>
    <n v="0"/>
    <n v="0"/>
    <n v="0"/>
    <n v="0"/>
    <n v="0"/>
    <n v="0"/>
    <n v="0"/>
    <s v=""/>
  </r>
  <r>
    <x v="48"/>
    <x v="45"/>
    <n v="12000"/>
    <n v="12000"/>
    <n v="7000"/>
    <n v="5000"/>
    <n v="12600"/>
    <s v=""/>
    <s v="75760000"/>
    <s v="Building: Janitorial Maintenance"/>
    <n v="1050"/>
    <n v="1050"/>
    <n v="1050"/>
    <n v="1050"/>
    <n v="1050"/>
    <n v="1050"/>
    <n v="1050"/>
    <n v="1050"/>
    <n v="1050"/>
    <n v="1050"/>
    <n v="1050"/>
    <n v="1050"/>
    <s v=""/>
  </r>
  <r>
    <x v="49"/>
    <x v="46"/>
    <n v="205.18"/>
    <n v="400"/>
    <n v="460.8"/>
    <n v="166.69"/>
    <n v="499.99999999999989"/>
    <s v=""/>
    <s v="75761000"/>
    <s v="Building: Janitorial Supplies"/>
    <n v="41.66"/>
    <n v="41.66"/>
    <n v="41.66"/>
    <n v="41.66"/>
    <n v="41.66"/>
    <n v="41.66"/>
    <n v="41.66"/>
    <n v="41.66"/>
    <n v="41.66"/>
    <n v="41.66"/>
    <n v="41.66"/>
    <n v="41.74"/>
    <s v=""/>
  </r>
  <r>
    <x v="50"/>
    <x v="47"/>
    <n v="742.62"/>
    <n v="0"/>
    <n v="0"/>
    <n v="0"/>
    <n v="499.99999999999989"/>
    <s v=""/>
    <s v="75762000"/>
    <s v="Building: Maintenance Supplies"/>
    <n v="41.66"/>
    <n v="41.66"/>
    <n v="41.66"/>
    <n v="41.66"/>
    <n v="41.66"/>
    <n v="41.66"/>
    <n v="41.66"/>
    <n v="41.66"/>
    <n v="41.66"/>
    <n v="41.66"/>
    <n v="41.66"/>
    <n v="41.74"/>
    <s v=""/>
  </r>
  <r>
    <x v="51"/>
    <x v="48"/>
    <n v="981.76"/>
    <n v="750"/>
    <n v="5871.19"/>
    <n v="312.5"/>
    <n v="750"/>
    <s v=""/>
    <s v="75763000"/>
    <s v="Building: Locks &amp; Keys"/>
    <n v="62.5"/>
    <n v="62.5"/>
    <n v="62.5"/>
    <n v="62.5"/>
    <n v="62.5"/>
    <n v="62.5"/>
    <n v="62.5"/>
    <n v="62.5"/>
    <n v="62.5"/>
    <n v="62.5"/>
    <n v="62.5"/>
    <n v="62.5"/>
    <s v=""/>
  </r>
  <r>
    <x v="52"/>
    <x v="49"/>
    <n v="2340"/>
    <n v="2340"/>
    <n v="1365"/>
    <n v="975"/>
    <n v="2340"/>
    <s v=""/>
    <s v="75765000"/>
    <s v="Building: WiFi System Maintenance"/>
    <n v="195"/>
    <n v="195"/>
    <n v="195"/>
    <n v="195"/>
    <n v="195"/>
    <n v="195"/>
    <n v="195"/>
    <n v="195"/>
    <n v="195"/>
    <n v="195"/>
    <n v="195"/>
    <n v="195"/>
    <s v=""/>
  </r>
  <r>
    <x v="53"/>
    <x v="50"/>
    <n v="4594.22"/>
    <n v="2100"/>
    <n v="3520.5"/>
    <n v="600"/>
    <n v="2660"/>
    <s v=""/>
    <s v="75765500"/>
    <s v="Building: Fire Protection"/>
    <n v="0"/>
    <n v="2000"/>
    <n v="0"/>
    <n v="0"/>
    <n v="0"/>
    <n v="0"/>
    <n v="0"/>
    <n v="0"/>
    <n v="0"/>
    <n v="660"/>
    <n v="0"/>
    <n v="0"/>
    <s v=""/>
  </r>
  <r>
    <x v="54"/>
    <x v="4"/>
    <n v="0"/>
    <n v="100"/>
    <n v="0"/>
    <n v="41.69"/>
    <n v="99.999999999999986"/>
    <s v=""/>
    <s v="75767000"/>
    <s v="Building: Pest Control"/>
    <n v="8.3699999999999992"/>
    <n v="8.33"/>
    <n v="8.33"/>
    <n v="8.33"/>
    <n v="8.33"/>
    <n v="8.33"/>
    <n v="8.33"/>
    <n v="8.33"/>
    <n v="8.33"/>
    <n v="8.33"/>
    <n v="8.33"/>
    <n v="8.33"/>
    <s v=""/>
  </r>
  <r>
    <x v="55"/>
    <x v="51"/>
    <n v="838.49"/>
    <n v="1000"/>
    <n v="528"/>
    <n v="416.69"/>
    <n v="1000.0000000000001"/>
    <s v=""/>
    <s v="75769500"/>
    <s v="Building: Laundry Machine Upgrade"/>
    <n v="83.33"/>
    <n v="83.33"/>
    <n v="83.33"/>
    <n v="83.33"/>
    <n v="83.33"/>
    <n v="83.33"/>
    <n v="83.33"/>
    <n v="83.33"/>
    <n v="83.33"/>
    <n v="83.33"/>
    <n v="83.33"/>
    <n v="83.37"/>
    <s v=""/>
  </r>
  <r>
    <x v="56"/>
    <x v="52"/>
    <n v="500"/>
    <n v="500"/>
    <n v="290"/>
    <n v="208.38"/>
    <n v="800"/>
    <s v="elevator, benchmarking, backflow, Fire"/>
    <s v="75780000"/>
    <s v="Building: Permits"/>
    <n v="0"/>
    <n v="0"/>
    <n v="800"/>
    <n v="0"/>
    <n v="0"/>
    <n v="0"/>
    <n v="0"/>
    <n v="0"/>
    <n v="0"/>
    <n v="0"/>
    <n v="0"/>
    <n v="0"/>
    <s v=""/>
  </r>
  <r>
    <x v="57"/>
    <x v="53"/>
    <n v="18000"/>
    <n v="73008"/>
    <n v="24336"/>
    <n v="30420"/>
    <n v="77000.000000000015"/>
    <s v=""/>
    <s v="90900000"/>
    <s v="Operating: Xfer to Reserve"/>
    <n v="6416.66"/>
    <n v="6416.66"/>
    <n v="6416.66"/>
    <n v="6416.66"/>
    <n v="6416.66"/>
    <n v="6416.66"/>
    <n v="6416.66"/>
    <n v="6416.66"/>
    <n v="6416.66"/>
    <n v="6416.66"/>
    <n v="6416.66"/>
    <n v="6416.74"/>
    <s v=""/>
  </r>
  <r>
    <x v="58"/>
    <x v="54"/>
    <n v="37026.910000000003"/>
    <n v="12499.98"/>
    <n v="1607.33"/>
    <n v="0"/>
    <n v="0"/>
    <s v=""/>
    <s v="90902901"/>
    <s v="Operating: Xfer to RSV SA for Capital Impr. - Inst/Ln Int"/>
    <n v="0"/>
    <n v="0"/>
    <n v="0"/>
    <n v="0"/>
    <n v="0"/>
    <n v="0"/>
    <n v="0"/>
    <n v="0"/>
    <n v="0"/>
    <n v="0"/>
    <n v="0"/>
    <n v="0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16CA32-6014-904B-94B8-2152831EB05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HVAC Related Expenses">
  <location ref="B6:G11" firstHeaderRow="0" firstDataRow="1" firstDataCol="1"/>
  <pivotFields count="23">
    <pivotField axis="axisRow" showAll="0" defaultSubtotal="0">
      <items count="59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x="26"/>
        <item h="1" x="27"/>
        <item x="28"/>
        <item x="29"/>
        <item h="1" x="30"/>
        <item h="1" x="31"/>
        <item h="1" x="32"/>
        <item h="1" x="33"/>
        <item h="1" x="34"/>
        <item h="1" x="35"/>
        <item h="1" x="39"/>
        <item h="1" x="40"/>
        <item h="1" x="41"/>
        <item h="1" x="42"/>
        <item h="1" x="43"/>
        <item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36"/>
        <item h="1" x="37"/>
        <item h="1" x="38"/>
        <item h="1" x="57"/>
        <item h="1" x="58"/>
      </items>
    </pivotField>
    <pivotField dataField="1" numFmtId="44" showAll="0" defaultSubtotal="0">
      <items count="55">
        <item x="4"/>
        <item x="3"/>
        <item x="7"/>
        <item x="15"/>
        <item x="16"/>
        <item x="51"/>
        <item x="5"/>
        <item x="20"/>
        <item x="47"/>
        <item x="13"/>
        <item x="14"/>
        <item x="17"/>
        <item x="6"/>
        <item x="34"/>
        <item x="52"/>
        <item x="18"/>
        <item x="10"/>
        <item x="8"/>
        <item x="32"/>
        <item x="36"/>
        <item x="46"/>
        <item x="11"/>
        <item x="48"/>
        <item x="44"/>
        <item x="31"/>
        <item x="38"/>
        <item x="49"/>
        <item x="2"/>
        <item x="39"/>
        <item x="12"/>
        <item x="50"/>
        <item x="26"/>
        <item x="19"/>
        <item x="33"/>
        <item x="22"/>
        <item x="29"/>
        <item x="41"/>
        <item x="35"/>
        <item x="43"/>
        <item x="45"/>
        <item x="40"/>
        <item x="30"/>
        <item x="23"/>
        <item x="28"/>
        <item x="25"/>
        <item x="37"/>
        <item x="42"/>
        <item x="53"/>
        <item x="27"/>
        <item x="21"/>
        <item x="54"/>
        <item x="1"/>
        <item x="9"/>
        <item x="24"/>
        <item x="0"/>
      </items>
    </pivotField>
    <pivotField dataField="1" numFmtId="44" showAll="0" defaultSubtotal="0"/>
    <pivotField dataField="1" numFmtId="44" showAll="0" defaultSubtotal="0"/>
    <pivotField dataField="1" numFmtId="44" showAll="0" defaultSubtotal="0"/>
    <pivotField numFmtId="44" showAll="0" defaultSubtotal="0"/>
    <pivotField dataField="1" numFmtId="44"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1">
    <field x="0"/>
  </rowFields>
  <rowItems count="5">
    <i>
      <x v="26"/>
    </i>
    <i>
      <x v="28"/>
    </i>
    <i>
      <x v="29"/>
    </i>
    <i>
      <x v="4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2024-25 Actuals Thru 04/30/2025" fld="4" baseField="0" baseItem="0" numFmtId="44"/>
    <dataField name="Sum of 2025-26 Budget" fld="6" baseField="0" baseItem="0" numFmtId="44"/>
    <dataField name="Sum of 2024-25 Budget" fld="3" baseField="0" baseItem="0" numFmtId="44"/>
    <dataField name="Sum of 2023-24 Actuals" fld="2" baseField="0" baseItem="0" numFmtId="44"/>
    <dataField name="Sum of 2022-23 Actuals" fld="1" baseField="0" baseItem="0" numFmtId="44"/>
  </dataFields>
  <formats count="7">
    <format dxfId="2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7C97FD-E429-BC46-B5DB-E0045D277E51}" name="Table2" displayName="Table2" ref="A1:W60" totalsRowShown="0" headerRowDxfId="30" dataDxfId="31" headerRowCellStyle="Currency" dataCellStyle="Currency">
  <autoFilter ref="A1:W60" xr:uid="{F07C97FD-E429-BC46-B5DB-E0045D277E51}"/>
  <tableColumns count="23">
    <tableColumn id="1" xr3:uid="{4E55707D-7A66-3C4E-9573-63294F6A3776}" name="Timperly Condominium Association" dataDxfId="54" dataCellStyle="Currency"/>
    <tableColumn id="2" xr3:uid="{4F9D02AD-9E48-7945-B80D-9C0A749CF82B}" name="2022-23 Actuals" dataDxfId="53" dataCellStyle="Currency"/>
    <tableColumn id="3" xr3:uid="{111BB857-7D3A-204C-9A89-8E27EF51C337}" name="2023-24 Actuals" dataDxfId="52" dataCellStyle="Currency"/>
    <tableColumn id="4" xr3:uid="{2CED7919-B195-424B-8E1B-816AD6F40318}" name="2024-25 Budget" dataDxfId="51" dataCellStyle="Currency"/>
    <tableColumn id="5" xr3:uid="{006B5C04-85FF-484E-A453-29A47C0C17B6}" name="2024-25 Actuals Thru 04/30/2025" dataDxfId="50" dataCellStyle="Currency"/>
    <tableColumn id="6" xr3:uid="{ACC3890F-FF4A-2B47-929B-A04055566695}" name="2025 Remaining" dataDxfId="49" dataCellStyle="Currency"/>
    <tableColumn id="7" xr3:uid="{754C204E-989E-4F4A-BBAE-62D087E87397}" name="2025-26 Budget" dataDxfId="48" dataCellStyle="Currency">
      <calculatedColumnFormula>SUM(K2:V2)</calculatedColumnFormula>
    </tableColumn>
    <tableColumn id="8" xr3:uid="{785E59E6-BC4F-0B49-B303-C66882057433}" name="Notes" dataDxfId="47" dataCellStyle="Currency">
      <calculatedColumnFormula>W2</calculatedColumnFormula>
    </tableColumn>
    <tableColumn id="9" xr3:uid="{302EF8C0-1540-C34A-81A8-74441AD1F915}" name="GLAccountNumber" dataDxfId="46" dataCellStyle="Currency"/>
    <tableColumn id="10" xr3:uid="{415BDF79-2DE8-0141-8100-437E6F663736}" name="GLAccountName" dataDxfId="45" dataCellStyle="Currency"/>
    <tableColumn id="11" xr3:uid="{52ACA94C-B94A-1641-8F3C-135B7B3A0C0B}" name="M1" dataDxfId="44" dataCellStyle="Currency"/>
    <tableColumn id="12" xr3:uid="{493F700C-FA6E-9647-BCCE-5A6755B44E3D}" name="M2" dataDxfId="43" dataCellStyle="Currency"/>
    <tableColumn id="13" xr3:uid="{30191FCA-F4A4-064D-A295-7DA386B2480F}" name="M3" dataDxfId="42" dataCellStyle="Currency"/>
    <tableColumn id="14" xr3:uid="{9F0917B0-DAF7-DE44-9156-302ACA88DCD7}" name="M4" dataDxfId="41" dataCellStyle="Currency"/>
    <tableColumn id="15" xr3:uid="{902996DD-79A0-884B-9E40-DC7F7D3AF51E}" name="M5" dataDxfId="40" dataCellStyle="Currency"/>
    <tableColumn id="16" xr3:uid="{6DC5A6D9-631A-5C48-B668-ABED97BA6190}" name="M6" dataDxfId="39" dataCellStyle="Currency"/>
    <tableColumn id="17" xr3:uid="{DA8A0DD6-E2D0-E147-91C5-E34F8CD36461}" name="M7" dataDxfId="38" dataCellStyle="Currency"/>
    <tableColumn id="18" xr3:uid="{DE95EB29-031E-E74B-A946-CC3DE9F726A9}" name="M8" dataDxfId="37" dataCellStyle="Currency"/>
    <tableColumn id="19" xr3:uid="{7829C28B-7678-BD4C-A225-588A5B51EF82}" name="M9" dataDxfId="36" dataCellStyle="Currency"/>
    <tableColumn id="20" xr3:uid="{168ED69F-9885-5440-85E2-D6E085358B82}" name="M10" dataDxfId="35" dataCellStyle="Currency"/>
    <tableColumn id="21" xr3:uid="{35EA5E2E-DB31-4F47-8564-6F08E071EFE3}" name="M11" dataDxfId="34" dataCellStyle="Currency"/>
    <tableColumn id="22" xr3:uid="{ADAC3DE4-B09B-2B4C-82B0-BFB9CA2AE582}" name="M12" dataDxfId="33" dataCellStyle="Currency"/>
    <tableColumn id="23" xr3:uid="{6CBD681E-2D31-844F-BD46-4C6C6AC7847E}" name="Note" dataDxfId="32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2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activeCell="G11" sqref="G11"/>
    </sheetView>
  </sheetViews>
  <sheetFormatPr baseColWidth="10" defaultColWidth="9.33203125" defaultRowHeight="15" x14ac:dyDescent="0.2"/>
  <cols>
    <col min="1" max="1" width="45.33203125" style="3" customWidth="1"/>
    <col min="2" max="3" width="16.1640625" style="3" bestFit="1" customWidth="1"/>
    <col min="4" max="4" width="16" style="3" bestFit="1" customWidth="1"/>
    <col min="5" max="5" width="15.33203125" style="3" bestFit="1" customWidth="1"/>
    <col min="6" max="6" width="16.5" style="3" bestFit="1" customWidth="1"/>
    <col min="7" max="7" width="16" style="3" bestFit="1" customWidth="1"/>
    <col min="8" max="8" width="38.5" style="3" bestFit="1" customWidth="1"/>
    <col min="9" max="9" width="9.33203125" style="3"/>
    <col min="10" max="10" width="19.5" style="3" bestFit="1" customWidth="1"/>
    <col min="11" max="11" width="67.83203125" style="3" bestFit="1" customWidth="1"/>
    <col min="12" max="23" width="11.5" style="3" bestFit="1" customWidth="1"/>
    <col min="24" max="24" width="6.83203125" style="3" bestFit="1" customWidth="1"/>
    <col min="25" max="16384" width="9.33203125" style="3"/>
  </cols>
  <sheetData>
    <row r="1" spans="1:24" s="1" customFormat="1" ht="44.5" customHeight="1" x14ac:dyDescent="0.2">
      <c r="A1" s="1" t="s">
        <v>0</v>
      </c>
      <c r="B1" s="1" t="s">
        <v>283</v>
      </c>
      <c r="C1" s="1" t="s">
        <v>282</v>
      </c>
      <c r="D1" s="1" t="s">
        <v>278</v>
      </c>
      <c r="E1" s="8" t="s">
        <v>207</v>
      </c>
      <c r="F1" s="1" t="s">
        <v>205</v>
      </c>
      <c r="G1" s="1" t="s">
        <v>206</v>
      </c>
      <c r="H1" s="1" t="s">
        <v>70</v>
      </c>
      <c r="J1" s="1" t="s">
        <v>71</v>
      </c>
      <c r="K1" s="1" t="s">
        <v>131</v>
      </c>
      <c r="L1" s="1" t="s">
        <v>191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196</v>
      </c>
      <c r="R1" s="1" t="s">
        <v>197</v>
      </c>
      <c r="S1" s="1" t="s">
        <v>198</v>
      </c>
      <c r="T1" s="1" t="s">
        <v>199</v>
      </c>
      <c r="U1" s="1" t="s">
        <v>200</v>
      </c>
      <c r="V1" s="1" t="s">
        <v>201</v>
      </c>
      <c r="W1" s="1" t="s">
        <v>202</v>
      </c>
      <c r="X1" s="1" t="s">
        <v>203</v>
      </c>
    </row>
    <row r="2" spans="1:24" x14ac:dyDescent="0.2">
      <c r="A2" s="2" t="s">
        <v>1</v>
      </c>
      <c r="B2" s="3">
        <v>237182.76</v>
      </c>
      <c r="C2" s="3">
        <v>291610.8</v>
      </c>
      <c r="D2" s="3">
        <v>317161.32</v>
      </c>
      <c r="E2" s="3">
        <v>185012.24</v>
      </c>
      <c r="F2" s="3">
        <v>132150.54999999999</v>
      </c>
      <c r="G2" s="3">
        <f>SUM(L2:W2)</f>
        <v>326469.48</v>
      </c>
      <c r="H2" s="3" t="str">
        <f t="shared" ref="H2:H13" si="0">X2</f>
        <v/>
      </c>
      <c r="J2" s="3" t="s">
        <v>72</v>
      </c>
      <c r="K2" s="3" t="s">
        <v>132</v>
      </c>
      <c r="L2" s="3">
        <v>27205.79</v>
      </c>
      <c r="M2" s="3">
        <v>27205.79</v>
      </c>
      <c r="N2" s="3">
        <v>27205.79</v>
      </c>
      <c r="O2" s="3">
        <v>27205.79</v>
      </c>
      <c r="P2" s="3">
        <v>27205.79</v>
      </c>
      <c r="Q2" s="3">
        <v>27205.79</v>
      </c>
      <c r="R2" s="3">
        <v>27205.79</v>
      </c>
      <c r="S2" s="3">
        <v>27205.79</v>
      </c>
      <c r="T2" s="3">
        <v>27205.79</v>
      </c>
      <c r="U2" s="3">
        <v>27205.79</v>
      </c>
      <c r="V2" s="3">
        <v>27205.79</v>
      </c>
      <c r="W2" s="3">
        <v>27205.79</v>
      </c>
      <c r="X2" s="3" t="s">
        <v>204</v>
      </c>
    </row>
    <row r="3" spans="1:24" x14ac:dyDescent="0.2">
      <c r="A3" s="2" t="s">
        <v>2</v>
      </c>
      <c r="B3" s="3">
        <v>57383.34</v>
      </c>
      <c r="C3" s="3">
        <v>35456.400000000001</v>
      </c>
      <c r="D3" s="3">
        <v>12499.98</v>
      </c>
      <c r="E3" s="3">
        <v>1038.6099999999999</v>
      </c>
      <c r="F3" s="3">
        <v>0</v>
      </c>
      <c r="G3" s="3">
        <f t="shared" ref="G3:G13" si="1">SUM(L3:W3)</f>
        <v>0</v>
      </c>
      <c r="H3" s="3" t="str">
        <f t="shared" si="0"/>
        <v/>
      </c>
      <c r="J3" s="3" t="s">
        <v>73</v>
      </c>
      <c r="K3" s="3" t="s">
        <v>133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 t="s">
        <v>204</v>
      </c>
    </row>
    <row r="4" spans="1:24" x14ac:dyDescent="0.2">
      <c r="A4" s="2" t="s">
        <v>3</v>
      </c>
      <c r="B4" s="3">
        <v>2679.12</v>
      </c>
      <c r="C4" s="3">
        <v>6610.74</v>
      </c>
      <c r="D4" s="3">
        <v>0</v>
      </c>
      <c r="E4" s="3">
        <v>2582.02</v>
      </c>
      <c r="F4" s="3">
        <v>0</v>
      </c>
      <c r="G4" s="3">
        <f t="shared" si="1"/>
        <v>0</v>
      </c>
      <c r="H4" s="3" t="str">
        <f t="shared" si="0"/>
        <v/>
      </c>
      <c r="J4" s="3" t="s">
        <v>74</v>
      </c>
      <c r="K4" s="3" t="s">
        <v>134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 t="s">
        <v>204</v>
      </c>
    </row>
    <row r="5" spans="1:24" x14ac:dyDescent="0.2">
      <c r="A5" s="2" t="s">
        <v>4</v>
      </c>
      <c r="B5" s="3">
        <v>11.93</v>
      </c>
      <c r="C5" s="3">
        <v>12.11</v>
      </c>
      <c r="D5" s="3">
        <v>0</v>
      </c>
      <c r="E5" s="3">
        <v>5.48</v>
      </c>
      <c r="F5" s="3">
        <v>0</v>
      </c>
      <c r="G5" s="3">
        <f t="shared" si="1"/>
        <v>0</v>
      </c>
      <c r="H5" s="3" t="str">
        <f t="shared" si="0"/>
        <v/>
      </c>
      <c r="J5" s="3" t="s">
        <v>75</v>
      </c>
      <c r="K5" s="3" t="s">
        <v>135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 t="s">
        <v>204</v>
      </c>
    </row>
    <row r="6" spans="1:24" x14ac:dyDescent="0.2">
      <c r="A6" s="2" t="s">
        <v>5</v>
      </c>
      <c r="B6" s="3">
        <v>0</v>
      </c>
      <c r="C6" s="3">
        <v>200</v>
      </c>
      <c r="D6" s="3">
        <v>0</v>
      </c>
      <c r="E6" s="3">
        <v>100</v>
      </c>
      <c r="F6" s="3">
        <v>0</v>
      </c>
      <c r="G6" s="3">
        <f t="shared" si="1"/>
        <v>0</v>
      </c>
      <c r="H6" s="3" t="str">
        <f t="shared" si="0"/>
        <v/>
      </c>
      <c r="J6" s="3" t="s">
        <v>76</v>
      </c>
      <c r="K6" s="3" t="s">
        <v>136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 t="s">
        <v>204</v>
      </c>
    </row>
    <row r="7" spans="1:24" x14ac:dyDescent="0.2">
      <c r="A7" s="2" t="s">
        <v>6</v>
      </c>
      <c r="B7" s="3">
        <v>100</v>
      </c>
      <c r="C7" s="3">
        <v>0</v>
      </c>
      <c r="D7" s="3">
        <v>100</v>
      </c>
      <c r="E7" s="3">
        <v>500</v>
      </c>
      <c r="F7" s="3">
        <v>0</v>
      </c>
      <c r="G7" s="3">
        <f t="shared" si="1"/>
        <v>200</v>
      </c>
      <c r="H7" s="3" t="str">
        <f t="shared" si="0"/>
        <v/>
      </c>
      <c r="J7" s="3" t="s">
        <v>77</v>
      </c>
      <c r="K7" s="3" t="s">
        <v>137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200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 t="s">
        <v>204</v>
      </c>
    </row>
    <row r="8" spans="1:24" x14ac:dyDescent="0.2">
      <c r="A8" s="2" t="s">
        <v>7</v>
      </c>
      <c r="B8" s="3">
        <v>380.37</v>
      </c>
      <c r="C8" s="3">
        <v>-9.6199999999999992</v>
      </c>
      <c r="D8" s="3">
        <v>0</v>
      </c>
      <c r="E8" s="3">
        <v>228.5</v>
      </c>
      <c r="F8" s="3">
        <v>0</v>
      </c>
      <c r="G8" s="3">
        <f t="shared" si="1"/>
        <v>0</v>
      </c>
      <c r="H8" s="3" t="str">
        <f t="shared" si="0"/>
        <v/>
      </c>
      <c r="J8" s="3" t="s">
        <v>78</v>
      </c>
      <c r="K8" s="3" t="s">
        <v>138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 t="s">
        <v>204</v>
      </c>
    </row>
    <row r="9" spans="1:24" x14ac:dyDescent="0.2">
      <c r="A9" s="2" t="s">
        <v>8</v>
      </c>
      <c r="B9" s="3">
        <v>20</v>
      </c>
      <c r="C9" s="3">
        <v>60</v>
      </c>
      <c r="D9" s="3">
        <v>0</v>
      </c>
      <c r="E9" s="3">
        <v>20</v>
      </c>
      <c r="F9" s="3">
        <v>0</v>
      </c>
      <c r="G9" s="3">
        <f t="shared" si="1"/>
        <v>0</v>
      </c>
      <c r="H9" s="3" t="str">
        <f t="shared" si="0"/>
        <v/>
      </c>
      <c r="J9" s="3" t="s">
        <v>79</v>
      </c>
      <c r="K9" s="3" t="s">
        <v>139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 t="s">
        <v>204</v>
      </c>
    </row>
    <row r="10" spans="1:24" x14ac:dyDescent="0.2">
      <c r="A10" s="2" t="s">
        <v>9</v>
      </c>
      <c r="B10" s="3">
        <v>720</v>
      </c>
      <c r="C10" s="3">
        <v>360</v>
      </c>
      <c r="D10" s="3">
        <v>0</v>
      </c>
      <c r="E10" s="3">
        <v>0</v>
      </c>
      <c r="F10" s="3">
        <v>0</v>
      </c>
      <c r="G10" s="3">
        <f t="shared" si="1"/>
        <v>0</v>
      </c>
      <c r="H10" s="3" t="str">
        <f t="shared" si="0"/>
        <v/>
      </c>
      <c r="J10" s="3" t="s">
        <v>80</v>
      </c>
      <c r="K10" s="3" t="s">
        <v>140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 t="s">
        <v>204</v>
      </c>
    </row>
    <row r="11" spans="1:24" x14ac:dyDescent="0.2">
      <c r="A11" s="2" t="s">
        <v>10</v>
      </c>
      <c r="B11" s="3">
        <v>66116.639999999999</v>
      </c>
      <c r="C11" s="3">
        <v>78035.16</v>
      </c>
      <c r="D11" s="3">
        <v>88703.52</v>
      </c>
      <c r="E11" s="3">
        <v>51743.93</v>
      </c>
      <c r="F11" s="3">
        <v>36959.800000000003</v>
      </c>
      <c r="G11" s="3">
        <f t="shared" si="1"/>
        <v>89293.319999999992</v>
      </c>
      <c r="H11" s="3" t="str">
        <f t="shared" si="0"/>
        <v/>
      </c>
      <c r="J11" s="3" t="s">
        <v>81</v>
      </c>
      <c r="K11" s="3" t="s">
        <v>141</v>
      </c>
      <c r="L11" s="3">
        <v>7441.11</v>
      </c>
      <c r="M11" s="3">
        <v>7441.11</v>
      </c>
      <c r="N11" s="3">
        <v>7441.11</v>
      </c>
      <c r="O11" s="3">
        <v>7441.11</v>
      </c>
      <c r="P11" s="3">
        <v>7441.11</v>
      </c>
      <c r="Q11" s="3">
        <v>7441.11</v>
      </c>
      <c r="R11" s="3">
        <v>7441.11</v>
      </c>
      <c r="S11" s="3">
        <v>7441.11</v>
      </c>
      <c r="T11" s="3">
        <v>7441.11</v>
      </c>
      <c r="U11" s="3">
        <v>7441.11</v>
      </c>
      <c r="V11" s="3">
        <v>7441.11</v>
      </c>
      <c r="W11" s="3">
        <v>7441.11</v>
      </c>
      <c r="X11" s="3" t="s">
        <v>204</v>
      </c>
    </row>
    <row r="12" spans="1:24" x14ac:dyDescent="0.2">
      <c r="A12" s="2" t="s">
        <v>11</v>
      </c>
      <c r="B12" s="3">
        <v>625</v>
      </c>
      <c r="C12" s="3">
        <v>250</v>
      </c>
      <c r="D12" s="3">
        <v>0</v>
      </c>
      <c r="E12" s="3">
        <v>970</v>
      </c>
      <c r="F12" s="3">
        <v>0</v>
      </c>
      <c r="G12" s="3">
        <f t="shared" si="1"/>
        <v>0</v>
      </c>
      <c r="H12" s="3" t="str">
        <f t="shared" si="0"/>
        <v/>
      </c>
      <c r="J12" s="3" t="s">
        <v>82</v>
      </c>
      <c r="K12" s="3" t="s">
        <v>142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 t="s">
        <v>204</v>
      </c>
    </row>
    <row r="13" spans="1:24" x14ac:dyDescent="0.2">
      <c r="A13" s="2" t="s">
        <v>12</v>
      </c>
      <c r="B13" s="3">
        <v>1605.9</v>
      </c>
      <c r="C13" s="3">
        <v>312.61</v>
      </c>
      <c r="D13" s="3">
        <v>0</v>
      </c>
      <c r="E13" s="3">
        <v>-309.26</v>
      </c>
      <c r="F13" s="3">
        <v>0</v>
      </c>
      <c r="G13" s="3">
        <f t="shared" si="1"/>
        <v>0</v>
      </c>
      <c r="H13" s="3" t="str">
        <f t="shared" si="0"/>
        <v/>
      </c>
      <c r="J13" s="3" t="s">
        <v>83</v>
      </c>
      <c r="K13" s="3" t="s">
        <v>143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 t="s">
        <v>204</v>
      </c>
    </row>
    <row r="14" spans="1:24" s="1" customFormat="1" x14ac:dyDescent="0.2">
      <c r="A14" s="4" t="s">
        <v>13</v>
      </c>
      <c r="B14" s="1">
        <f t="shared" ref="B14:G14" si="2">SUM(B2:B13)</f>
        <v>366825.06</v>
      </c>
      <c r="C14" s="1">
        <f t="shared" si="2"/>
        <v>412898.19999999995</v>
      </c>
      <c r="D14" s="1">
        <f t="shared" si="2"/>
        <v>418464.82</v>
      </c>
      <c r="E14" s="1">
        <f t="shared" si="2"/>
        <v>241891.51999999996</v>
      </c>
      <c r="F14" s="1">
        <f t="shared" si="2"/>
        <v>169110.34999999998</v>
      </c>
      <c r="G14" s="1">
        <f t="shared" si="2"/>
        <v>415962.8</v>
      </c>
    </row>
    <row r="15" spans="1:24" s="1" customFormat="1" x14ac:dyDescent="0.2">
      <c r="A15" s="5" t="s">
        <v>13</v>
      </c>
      <c r="B15" s="1">
        <f t="shared" ref="B15:G15" si="3">SUM(B2:B13)</f>
        <v>366825.06</v>
      </c>
      <c r="C15" s="1">
        <f t="shared" si="3"/>
        <v>412898.19999999995</v>
      </c>
      <c r="D15" s="1">
        <f t="shared" si="3"/>
        <v>418464.82</v>
      </c>
      <c r="E15" s="1">
        <f t="shared" si="3"/>
        <v>241891.51999999996</v>
      </c>
      <c r="F15" s="1">
        <f t="shared" si="3"/>
        <v>169110.34999999998</v>
      </c>
      <c r="G15" s="1">
        <f t="shared" si="3"/>
        <v>415962.8</v>
      </c>
    </row>
    <row r="16" spans="1:24" x14ac:dyDescent="0.2">
      <c r="A16" s="6" t="s">
        <v>14</v>
      </c>
      <c r="B16" s="3">
        <v>3143.5</v>
      </c>
      <c r="C16" s="3">
        <v>150</v>
      </c>
      <c r="D16" s="3">
        <v>1000</v>
      </c>
      <c r="E16" s="3">
        <v>0</v>
      </c>
      <c r="F16" s="3">
        <v>416.69</v>
      </c>
      <c r="G16" s="3">
        <f t="shared" ref="G16:G28" si="4">SUM(L16:W16)</f>
        <v>1000.0000000000001</v>
      </c>
      <c r="H16" s="3" t="str">
        <f t="shared" ref="H16:H28" si="5">X16</f>
        <v/>
      </c>
      <c r="J16" s="3" t="s">
        <v>84</v>
      </c>
      <c r="K16" s="3" t="s">
        <v>144</v>
      </c>
      <c r="L16" s="3">
        <v>83.33</v>
      </c>
      <c r="M16" s="3">
        <v>83.33</v>
      </c>
      <c r="N16" s="3">
        <v>83.33</v>
      </c>
      <c r="O16" s="3">
        <v>83.33</v>
      </c>
      <c r="P16" s="3">
        <v>83.33</v>
      </c>
      <c r="Q16" s="3">
        <v>83.33</v>
      </c>
      <c r="R16" s="3">
        <v>83.33</v>
      </c>
      <c r="S16" s="3">
        <v>83.33</v>
      </c>
      <c r="T16" s="3">
        <v>83.33</v>
      </c>
      <c r="U16" s="3">
        <v>83.33</v>
      </c>
      <c r="V16" s="3">
        <v>83.33</v>
      </c>
      <c r="W16" s="3">
        <v>83.37</v>
      </c>
      <c r="X16" s="3" t="s">
        <v>204</v>
      </c>
    </row>
    <row r="17" spans="1:24" x14ac:dyDescent="0.2">
      <c r="A17" s="6" t="s">
        <v>15</v>
      </c>
      <c r="B17" s="3">
        <v>200</v>
      </c>
      <c r="C17" s="3">
        <v>275</v>
      </c>
      <c r="D17" s="3">
        <v>275</v>
      </c>
      <c r="E17" s="3">
        <v>275</v>
      </c>
      <c r="F17" s="3">
        <v>0</v>
      </c>
      <c r="G17" s="3">
        <f t="shared" si="4"/>
        <v>275</v>
      </c>
      <c r="H17" s="3" t="str">
        <f t="shared" si="5"/>
        <v/>
      </c>
      <c r="J17" s="3" t="s">
        <v>85</v>
      </c>
      <c r="K17" s="3" t="s">
        <v>145</v>
      </c>
      <c r="L17" s="3">
        <v>0</v>
      </c>
      <c r="M17" s="3">
        <v>275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 t="s">
        <v>204</v>
      </c>
    </row>
    <row r="18" spans="1:24" x14ac:dyDescent="0.2">
      <c r="A18" s="6" t="s">
        <v>16</v>
      </c>
      <c r="B18" s="3">
        <v>0</v>
      </c>
      <c r="C18" s="3">
        <v>0</v>
      </c>
      <c r="D18" s="3">
        <v>0</v>
      </c>
      <c r="E18" s="3">
        <v>104.44</v>
      </c>
      <c r="F18" s="3">
        <v>0</v>
      </c>
      <c r="G18" s="3">
        <f t="shared" si="4"/>
        <v>0</v>
      </c>
      <c r="H18" s="3" t="str">
        <f t="shared" si="5"/>
        <v/>
      </c>
      <c r="J18" s="3" t="s">
        <v>86</v>
      </c>
      <c r="K18" s="3" t="s">
        <v>146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 t="s">
        <v>204</v>
      </c>
    </row>
    <row r="19" spans="1:24" x14ac:dyDescent="0.2">
      <c r="A19" s="6" t="s">
        <v>17</v>
      </c>
      <c r="B19" s="3">
        <v>205</v>
      </c>
      <c r="C19" s="3">
        <v>190</v>
      </c>
      <c r="D19" s="3">
        <v>100</v>
      </c>
      <c r="E19" s="3">
        <v>120</v>
      </c>
      <c r="F19" s="3">
        <v>41.69</v>
      </c>
      <c r="G19" s="3">
        <f t="shared" si="4"/>
        <v>0</v>
      </c>
      <c r="H19" s="3" t="str">
        <f t="shared" si="5"/>
        <v/>
      </c>
      <c r="J19" s="3" t="s">
        <v>87</v>
      </c>
      <c r="K19" s="3" t="s">
        <v>147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 t="s">
        <v>204</v>
      </c>
    </row>
    <row r="20" spans="1:24" x14ac:dyDescent="0.2">
      <c r="A20" s="6" t="s">
        <v>18</v>
      </c>
      <c r="B20" s="3">
        <v>60</v>
      </c>
      <c r="C20" s="3">
        <v>0</v>
      </c>
      <c r="D20" s="3">
        <v>0</v>
      </c>
      <c r="E20" s="3">
        <v>0</v>
      </c>
      <c r="F20" s="3">
        <v>0</v>
      </c>
      <c r="G20" s="3">
        <f t="shared" si="4"/>
        <v>0</v>
      </c>
      <c r="H20" s="3" t="str">
        <f t="shared" si="5"/>
        <v/>
      </c>
      <c r="J20" s="3" t="s">
        <v>88</v>
      </c>
      <c r="K20" s="3" t="s">
        <v>148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 t="s">
        <v>204</v>
      </c>
    </row>
    <row r="21" spans="1:24" x14ac:dyDescent="0.2">
      <c r="A21" s="6" t="s">
        <v>19</v>
      </c>
      <c r="B21" s="3">
        <v>60.3</v>
      </c>
      <c r="C21" s="3">
        <v>20</v>
      </c>
      <c r="D21" s="3">
        <v>200</v>
      </c>
      <c r="E21" s="3">
        <v>80</v>
      </c>
      <c r="F21" s="3">
        <v>83.38</v>
      </c>
      <c r="G21" s="3">
        <f t="shared" si="4"/>
        <v>200</v>
      </c>
      <c r="H21" s="3" t="str">
        <f t="shared" si="5"/>
        <v/>
      </c>
      <c r="J21" s="3" t="s">
        <v>89</v>
      </c>
      <c r="K21" s="3" t="s">
        <v>149</v>
      </c>
      <c r="L21" s="3">
        <v>16.66</v>
      </c>
      <c r="M21" s="3">
        <v>16.66</v>
      </c>
      <c r="N21" s="3">
        <v>16.66</v>
      </c>
      <c r="O21" s="3">
        <v>16.66</v>
      </c>
      <c r="P21" s="3">
        <v>16.66</v>
      </c>
      <c r="Q21" s="3">
        <v>16.66</v>
      </c>
      <c r="R21" s="3">
        <v>16.66</v>
      </c>
      <c r="S21" s="3">
        <v>16.66</v>
      </c>
      <c r="T21" s="3">
        <v>16.66</v>
      </c>
      <c r="U21" s="3">
        <v>16.66</v>
      </c>
      <c r="V21" s="3">
        <v>16.66</v>
      </c>
      <c r="W21" s="3">
        <v>16.739999999999998</v>
      </c>
      <c r="X21" s="3" t="s">
        <v>204</v>
      </c>
    </row>
    <row r="22" spans="1:24" x14ac:dyDescent="0.2">
      <c r="A22" s="6" t="s">
        <v>20</v>
      </c>
      <c r="B22" s="3">
        <v>360.23</v>
      </c>
      <c r="C22" s="3">
        <v>354.67</v>
      </c>
      <c r="D22" s="3">
        <v>500</v>
      </c>
      <c r="E22" s="3">
        <v>143.94999999999999</v>
      </c>
      <c r="F22" s="3">
        <v>208.38</v>
      </c>
      <c r="G22" s="3">
        <f t="shared" si="4"/>
        <v>499.99999999999989</v>
      </c>
      <c r="H22" s="3" t="str">
        <f t="shared" si="5"/>
        <v/>
      </c>
      <c r="J22" s="3" t="s">
        <v>90</v>
      </c>
      <c r="K22" s="3" t="s">
        <v>150</v>
      </c>
      <c r="L22" s="3">
        <v>41.66</v>
      </c>
      <c r="M22" s="3">
        <v>41.66</v>
      </c>
      <c r="N22" s="3">
        <v>41.66</v>
      </c>
      <c r="O22" s="3">
        <v>41.66</v>
      </c>
      <c r="P22" s="3">
        <v>41.66</v>
      </c>
      <c r="Q22" s="3">
        <v>41.66</v>
      </c>
      <c r="R22" s="3">
        <v>41.66</v>
      </c>
      <c r="S22" s="3">
        <v>41.66</v>
      </c>
      <c r="T22" s="3">
        <v>41.66</v>
      </c>
      <c r="U22" s="3">
        <v>41.66</v>
      </c>
      <c r="V22" s="3">
        <v>41.66</v>
      </c>
      <c r="W22" s="3">
        <v>41.74</v>
      </c>
      <c r="X22" s="3" t="s">
        <v>204</v>
      </c>
    </row>
    <row r="23" spans="1:24" x14ac:dyDescent="0.2">
      <c r="A23" s="6" t="s">
        <v>21</v>
      </c>
      <c r="B23" s="3">
        <v>614.17999999999995</v>
      </c>
      <c r="C23" s="3">
        <v>485.35</v>
      </c>
      <c r="D23" s="3">
        <v>400</v>
      </c>
      <c r="E23" s="3">
        <v>186.3</v>
      </c>
      <c r="F23" s="3">
        <v>166.69</v>
      </c>
      <c r="G23" s="3">
        <f t="shared" si="4"/>
        <v>399.99999999999989</v>
      </c>
      <c r="H23" s="3" t="str">
        <f t="shared" si="5"/>
        <v/>
      </c>
      <c r="J23" s="3" t="s">
        <v>91</v>
      </c>
      <c r="K23" s="3" t="s">
        <v>151</v>
      </c>
      <c r="L23" s="3">
        <v>33.33</v>
      </c>
      <c r="M23" s="3">
        <v>33.33</v>
      </c>
      <c r="N23" s="3">
        <v>33.33</v>
      </c>
      <c r="O23" s="3">
        <v>33.33</v>
      </c>
      <c r="P23" s="3">
        <v>33.33</v>
      </c>
      <c r="Q23" s="3">
        <v>33.33</v>
      </c>
      <c r="R23" s="3">
        <v>33.33</v>
      </c>
      <c r="S23" s="3">
        <v>33.33</v>
      </c>
      <c r="T23" s="3">
        <v>33.33</v>
      </c>
      <c r="U23" s="3">
        <v>33.33</v>
      </c>
      <c r="V23" s="3">
        <v>33.33</v>
      </c>
      <c r="W23" s="3">
        <v>33.369999999999997</v>
      </c>
      <c r="X23" s="3" t="s">
        <v>204</v>
      </c>
    </row>
    <row r="24" spans="1:24" x14ac:dyDescent="0.2">
      <c r="A24" s="6" t="s">
        <v>22</v>
      </c>
      <c r="B24" s="3">
        <v>4552.3500000000004</v>
      </c>
      <c r="C24" s="3">
        <v>0</v>
      </c>
      <c r="D24" s="3">
        <v>0</v>
      </c>
      <c r="E24" s="3">
        <v>0</v>
      </c>
      <c r="F24" s="3">
        <v>0</v>
      </c>
      <c r="G24" s="3">
        <f t="shared" si="4"/>
        <v>0</v>
      </c>
      <c r="H24" s="3" t="str">
        <f t="shared" si="5"/>
        <v/>
      </c>
      <c r="J24" s="3" t="s">
        <v>92</v>
      </c>
      <c r="K24" s="3" t="s">
        <v>152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 t="s">
        <v>204</v>
      </c>
    </row>
    <row r="25" spans="1:24" x14ac:dyDescent="0.2">
      <c r="A25" s="6" t="s">
        <v>23</v>
      </c>
      <c r="B25" s="3">
        <v>120</v>
      </c>
      <c r="C25" s="3">
        <v>120</v>
      </c>
      <c r="D25" s="3">
        <v>120</v>
      </c>
      <c r="E25" s="3">
        <v>120</v>
      </c>
      <c r="F25" s="3">
        <v>0</v>
      </c>
      <c r="G25" s="3">
        <f t="shared" si="4"/>
        <v>120</v>
      </c>
      <c r="H25" s="3" t="str">
        <f t="shared" si="5"/>
        <v/>
      </c>
      <c r="J25" s="3" t="s">
        <v>93</v>
      </c>
      <c r="K25" s="3" t="s">
        <v>153</v>
      </c>
      <c r="L25" s="3">
        <v>0</v>
      </c>
      <c r="M25" s="3">
        <v>120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 t="s">
        <v>204</v>
      </c>
    </row>
    <row r="26" spans="1:24" x14ac:dyDescent="0.2">
      <c r="A26" s="6" t="s">
        <v>24</v>
      </c>
      <c r="B26" s="3">
        <v>30324</v>
      </c>
      <c r="C26" s="3">
        <v>31236</v>
      </c>
      <c r="D26" s="3">
        <v>31860</v>
      </c>
      <c r="E26" s="3">
        <v>18585</v>
      </c>
      <c r="F26" s="3">
        <v>13275</v>
      </c>
      <c r="G26" s="3">
        <f t="shared" si="4"/>
        <v>32820</v>
      </c>
      <c r="H26" s="9">
        <v>0.03</v>
      </c>
      <c r="J26" s="3" t="s">
        <v>94</v>
      </c>
      <c r="K26" s="3" t="s">
        <v>154</v>
      </c>
      <c r="L26" s="3">
        <v>2735</v>
      </c>
      <c r="M26" s="3">
        <v>2735</v>
      </c>
      <c r="N26" s="3">
        <v>2735</v>
      </c>
      <c r="O26" s="3">
        <v>2735</v>
      </c>
      <c r="P26" s="3">
        <v>2735</v>
      </c>
      <c r="Q26" s="3">
        <v>2735</v>
      </c>
      <c r="R26" s="3">
        <v>2735</v>
      </c>
      <c r="S26" s="3">
        <v>2735</v>
      </c>
      <c r="T26" s="3">
        <v>2735</v>
      </c>
      <c r="U26" s="3">
        <v>2735</v>
      </c>
      <c r="V26" s="3">
        <v>2735</v>
      </c>
      <c r="W26" s="3">
        <v>2735</v>
      </c>
      <c r="X26" s="3" t="s">
        <v>204</v>
      </c>
    </row>
    <row r="27" spans="1:24" x14ac:dyDescent="0.2">
      <c r="A27" s="6" t="s">
        <v>25</v>
      </c>
      <c r="B27" s="3">
        <v>5109.4399999999996</v>
      </c>
      <c r="C27" s="3">
        <v>3725.55</v>
      </c>
      <c r="D27" s="3">
        <v>22684.44</v>
      </c>
      <c r="E27" s="3">
        <v>1709.93</v>
      </c>
      <c r="F27" s="3">
        <v>9451.85</v>
      </c>
      <c r="G27" s="3">
        <f t="shared" si="4"/>
        <v>22684.439999999991</v>
      </c>
      <c r="H27" s="3" t="str">
        <f t="shared" si="5"/>
        <v/>
      </c>
      <c r="J27" s="3" t="s">
        <v>95</v>
      </c>
      <c r="K27" s="3" t="s">
        <v>155</v>
      </c>
      <c r="L27" s="3">
        <v>1890.37</v>
      </c>
      <c r="M27" s="3">
        <v>1890.37</v>
      </c>
      <c r="N27" s="3">
        <v>1890.37</v>
      </c>
      <c r="O27" s="3">
        <v>1890.37</v>
      </c>
      <c r="P27" s="3">
        <v>1890.37</v>
      </c>
      <c r="Q27" s="3">
        <v>1890.37</v>
      </c>
      <c r="R27" s="3">
        <v>1890.37</v>
      </c>
      <c r="S27" s="3">
        <v>1890.37</v>
      </c>
      <c r="T27" s="3">
        <v>1890.37</v>
      </c>
      <c r="U27" s="3">
        <v>1890.37</v>
      </c>
      <c r="V27" s="3">
        <v>1890.37</v>
      </c>
      <c r="W27" s="3">
        <v>1890.37</v>
      </c>
      <c r="X27" s="3" t="s">
        <v>204</v>
      </c>
    </row>
    <row r="28" spans="1:24" x14ac:dyDescent="0.2">
      <c r="A28" s="6" t="s">
        <v>26</v>
      </c>
      <c r="B28" s="3">
        <v>13191.64</v>
      </c>
      <c r="C28" s="3">
        <v>0</v>
      </c>
      <c r="D28" s="3">
        <v>0</v>
      </c>
      <c r="E28" s="3">
        <v>0</v>
      </c>
      <c r="F28" s="3">
        <v>0</v>
      </c>
      <c r="G28" s="3">
        <f t="shared" si="4"/>
        <v>0</v>
      </c>
      <c r="H28" s="3" t="str">
        <f t="shared" si="5"/>
        <v/>
      </c>
      <c r="J28" s="3" t="s">
        <v>96</v>
      </c>
      <c r="K28" s="3" t="s">
        <v>156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 t="s">
        <v>204</v>
      </c>
    </row>
    <row r="29" spans="1:24" s="1" customFormat="1" x14ac:dyDescent="0.2">
      <c r="A29" s="7" t="s">
        <v>27</v>
      </c>
      <c r="B29" s="1">
        <f t="shared" ref="B29:G29" si="6">SUM(B16:B28)</f>
        <v>57940.639999999999</v>
      </c>
      <c r="C29" s="1">
        <f t="shared" si="6"/>
        <v>36556.57</v>
      </c>
      <c r="D29" s="1">
        <f t="shared" si="6"/>
        <v>57139.44</v>
      </c>
      <c r="E29" s="1">
        <f t="shared" si="6"/>
        <v>21324.62</v>
      </c>
      <c r="F29" s="1">
        <f t="shared" si="6"/>
        <v>23643.68</v>
      </c>
      <c r="G29" s="1">
        <f t="shared" si="6"/>
        <v>57999.439999999988</v>
      </c>
    </row>
    <row r="30" spans="1:24" x14ac:dyDescent="0.2">
      <c r="A30" s="6" t="s">
        <v>28</v>
      </c>
      <c r="B30" s="3">
        <v>77795.490000000005</v>
      </c>
      <c r="C30" s="3">
        <v>80613.69</v>
      </c>
      <c r="D30" s="3">
        <v>114075</v>
      </c>
      <c r="E30" s="3">
        <v>55272.26</v>
      </c>
      <c r="F30" s="3">
        <v>50000</v>
      </c>
      <c r="G30" s="3">
        <f>SUM(L30:W30)</f>
        <v>100000</v>
      </c>
      <c r="H30" s="3" t="str">
        <f>X30</f>
        <v/>
      </c>
      <c r="J30" s="3" t="s">
        <v>97</v>
      </c>
      <c r="K30" s="3" t="s">
        <v>157</v>
      </c>
      <c r="L30" s="3">
        <v>8333.33</v>
      </c>
      <c r="M30" s="3">
        <v>8333.33</v>
      </c>
      <c r="N30" s="3">
        <v>8333.33</v>
      </c>
      <c r="O30" s="3">
        <v>8333.33</v>
      </c>
      <c r="P30" s="3">
        <v>8333.33</v>
      </c>
      <c r="Q30" s="3">
        <v>8333.33</v>
      </c>
      <c r="R30" s="3">
        <v>8333.33</v>
      </c>
      <c r="S30" s="3">
        <v>8333.33</v>
      </c>
      <c r="T30" s="3">
        <v>8333.33</v>
      </c>
      <c r="U30" s="3">
        <v>8333.33</v>
      </c>
      <c r="V30" s="3">
        <v>8333.33</v>
      </c>
      <c r="W30" s="3">
        <v>8333.3700000000008</v>
      </c>
      <c r="X30" s="3" t="s">
        <v>204</v>
      </c>
    </row>
    <row r="31" spans="1:24" s="1" customFormat="1" x14ac:dyDescent="0.2">
      <c r="A31" s="7" t="s">
        <v>29</v>
      </c>
      <c r="B31" s="1">
        <f t="shared" ref="B31:G31" si="7">SUM(B30)</f>
        <v>77795.490000000005</v>
      </c>
      <c r="C31" s="1">
        <f t="shared" si="7"/>
        <v>80613.69</v>
      </c>
      <c r="D31" s="1">
        <f t="shared" si="7"/>
        <v>114075</v>
      </c>
      <c r="E31" s="1">
        <f t="shared" si="7"/>
        <v>55272.26</v>
      </c>
      <c r="F31" s="1">
        <f t="shared" si="7"/>
        <v>50000</v>
      </c>
      <c r="G31" s="1">
        <f t="shared" si="7"/>
        <v>100000</v>
      </c>
    </row>
    <row r="32" spans="1:24" x14ac:dyDescent="0.2">
      <c r="A32" s="6" t="s">
        <v>30</v>
      </c>
      <c r="B32" s="3">
        <v>14076.67</v>
      </c>
      <c r="C32" s="3">
        <v>21970.92</v>
      </c>
      <c r="D32" s="3">
        <v>18900</v>
      </c>
      <c r="E32" s="3">
        <v>10064.18</v>
      </c>
      <c r="F32" s="3">
        <v>7000</v>
      </c>
      <c r="G32" s="3">
        <f t="shared" ref="G32:G38" si="8">SUM(L32:W32)</f>
        <v>20000</v>
      </c>
      <c r="H32" s="3" t="s">
        <v>208</v>
      </c>
      <c r="J32" s="3" t="s">
        <v>98</v>
      </c>
      <c r="K32" s="3" t="s">
        <v>158</v>
      </c>
      <c r="L32" s="3">
        <v>1500</v>
      </c>
      <c r="M32" s="3">
        <v>1500</v>
      </c>
      <c r="N32" s="3">
        <v>1500</v>
      </c>
      <c r="O32" s="3">
        <v>1400</v>
      </c>
      <c r="P32" s="3">
        <v>1400</v>
      </c>
      <c r="Q32" s="3">
        <v>1300</v>
      </c>
      <c r="R32" s="3">
        <v>1400</v>
      </c>
      <c r="S32" s="3">
        <v>1600</v>
      </c>
      <c r="T32" s="3">
        <v>2200</v>
      </c>
      <c r="U32" s="3">
        <v>2200</v>
      </c>
      <c r="V32" s="3">
        <v>2200</v>
      </c>
      <c r="W32" s="3">
        <v>1800</v>
      </c>
      <c r="X32" s="3" t="s">
        <v>204</v>
      </c>
    </row>
    <row r="33" spans="1:24" x14ac:dyDescent="0.2">
      <c r="A33" s="6" t="s">
        <v>31</v>
      </c>
      <c r="B33" s="3">
        <v>3719.62</v>
      </c>
      <c r="C33" s="3">
        <v>1331.74</v>
      </c>
      <c r="D33" s="3">
        <v>2663.48</v>
      </c>
      <c r="E33" s="3">
        <v>2763.33</v>
      </c>
      <c r="F33" s="3">
        <v>1331.74</v>
      </c>
      <c r="G33" s="3">
        <f t="shared" si="8"/>
        <v>2796</v>
      </c>
      <c r="H33" s="3" t="s">
        <v>209</v>
      </c>
      <c r="J33" s="3" t="s">
        <v>99</v>
      </c>
      <c r="K33" s="3" t="s">
        <v>159</v>
      </c>
      <c r="L33" s="3">
        <v>1398</v>
      </c>
      <c r="M33" s="3">
        <v>0</v>
      </c>
      <c r="N33" s="3">
        <v>0</v>
      </c>
      <c r="O33" s="3">
        <v>0</v>
      </c>
      <c r="P33" s="3">
        <v>0</v>
      </c>
      <c r="Q33" s="3">
        <v>1398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 t="s">
        <v>204</v>
      </c>
    </row>
    <row r="34" spans="1:24" x14ac:dyDescent="0.2">
      <c r="A34" s="6" t="s">
        <v>32</v>
      </c>
      <c r="B34" s="3">
        <v>27646.17</v>
      </c>
      <c r="C34" s="3">
        <v>17138.25</v>
      </c>
      <c r="D34" s="3">
        <v>27000</v>
      </c>
      <c r="E34" s="3">
        <v>15472.81</v>
      </c>
      <c r="F34" s="3">
        <v>11250</v>
      </c>
      <c r="G34" s="3">
        <f t="shared" si="8"/>
        <v>27000</v>
      </c>
      <c r="H34" s="3" t="str">
        <f t="shared" ref="H34:H38" si="9">X34</f>
        <v/>
      </c>
      <c r="J34" s="3" t="s">
        <v>100</v>
      </c>
      <c r="K34" s="3" t="s">
        <v>160</v>
      </c>
      <c r="L34" s="3">
        <v>1000</v>
      </c>
      <c r="M34" s="3">
        <v>2700</v>
      </c>
      <c r="N34" s="3">
        <v>3500</v>
      </c>
      <c r="O34" s="3">
        <v>4000</v>
      </c>
      <c r="P34" s="3">
        <v>4000</v>
      </c>
      <c r="Q34" s="3">
        <v>3600</v>
      </c>
      <c r="R34" s="3">
        <v>3300</v>
      </c>
      <c r="S34" s="3">
        <v>2500</v>
      </c>
      <c r="T34" s="3">
        <v>600</v>
      </c>
      <c r="U34" s="3">
        <v>600</v>
      </c>
      <c r="V34" s="3">
        <v>600</v>
      </c>
      <c r="W34" s="3">
        <v>600</v>
      </c>
      <c r="X34" s="3" t="s">
        <v>204</v>
      </c>
    </row>
    <row r="35" spans="1:24" x14ac:dyDescent="0.2">
      <c r="A35" s="6" t="s">
        <v>33</v>
      </c>
      <c r="B35" s="3">
        <v>13416.01</v>
      </c>
      <c r="C35" s="3">
        <v>14628.44</v>
      </c>
      <c r="D35" s="3">
        <v>12000</v>
      </c>
      <c r="E35" s="3">
        <v>7843.94</v>
      </c>
      <c r="F35" s="3">
        <v>5000</v>
      </c>
      <c r="G35" s="3">
        <f t="shared" si="8"/>
        <v>12000</v>
      </c>
      <c r="H35" s="3" t="str">
        <f t="shared" si="9"/>
        <v/>
      </c>
      <c r="J35" s="3" t="s">
        <v>101</v>
      </c>
      <c r="K35" s="3" t="s">
        <v>161</v>
      </c>
      <c r="L35" s="3">
        <v>1000</v>
      </c>
      <c r="M35" s="3">
        <v>1000</v>
      </c>
      <c r="N35" s="3">
        <v>1000</v>
      </c>
      <c r="O35" s="3">
        <v>1000</v>
      </c>
      <c r="P35" s="3">
        <v>1000</v>
      </c>
      <c r="Q35" s="3">
        <v>1000</v>
      </c>
      <c r="R35" s="3">
        <v>1000</v>
      </c>
      <c r="S35" s="3">
        <v>1000</v>
      </c>
      <c r="T35" s="3">
        <v>1000</v>
      </c>
      <c r="U35" s="3">
        <v>1000</v>
      </c>
      <c r="V35" s="3">
        <v>1000</v>
      </c>
      <c r="W35" s="3">
        <v>1000</v>
      </c>
      <c r="X35" s="3" t="s">
        <v>204</v>
      </c>
    </row>
    <row r="36" spans="1:24" x14ac:dyDescent="0.2">
      <c r="A36" s="6" t="s">
        <v>34</v>
      </c>
      <c r="B36" s="3">
        <v>6892.25</v>
      </c>
      <c r="C36" s="3">
        <v>7821.13</v>
      </c>
      <c r="D36" s="3">
        <v>7860</v>
      </c>
      <c r="E36" s="3">
        <v>4259.82</v>
      </c>
      <c r="F36" s="3">
        <v>3275</v>
      </c>
      <c r="G36" s="3">
        <f t="shared" si="8"/>
        <v>7800</v>
      </c>
      <c r="H36" s="3" t="str">
        <f t="shared" si="9"/>
        <v/>
      </c>
      <c r="J36" s="3" t="s">
        <v>102</v>
      </c>
      <c r="K36" s="3" t="s">
        <v>162</v>
      </c>
      <c r="L36" s="3">
        <v>650</v>
      </c>
      <c r="M36" s="3">
        <v>650</v>
      </c>
      <c r="N36" s="3">
        <v>650</v>
      </c>
      <c r="O36" s="3">
        <v>650</v>
      </c>
      <c r="P36" s="3">
        <v>650</v>
      </c>
      <c r="Q36" s="3">
        <v>650</v>
      </c>
      <c r="R36" s="3">
        <v>650</v>
      </c>
      <c r="S36" s="3">
        <v>650</v>
      </c>
      <c r="T36" s="3">
        <v>650</v>
      </c>
      <c r="U36" s="3">
        <v>650</v>
      </c>
      <c r="V36" s="3">
        <v>650</v>
      </c>
      <c r="W36" s="3">
        <v>650</v>
      </c>
      <c r="X36" s="3" t="s">
        <v>204</v>
      </c>
    </row>
    <row r="37" spans="1:24" x14ac:dyDescent="0.2">
      <c r="A37" s="6" t="s">
        <v>35</v>
      </c>
      <c r="B37" s="3">
        <v>12855.33</v>
      </c>
      <c r="C37" s="3">
        <v>17137.38</v>
      </c>
      <c r="D37" s="3">
        <v>17160</v>
      </c>
      <c r="E37" s="3">
        <v>12873.11</v>
      </c>
      <c r="F37" s="3">
        <v>7150</v>
      </c>
      <c r="G37" s="3">
        <f t="shared" si="8"/>
        <v>16577.280000000002</v>
      </c>
      <c r="H37" s="3" t="s">
        <v>210</v>
      </c>
      <c r="J37" s="3" t="s">
        <v>103</v>
      </c>
      <c r="K37" s="3" t="s">
        <v>163</v>
      </c>
      <c r="L37" s="3">
        <v>1381.44</v>
      </c>
      <c r="M37" s="3">
        <v>1381.44</v>
      </c>
      <c r="N37" s="3">
        <v>1381.44</v>
      </c>
      <c r="O37" s="3">
        <v>1381.44</v>
      </c>
      <c r="P37" s="3">
        <v>1381.44</v>
      </c>
      <c r="Q37" s="3">
        <v>1381.44</v>
      </c>
      <c r="R37" s="3">
        <v>1381.44</v>
      </c>
      <c r="S37" s="3">
        <v>1381.44</v>
      </c>
      <c r="T37" s="3">
        <v>1381.44</v>
      </c>
      <c r="U37" s="3">
        <v>1381.44</v>
      </c>
      <c r="V37" s="3">
        <v>1381.44</v>
      </c>
      <c r="W37" s="3">
        <v>1381.44</v>
      </c>
      <c r="X37" s="3" t="s">
        <v>204</v>
      </c>
    </row>
    <row r="38" spans="1:24" x14ac:dyDescent="0.2">
      <c r="A38" s="6" t="s">
        <v>36</v>
      </c>
      <c r="B38" s="3">
        <v>1948.03</v>
      </c>
      <c r="C38" s="3">
        <v>3538.2</v>
      </c>
      <c r="D38" s="3">
        <v>3120</v>
      </c>
      <c r="E38" s="3">
        <v>2392.79</v>
      </c>
      <c r="F38" s="3">
        <v>1300</v>
      </c>
      <c r="G38" s="3">
        <f t="shared" si="8"/>
        <v>3120</v>
      </c>
      <c r="H38" s="3" t="str">
        <f t="shared" si="9"/>
        <v/>
      </c>
      <c r="J38" s="3" t="s">
        <v>104</v>
      </c>
      <c r="K38" s="3" t="s">
        <v>164</v>
      </c>
      <c r="L38" s="3">
        <v>260</v>
      </c>
      <c r="M38" s="3">
        <v>260</v>
      </c>
      <c r="N38" s="3">
        <v>260</v>
      </c>
      <c r="O38" s="3">
        <v>260</v>
      </c>
      <c r="P38" s="3">
        <v>260</v>
      </c>
      <c r="Q38" s="3">
        <v>260</v>
      </c>
      <c r="R38" s="3">
        <v>260</v>
      </c>
      <c r="S38" s="3">
        <v>260</v>
      </c>
      <c r="T38" s="3">
        <v>260</v>
      </c>
      <c r="U38" s="3">
        <v>260</v>
      </c>
      <c r="V38" s="3">
        <v>260</v>
      </c>
      <c r="W38" s="3">
        <v>260</v>
      </c>
      <c r="X38" s="3" t="s">
        <v>204</v>
      </c>
    </row>
    <row r="39" spans="1:24" s="1" customFormat="1" x14ac:dyDescent="0.2">
      <c r="A39" s="7" t="s">
        <v>37</v>
      </c>
      <c r="B39" s="1">
        <f t="shared" ref="B39:G39" si="10">SUM(B32:B38)</f>
        <v>80554.080000000002</v>
      </c>
      <c r="C39" s="1">
        <f t="shared" si="10"/>
        <v>83566.06</v>
      </c>
      <c r="D39" s="1">
        <f t="shared" si="10"/>
        <v>88703.48</v>
      </c>
      <c r="E39" s="1">
        <f t="shared" si="10"/>
        <v>55669.98</v>
      </c>
      <c r="F39" s="1">
        <f t="shared" si="10"/>
        <v>36306.74</v>
      </c>
      <c r="G39" s="1">
        <f t="shared" si="10"/>
        <v>89293.28</v>
      </c>
    </row>
    <row r="40" spans="1:24" x14ac:dyDescent="0.2">
      <c r="A40" s="6" t="s">
        <v>38</v>
      </c>
      <c r="B40" s="3">
        <v>1100</v>
      </c>
      <c r="C40" s="3">
        <v>1512.5</v>
      </c>
      <c r="D40" s="3">
        <v>1250</v>
      </c>
      <c r="E40" s="3">
        <v>3800</v>
      </c>
      <c r="F40" s="3">
        <v>1250</v>
      </c>
      <c r="G40" s="33">
        <f t="shared" ref="G40:G45" si="11">SUM(L40:W40)</f>
        <v>1250</v>
      </c>
      <c r="H40" s="3" t="s">
        <v>211</v>
      </c>
      <c r="J40" s="3" t="s">
        <v>105</v>
      </c>
      <c r="K40" s="3" t="s">
        <v>165</v>
      </c>
      <c r="L40" s="3">
        <v>500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500</v>
      </c>
      <c r="T40" s="3">
        <v>0</v>
      </c>
      <c r="U40" s="3">
        <v>250</v>
      </c>
      <c r="W40" s="3">
        <v>0</v>
      </c>
      <c r="X40" s="3" t="s">
        <v>204</v>
      </c>
    </row>
    <row r="41" spans="1:24" x14ac:dyDescent="0.2">
      <c r="A41" s="6" t="s">
        <v>39</v>
      </c>
      <c r="B41" s="3">
        <v>0</v>
      </c>
      <c r="C41" s="3">
        <v>0</v>
      </c>
      <c r="D41" s="3">
        <v>150</v>
      </c>
      <c r="E41" s="3">
        <v>95</v>
      </c>
      <c r="F41" s="3">
        <v>150</v>
      </c>
      <c r="G41" s="3">
        <f t="shared" si="11"/>
        <v>150</v>
      </c>
      <c r="H41" s="3" t="str">
        <f t="shared" ref="H41:H45" si="12">X41</f>
        <v/>
      </c>
      <c r="J41" s="3" t="s">
        <v>106</v>
      </c>
      <c r="K41" s="3" t="s">
        <v>166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150</v>
      </c>
      <c r="T41" s="3">
        <v>0</v>
      </c>
      <c r="U41" s="3">
        <v>0</v>
      </c>
      <c r="V41" s="3">
        <v>0</v>
      </c>
      <c r="W41" s="3">
        <v>0</v>
      </c>
      <c r="X41" s="3" t="s">
        <v>204</v>
      </c>
    </row>
    <row r="42" spans="1:24" x14ac:dyDescent="0.2">
      <c r="A42" s="6" t="s">
        <v>40</v>
      </c>
      <c r="B42" s="3">
        <v>4671.67</v>
      </c>
      <c r="C42" s="3">
        <v>4244.3999999999996</v>
      </c>
      <c r="D42" s="3">
        <v>3600</v>
      </c>
      <c r="E42" s="3">
        <v>4521.72</v>
      </c>
      <c r="F42" s="3">
        <v>0</v>
      </c>
      <c r="G42" s="3">
        <f t="shared" si="11"/>
        <v>5000</v>
      </c>
      <c r="H42" s="3" t="str">
        <f t="shared" si="12"/>
        <v/>
      </c>
      <c r="J42" s="3" t="s">
        <v>107</v>
      </c>
      <c r="K42" s="3" t="s">
        <v>167</v>
      </c>
      <c r="M42" s="3">
        <v>500</v>
      </c>
      <c r="N42" s="3">
        <v>1000</v>
      </c>
      <c r="O42" s="3">
        <v>1000</v>
      </c>
      <c r="P42" s="3">
        <v>1000</v>
      </c>
      <c r="Q42" s="3">
        <v>1000</v>
      </c>
      <c r="R42" s="3">
        <v>500</v>
      </c>
      <c r="T42" s="3">
        <v>0</v>
      </c>
      <c r="U42" s="3">
        <v>0</v>
      </c>
      <c r="V42" s="3">
        <v>0</v>
      </c>
      <c r="W42" s="3">
        <v>0</v>
      </c>
      <c r="X42" s="3" t="s">
        <v>204</v>
      </c>
    </row>
    <row r="43" spans="1:24" x14ac:dyDescent="0.2">
      <c r="A43" s="6" t="s">
        <v>41</v>
      </c>
      <c r="B43" s="3">
        <v>400</v>
      </c>
      <c r="C43" s="3">
        <v>500</v>
      </c>
      <c r="D43" s="3">
        <v>400</v>
      </c>
      <c r="E43" s="3">
        <v>0</v>
      </c>
      <c r="F43" s="3">
        <v>400</v>
      </c>
      <c r="G43" s="3">
        <f t="shared" si="11"/>
        <v>400</v>
      </c>
      <c r="H43" s="3" t="str">
        <f t="shared" si="12"/>
        <v/>
      </c>
      <c r="J43" s="3" t="s">
        <v>108</v>
      </c>
      <c r="K43" s="3" t="s">
        <v>168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400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 t="s">
        <v>204</v>
      </c>
    </row>
    <row r="44" spans="1:24" x14ac:dyDescent="0.2">
      <c r="A44" s="6" t="s">
        <v>42</v>
      </c>
      <c r="B44" s="3">
        <v>8309.16</v>
      </c>
      <c r="C44" s="3">
        <v>14121.94</v>
      </c>
      <c r="D44" s="3">
        <v>7650</v>
      </c>
      <c r="E44" s="3">
        <v>19609.689999999999</v>
      </c>
      <c r="F44" s="3">
        <v>3250</v>
      </c>
      <c r="G44" s="3">
        <f t="shared" si="11"/>
        <v>7700</v>
      </c>
      <c r="H44" s="3" t="str">
        <f t="shared" si="12"/>
        <v/>
      </c>
      <c r="J44" s="3" t="s">
        <v>109</v>
      </c>
      <c r="K44" s="3" t="s">
        <v>169</v>
      </c>
      <c r="L44" s="3">
        <v>600</v>
      </c>
      <c r="M44" s="3">
        <v>600</v>
      </c>
      <c r="N44" s="3">
        <v>600</v>
      </c>
      <c r="O44" s="3">
        <v>600</v>
      </c>
      <c r="P44" s="3">
        <v>600</v>
      </c>
      <c r="Q44" s="3">
        <v>1100</v>
      </c>
      <c r="R44" s="3">
        <v>600</v>
      </c>
      <c r="S44" s="3">
        <v>600</v>
      </c>
      <c r="T44" s="3">
        <v>600</v>
      </c>
      <c r="U44" s="3">
        <v>600</v>
      </c>
      <c r="V44" s="3">
        <v>600</v>
      </c>
      <c r="W44" s="3">
        <v>600</v>
      </c>
      <c r="X44" s="3" t="s">
        <v>204</v>
      </c>
    </row>
    <row r="45" spans="1:24" x14ac:dyDescent="0.2">
      <c r="A45" s="6" t="s">
        <v>43</v>
      </c>
      <c r="B45" s="3">
        <v>1312.79</v>
      </c>
      <c r="C45" s="3">
        <v>794.62</v>
      </c>
      <c r="D45" s="3">
        <v>420</v>
      </c>
      <c r="E45" s="3">
        <v>0</v>
      </c>
      <c r="F45" s="3">
        <v>175</v>
      </c>
      <c r="G45" s="3">
        <f t="shared" si="11"/>
        <v>420</v>
      </c>
      <c r="H45" s="3" t="str">
        <f t="shared" si="12"/>
        <v/>
      </c>
      <c r="J45" s="3" t="s">
        <v>110</v>
      </c>
      <c r="K45" s="3" t="s">
        <v>170</v>
      </c>
      <c r="L45" s="3">
        <v>420</v>
      </c>
      <c r="M45" s="3">
        <v>0</v>
      </c>
      <c r="N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 t="s">
        <v>204</v>
      </c>
    </row>
    <row r="46" spans="1:24" s="1" customFormat="1" x14ac:dyDescent="0.2">
      <c r="A46" s="7" t="s">
        <v>44</v>
      </c>
      <c r="B46" s="1">
        <f t="shared" ref="B46:G46" si="13">SUM(B40:B45)</f>
        <v>15793.619999999999</v>
      </c>
      <c r="C46" s="1">
        <f t="shared" si="13"/>
        <v>21173.46</v>
      </c>
      <c r="D46" s="1">
        <f t="shared" si="13"/>
        <v>13470</v>
      </c>
      <c r="E46" s="1">
        <f t="shared" si="13"/>
        <v>28026.41</v>
      </c>
      <c r="F46" s="1">
        <f t="shared" si="13"/>
        <v>5225</v>
      </c>
      <c r="G46" s="1">
        <f t="shared" si="13"/>
        <v>14920</v>
      </c>
    </row>
    <row r="47" spans="1:24" x14ac:dyDescent="0.2">
      <c r="A47" s="6" t="s">
        <v>45</v>
      </c>
      <c r="B47" s="3">
        <v>14875.12</v>
      </c>
      <c r="C47" s="3">
        <v>10565.93</v>
      </c>
      <c r="D47" s="3">
        <v>11999.92</v>
      </c>
      <c r="E47" s="3">
        <v>5636.78</v>
      </c>
      <c r="F47" s="3">
        <v>5000</v>
      </c>
      <c r="G47" s="3">
        <f t="shared" ref="G47:G64" si="14">SUM(L47:W47)</f>
        <v>12000.08</v>
      </c>
      <c r="H47" s="3" t="str">
        <f t="shared" ref="H47:H63" si="15">X47</f>
        <v/>
      </c>
      <c r="J47" s="3" t="s">
        <v>111</v>
      </c>
      <c r="K47" s="3" t="s">
        <v>171</v>
      </c>
      <c r="L47" s="3">
        <v>1000.08</v>
      </c>
      <c r="M47" s="3">
        <v>1000</v>
      </c>
      <c r="N47" s="3">
        <v>1000</v>
      </c>
      <c r="O47" s="3">
        <v>1000</v>
      </c>
      <c r="P47" s="3">
        <v>1000</v>
      </c>
      <c r="Q47" s="3">
        <v>1000</v>
      </c>
      <c r="R47" s="3">
        <v>1000</v>
      </c>
      <c r="S47" s="3">
        <v>1000</v>
      </c>
      <c r="T47" s="3">
        <v>1000</v>
      </c>
      <c r="U47" s="3">
        <v>1000</v>
      </c>
      <c r="V47" s="3">
        <v>1000</v>
      </c>
      <c r="W47" s="3">
        <v>1000</v>
      </c>
      <c r="X47" s="3" t="s">
        <v>204</v>
      </c>
    </row>
    <row r="48" spans="1:24" x14ac:dyDescent="0.2">
      <c r="A48" s="6" t="s">
        <v>46</v>
      </c>
      <c r="B48" s="3">
        <v>2105.14</v>
      </c>
      <c r="C48" s="3">
        <v>185.44</v>
      </c>
      <c r="D48" s="3">
        <v>0</v>
      </c>
      <c r="E48" s="3">
        <v>351.83</v>
      </c>
      <c r="F48" s="3">
        <v>0</v>
      </c>
      <c r="G48" s="3">
        <f t="shared" si="14"/>
        <v>0</v>
      </c>
      <c r="H48" s="3" t="s">
        <v>212</v>
      </c>
      <c r="J48" s="3" t="s">
        <v>112</v>
      </c>
      <c r="K48" s="3" t="s">
        <v>172</v>
      </c>
      <c r="X48" s="3" t="s">
        <v>204</v>
      </c>
    </row>
    <row r="49" spans="1:24" x14ac:dyDescent="0.2">
      <c r="A49" s="6" t="s">
        <v>47</v>
      </c>
      <c r="B49" s="3">
        <v>3136.98</v>
      </c>
      <c r="C49" s="3">
        <v>4192.3999999999996</v>
      </c>
      <c r="D49" s="3">
        <v>1000</v>
      </c>
      <c r="E49" s="3">
        <v>858.87</v>
      </c>
      <c r="F49" s="3">
        <v>416.69</v>
      </c>
      <c r="G49" s="3">
        <f t="shared" si="14"/>
        <v>3000</v>
      </c>
      <c r="H49" s="3" t="str">
        <f t="shared" si="15"/>
        <v/>
      </c>
      <c r="J49" s="3" t="s">
        <v>113</v>
      </c>
      <c r="K49" s="3" t="s">
        <v>173</v>
      </c>
      <c r="L49" s="3">
        <v>250</v>
      </c>
      <c r="M49" s="3">
        <v>250</v>
      </c>
      <c r="N49" s="3">
        <v>250</v>
      </c>
      <c r="O49" s="3">
        <v>250</v>
      </c>
      <c r="P49" s="3">
        <v>250</v>
      </c>
      <c r="Q49" s="3">
        <v>250</v>
      </c>
      <c r="R49" s="3">
        <v>250</v>
      </c>
      <c r="S49" s="3">
        <v>250</v>
      </c>
      <c r="T49" s="3">
        <v>250</v>
      </c>
      <c r="U49" s="3">
        <v>250</v>
      </c>
      <c r="V49" s="3">
        <v>250</v>
      </c>
      <c r="W49" s="3">
        <v>250</v>
      </c>
      <c r="X49" s="3" t="s">
        <v>204</v>
      </c>
    </row>
    <row r="50" spans="1:24" x14ac:dyDescent="0.2">
      <c r="A50" s="6" t="s">
        <v>48</v>
      </c>
      <c r="B50" s="3">
        <v>12365.16</v>
      </c>
      <c r="C50" s="3">
        <v>13831.79</v>
      </c>
      <c r="D50" s="3">
        <v>9600</v>
      </c>
      <c r="E50" s="3">
        <v>4010.3</v>
      </c>
      <c r="F50" s="3">
        <v>4000</v>
      </c>
      <c r="G50" s="3">
        <f t="shared" si="14"/>
        <v>10000.000000000002</v>
      </c>
      <c r="H50" s="3" t="str">
        <f t="shared" si="15"/>
        <v/>
      </c>
      <c r="J50" s="3" t="s">
        <v>114</v>
      </c>
      <c r="K50" s="3" t="s">
        <v>174</v>
      </c>
      <c r="L50" s="3">
        <v>833.33</v>
      </c>
      <c r="M50" s="3">
        <v>833.33</v>
      </c>
      <c r="N50" s="3">
        <v>833.33</v>
      </c>
      <c r="O50" s="3">
        <v>833.33</v>
      </c>
      <c r="P50" s="3">
        <v>833.33</v>
      </c>
      <c r="Q50" s="3">
        <v>833.33</v>
      </c>
      <c r="R50" s="3">
        <v>833.33</v>
      </c>
      <c r="S50" s="3">
        <v>833.33</v>
      </c>
      <c r="T50" s="3">
        <v>833.33</v>
      </c>
      <c r="U50" s="3">
        <v>833.33</v>
      </c>
      <c r="V50" s="3">
        <v>833.33</v>
      </c>
      <c r="W50" s="3">
        <v>833.37</v>
      </c>
      <c r="X50" s="3" t="s">
        <v>204</v>
      </c>
    </row>
    <row r="51" spans="1:24" x14ac:dyDescent="0.2">
      <c r="A51" s="6" t="s">
        <v>49</v>
      </c>
      <c r="B51" s="3">
        <v>7139.3</v>
      </c>
      <c r="C51" s="3">
        <v>5054</v>
      </c>
      <c r="D51" s="3">
        <v>1000</v>
      </c>
      <c r="E51" s="3">
        <v>2868</v>
      </c>
      <c r="F51" s="3">
        <v>0</v>
      </c>
      <c r="G51" s="3">
        <f t="shared" si="14"/>
        <v>3000</v>
      </c>
      <c r="H51" s="3" t="s">
        <v>280</v>
      </c>
      <c r="J51" s="3" t="s">
        <v>115</v>
      </c>
      <c r="K51" s="3" t="s">
        <v>175</v>
      </c>
      <c r="L51" s="3">
        <v>250</v>
      </c>
      <c r="M51" s="3">
        <v>250</v>
      </c>
      <c r="N51" s="3">
        <v>250</v>
      </c>
      <c r="O51" s="3">
        <v>250</v>
      </c>
      <c r="P51" s="3">
        <v>250</v>
      </c>
      <c r="Q51" s="3">
        <v>250</v>
      </c>
      <c r="R51" s="3">
        <v>250</v>
      </c>
      <c r="S51" s="3">
        <v>250</v>
      </c>
      <c r="T51" s="3">
        <v>250</v>
      </c>
      <c r="U51" s="3">
        <v>250</v>
      </c>
      <c r="V51" s="3">
        <v>250</v>
      </c>
      <c r="W51" s="3">
        <v>250</v>
      </c>
      <c r="X51" s="3" t="s">
        <v>204</v>
      </c>
    </row>
    <row r="52" spans="1:24" x14ac:dyDescent="0.2">
      <c r="A52" s="6" t="s">
        <v>50</v>
      </c>
      <c r="B52" s="3">
        <v>15250.49</v>
      </c>
      <c r="C52" s="3">
        <v>30237.22</v>
      </c>
      <c r="D52" s="3">
        <v>6779</v>
      </c>
      <c r="E52" s="3">
        <v>20049.91</v>
      </c>
      <c r="F52" s="3">
        <v>1738.5</v>
      </c>
      <c r="G52" s="3">
        <f t="shared" si="14"/>
        <v>20000.000000000004</v>
      </c>
      <c r="H52" s="3" t="str">
        <f t="shared" si="15"/>
        <v/>
      </c>
      <c r="J52" s="3" t="s">
        <v>116</v>
      </c>
      <c r="K52" s="3" t="s">
        <v>176</v>
      </c>
      <c r="L52" s="3">
        <v>1666.66</v>
      </c>
      <c r="M52" s="3">
        <v>1666.66</v>
      </c>
      <c r="N52" s="3">
        <v>1666.66</v>
      </c>
      <c r="O52" s="3">
        <v>1666.66</v>
      </c>
      <c r="P52" s="3">
        <v>1666.66</v>
      </c>
      <c r="Q52" s="3">
        <v>1666.66</v>
      </c>
      <c r="R52" s="3">
        <v>1666.66</v>
      </c>
      <c r="S52" s="3">
        <v>1666.66</v>
      </c>
      <c r="T52" s="3">
        <v>1666.66</v>
      </c>
      <c r="U52" s="3">
        <v>1666.66</v>
      </c>
      <c r="V52" s="3">
        <v>1666.66</v>
      </c>
      <c r="W52" s="3">
        <v>1666.74</v>
      </c>
      <c r="X52" s="3" t="s">
        <v>204</v>
      </c>
    </row>
    <row r="53" spans="1:24" x14ac:dyDescent="0.2">
      <c r="A53" s="6" t="s">
        <v>51</v>
      </c>
      <c r="B53" s="3">
        <v>0</v>
      </c>
      <c r="C53" s="3">
        <v>1209.98</v>
      </c>
      <c r="D53" s="3">
        <v>0</v>
      </c>
      <c r="E53" s="3">
        <v>1370.74</v>
      </c>
      <c r="F53" s="3">
        <v>0</v>
      </c>
      <c r="G53" s="3">
        <f t="shared" si="14"/>
        <v>0</v>
      </c>
      <c r="H53" s="3" t="str">
        <f t="shared" si="15"/>
        <v/>
      </c>
      <c r="J53" s="3" t="s">
        <v>117</v>
      </c>
      <c r="K53" s="3" t="s">
        <v>177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 t="s">
        <v>204</v>
      </c>
    </row>
    <row r="54" spans="1:24" x14ac:dyDescent="0.2">
      <c r="A54" s="6" t="s">
        <v>52</v>
      </c>
      <c r="B54" s="3">
        <v>10050.66</v>
      </c>
      <c r="C54" s="3">
        <v>28388.720000000001</v>
      </c>
      <c r="D54" s="3">
        <v>10000</v>
      </c>
      <c r="E54" s="3">
        <v>1264</v>
      </c>
      <c r="F54" s="3">
        <v>4166.6899999999996</v>
      </c>
      <c r="G54" s="3">
        <f t="shared" si="14"/>
        <v>7500</v>
      </c>
      <c r="H54" s="3" t="str">
        <f t="shared" si="15"/>
        <v/>
      </c>
      <c r="J54" s="3" t="s">
        <v>118</v>
      </c>
      <c r="K54" s="3" t="s">
        <v>178</v>
      </c>
      <c r="L54" s="3">
        <v>625</v>
      </c>
      <c r="M54" s="3">
        <v>625</v>
      </c>
      <c r="N54" s="3">
        <v>625</v>
      </c>
      <c r="O54" s="3">
        <v>625</v>
      </c>
      <c r="P54" s="3">
        <v>625</v>
      </c>
      <c r="Q54" s="3">
        <v>625</v>
      </c>
      <c r="R54" s="3">
        <v>625</v>
      </c>
      <c r="S54" s="3">
        <v>625</v>
      </c>
      <c r="T54" s="3">
        <v>625</v>
      </c>
      <c r="U54" s="3">
        <v>625</v>
      </c>
      <c r="V54" s="3">
        <v>625</v>
      </c>
      <c r="W54" s="3">
        <v>625</v>
      </c>
      <c r="X54" s="3" t="s">
        <v>204</v>
      </c>
    </row>
    <row r="55" spans="1:24" x14ac:dyDescent="0.2">
      <c r="A55" s="6" t="s">
        <v>53</v>
      </c>
      <c r="B55" s="3">
        <v>1832.94</v>
      </c>
      <c r="C55" s="3">
        <v>1755.66</v>
      </c>
      <c r="D55" s="3">
        <v>0</v>
      </c>
      <c r="E55" s="3">
        <v>0</v>
      </c>
      <c r="F55" s="3">
        <v>0</v>
      </c>
      <c r="G55" s="3">
        <f t="shared" si="14"/>
        <v>0</v>
      </c>
      <c r="H55" s="3" t="str">
        <f t="shared" si="15"/>
        <v/>
      </c>
      <c r="J55" s="3" t="s">
        <v>119</v>
      </c>
      <c r="K55" s="3" t="s">
        <v>179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 t="s">
        <v>204</v>
      </c>
    </row>
    <row r="56" spans="1:24" x14ac:dyDescent="0.2">
      <c r="A56" s="6" t="s">
        <v>54</v>
      </c>
      <c r="B56" s="3">
        <v>11000</v>
      </c>
      <c r="C56" s="3">
        <v>12000</v>
      </c>
      <c r="D56" s="3">
        <v>12000</v>
      </c>
      <c r="E56" s="3">
        <v>7000</v>
      </c>
      <c r="F56" s="3">
        <v>5000</v>
      </c>
      <c r="G56" s="3">
        <f t="shared" si="14"/>
        <v>12600</v>
      </c>
      <c r="H56" s="3" t="str">
        <f t="shared" si="15"/>
        <v/>
      </c>
      <c r="J56" s="3" t="s">
        <v>120</v>
      </c>
      <c r="K56" s="3" t="s">
        <v>180</v>
      </c>
      <c r="L56" s="3">
        <v>1050</v>
      </c>
      <c r="M56" s="3">
        <v>1050</v>
      </c>
      <c r="N56" s="3">
        <v>1050</v>
      </c>
      <c r="O56" s="3">
        <v>1050</v>
      </c>
      <c r="P56" s="3">
        <v>1050</v>
      </c>
      <c r="Q56" s="3">
        <v>1050</v>
      </c>
      <c r="R56" s="3">
        <v>1050</v>
      </c>
      <c r="S56" s="3">
        <v>1050</v>
      </c>
      <c r="T56" s="3">
        <v>1050</v>
      </c>
      <c r="U56" s="3">
        <v>1050</v>
      </c>
      <c r="V56" s="3">
        <v>1050</v>
      </c>
      <c r="W56" s="3">
        <v>1050</v>
      </c>
      <c r="X56" s="3" t="s">
        <v>204</v>
      </c>
    </row>
    <row r="57" spans="1:24" x14ac:dyDescent="0.2">
      <c r="A57" s="6" t="s">
        <v>55</v>
      </c>
      <c r="B57" s="3">
        <v>1340.18</v>
      </c>
      <c r="C57" s="3">
        <v>205.18</v>
      </c>
      <c r="D57" s="3">
        <v>400</v>
      </c>
      <c r="E57" s="3">
        <v>460.8</v>
      </c>
      <c r="F57" s="3">
        <v>166.69</v>
      </c>
      <c r="G57" s="3">
        <f t="shared" si="14"/>
        <v>499.99999999999989</v>
      </c>
      <c r="H57" s="3" t="str">
        <f t="shared" si="15"/>
        <v/>
      </c>
      <c r="J57" s="3" t="s">
        <v>121</v>
      </c>
      <c r="K57" s="3" t="s">
        <v>181</v>
      </c>
      <c r="L57" s="3">
        <v>41.66</v>
      </c>
      <c r="M57" s="3">
        <v>41.66</v>
      </c>
      <c r="N57" s="3">
        <v>41.66</v>
      </c>
      <c r="O57" s="3">
        <v>41.66</v>
      </c>
      <c r="P57" s="3">
        <v>41.66</v>
      </c>
      <c r="Q57" s="3">
        <v>41.66</v>
      </c>
      <c r="R57" s="3">
        <v>41.66</v>
      </c>
      <c r="S57" s="3">
        <v>41.66</v>
      </c>
      <c r="T57" s="3">
        <v>41.66</v>
      </c>
      <c r="U57" s="3">
        <v>41.66</v>
      </c>
      <c r="V57" s="3">
        <v>41.66</v>
      </c>
      <c r="W57" s="3">
        <v>41.74</v>
      </c>
      <c r="X57" s="3" t="s">
        <v>204</v>
      </c>
    </row>
    <row r="58" spans="1:24" x14ac:dyDescent="0.2">
      <c r="A58" s="6" t="s">
        <v>56</v>
      </c>
      <c r="B58" s="3">
        <v>133.68</v>
      </c>
      <c r="C58" s="3">
        <v>742.62</v>
      </c>
      <c r="D58" s="3">
        <v>0</v>
      </c>
      <c r="E58" s="3">
        <v>0</v>
      </c>
      <c r="F58" s="3">
        <v>0</v>
      </c>
      <c r="G58" s="3">
        <f t="shared" si="14"/>
        <v>499.99999999999989</v>
      </c>
      <c r="H58" s="3" t="str">
        <f t="shared" si="15"/>
        <v/>
      </c>
      <c r="J58" s="3" t="s">
        <v>122</v>
      </c>
      <c r="K58" s="3" t="s">
        <v>182</v>
      </c>
      <c r="L58" s="3">
        <v>41.66</v>
      </c>
      <c r="M58" s="3">
        <v>41.66</v>
      </c>
      <c r="N58" s="3">
        <v>41.66</v>
      </c>
      <c r="O58" s="3">
        <v>41.66</v>
      </c>
      <c r="P58" s="3">
        <v>41.66</v>
      </c>
      <c r="Q58" s="3">
        <v>41.66</v>
      </c>
      <c r="R58" s="3">
        <v>41.66</v>
      </c>
      <c r="S58" s="3">
        <v>41.66</v>
      </c>
      <c r="T58" s="3">
        <v>41.66</v>
      </c>
      <c r="U58" s="3">
        <v>41.66</v>
      </c>
      <c r="V58" s="3">
        <v>41.66</v>
      </c>
      <c r="W58" s="3">
        <v>41.74</v>
      </c>
      <c r="X58" s="3" t="s">
        <v>204</v>
      </c>
    </row>
    <row r="59" spans="1:24" x14ac:dyDescent="0.2">
      <c r="A59" s="6" t="s">
        <v>57</v>
      </c>
      <c r="B59" s="3">
        <v>1651.32</v>
      </c>
      <c r="C59" s="3">
        <v>981.76</v>
      </c>
      <c r="D59" s="3">
        <v>750</v>
      </c>
      <c r="E59" s="3">
        <v>5871.19</v>
      </c>
      <c r="F59" s="3">
        <v>312.5</v>
      </c>
      <c r="G59" s="3">
        <f t="shared" si="14"/>
        <v>750</v>
      </c>
      <c r="H59" s="3" t="str">
        <f t="shared" si="15"/>
        <v/>
      </c>
      <c r="J59" s="3" t="s">
        <v>123</v>
      </c>
      <c r="K59" s="3" t="s">
        <v>183</v>
      </c>
      <c r="L59" s="3">
        <v>62.5</v>
      </c>
      <c r="M59" s="3">
        <v>62.5</v>
      </c>
      <c r="N59" s="3">
        <v>62.5</v>
      </c>
      <c r="O59" s="3">
        <v>62.5</v>
      </c>
      <c r="P59" s="3">
        <v>62.5</v>
      </c>
      <c r="Q59" s="3">
        <v>62.5</v>
      </c>
      <c r="R59" s="3">
        <v>62.5</v>
      </c>
      <c r="S59" s="3">
        <v>62.5</v>
      </c>
      <c r="T59" s="3">
        <v>62.5</v>
      </c>
      <c r="U59" s="3">
        <v>62.5</v>
      </c>
      <c r="V59" s="3">
        <v>62.5</v>
      </c>
      <c r="W59" s="3">
        <v>62.5</v>
      </c>
      <c r="X59" s="3" t="s">
        <v>204</v>
      </c>
    </row>
    <row r="60" spans="1:24" x14ac:dyDescent="0.2">
      <c r="A60" s="6" t="s">
        <v>58</v>
      </c>
      <c r="B60" s="3">
        <v>2340</v>
      </c>
      <c r="C60" s="3">
        <v>2340</v>
      </c>
      <c r="D60" s="3">
        <v>2340</v>
      </c>
      <c r="E60" s="3">
        <v>1365</v>
      </c>
      <c r="F60" s="3">
        <v>975</v>
      </c>
      <c r="G60" s="3">
        <f t="shared" si="14"/>
        <v>2340</v>
      </c>
      <c r="H60" s="3" t="str">
        <f t="shared" si="15"/>
        <v/>
      </c>
      <c r="J60" s="3" t="s">
        <v>124</v>
      </c>
      <c r="K60" s="3" t="s">
        <v>184</v>
      </c>
      <c r="L60" s="3">
        <v>195</v>
      </c>
      <c r="M60" s="3">
        <v>195</v>
      </c>
      <c r="N60" s="3">
        <v>195</v>
      </c>
      <c r="O60" s="3">
        <v>195</v>
      </c>
      <c r="P60" s="3">
        <v>195</v>
      </c>
      <c r="Q60" s="3">
        <v>195</v>
      </c>
      <c r="R60" s="3">
        <v>195</v>
      </c>
      <c r="S60" s="3">
        <v>195</v>
      </c>
      <c r="T60" s="3">
        <v>195</v>
      </c>
      <c r="U60" s="3">
        <v>195</v>
      </c>
      <c r="V60" s="3">
        <v>195</v>
      </c>
      <c r="W60" s="3">
        <v>195</v>
      </c>
      <c r="X60" s="3" t="s">
        <v>204</v>
      </c>
    </row>
    <row r="61" spans="1:24" x14ac:dyDescent="0.2">
      <c r="A61" s="6" t="s">
        <v>59</v>
      </c>
      <c r="B61" s="3">
        <v>3667.85</v>
      </c>
      <c r="C61" s="3">
        <v>4594.22</v>
      </c>
      <c r="D61" s="3">
        <v>2100</v>
      </c>
      <c r="E61" s="3">
        <v>3520.5</v>
      </c>
      <c r="F61" s="3">
        <v>600</v>
      </c>
      <c r="G61" s="3">
        <f t="shared" si="14"/>
        <v>2660</v>
      </c>
      <c r="H61" s="3" t="str">
        <f t="shared" si="15"/>
        <v/>
      </c>
      <c r="J61" s="3" t="s">
        <v>125</v>
      </c>
      <c r="K61" s="3" t="s">
        <v>185</v>
      </c>
      <c r="L61" s="3">
        <v>0</v>
      </c>
      <c r="M61" s="3">
        <v>2000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660</v>
      </c>
      <c r="V61" s="3">
        <v>0</v>
      </c>
      <c r="W61" s="3">
        <v>0</v>
      </c>
      <c r="X61" s="3" t="s">
        <v>204</v>
      </c>
    </row>
    <row r="62" spans="1:24" x14ac:dyDescent="0.2">
      <c r="A62" s="6" t="s">
        <v>60</v>
      </c>
      <c r="B62" s="3">
        <v>0</v>
      </c>
      <c r="C62" s="3">
        <v>0</v>
      </c>
      <c r="D62" s="3">
        <v>100</v>
      </c>
      <c r="E62" s="3">
        <v>0</v>
      </c>
      <c r="F62" s="3">
        <v>41.69</v>
      </c>
      <c r="G62" s="3">
        <f t="shared" si="14"/>
        <v>99.999999999999986</v>
      </c>
      <c r="H62" s="3" t="str">
        <f t="shared" si="15"/>
        <v/>
      </c>
      <c r="J62" s="3" t="s">
        <v>126</v>
      </c>
      <c r="K62" s="3" t="s">
        <v>186</v>
      </c>
      <c r="L62" s="3">
        <v>8.3699999999999992</v>
      </c>
      <c r="M62" s="3">
        <v>8.33</v>
      </c>
      <c r="N62" s="3">
        <v>8.33</v>
      </c>
      <c r="O62" s="3">
        <v>8.33</v>
      </c>
      <c r="P62" s="3">
        <v>8.33</v>
      </c>
      <c r="Q62" s="3">
        <v>8.33</v>
      </c>
      <c r="R62" s="3">
        <v>8.33</v>
      </c>
      <c r="S62" s="3">
        <v>8.33</v>
      </c>
      <c r="T62" s="3">
        <v>8.33</v>
      </c>
      <c r="U62" s="3">
        <v>8.33</v>
      </c>
      <c r="V62" s="3">
        <v>8.33</v>
      </c>
      <c r="W62" s="3">
        <v>8.33</v>
      </c>
      <c r="X62" s="3" t="s">
        <v>204</v>
      </c>
    </row>
    <row r="63" spans="1:24" x14ac:dyDescent="0.2">
      <c r="A63" s="6" t="s">
        <v>61</v>
      </c>
      <c r="B63" s="3">
        <v>98.5</v>
      </c>
      <c r="C63" s="3">
        <v>838.49</v>
      </c>
      <c r="D63" s="3">
        <v>1000</v>
      </c>
      <c r="E63" s="3">
        <v>528</v>
      </c>
      <c r="F63" s="3">
        <v>416.69</v>
      </c>
      <c r="G63" s="3">
        <f t="shared" si="14"/>
        <v>1000.0000000000001</v>
      </c>
      <c r="H63" s="3" t="str">
        <f t="shared" si="15"/>
        <v/>
      </c>
      <c r="J63" s="3" t="s">
        <v>127</v>
      </c>
      <c r="K63" s="3" t="s">
        <v>187</v>
      </c>
      <c r="L63" s="3">
        <v>83.33</v>
      </c>
      <c r="M63" s="3">
        <v>83.33</v>
      </c>
      <c r="N63" s="3">
        <v>83.33</v>
      </c>
      <c r="O63" s="3">
        <v>83.33</v>
      </c>
      <c r="P63" s="3">
        <v>83.33</v>
      </c>
      <c r="Q63" s="3">
        <v>83.33</v>
      </c>
      <c r="R63" s="3">
        <v>83.33</v>
      </c>
      <c r="S63" s="3">
        <v>83.33</v>
      </c>
      <c r="T63" s="3">
        <v>83.33</v>
      </c>
      <c r="U63" s="3">
        <v>83.33</v>
      </c>
      <c r="V63" s="3">
        <v>83.33</v>
      </c>
      <c r="W63" s="3">
        <v>83.37</v>
      </c>
      <c r="X63" s="3" t="s">
        <v>204</v>
      </c>
    </row>
    <row r="64" spans="1:24" x14ac:dyDescent="0.2">
      <c r="A64" s="6" t="s">
        <v>62</v>
      </c>
      <c r="B64" s="3">
        <v>420</v>
      </c>
      <c r="C64" s="3">
        <v>500</v>
      </c>
      <c r="D64" s="3">
        <v>500</v>
      </c>
      <c r="E64" s="3">
        <v>290</v>
      </c>
      <c r="F64" s="3">
        <v>208.38</v>
      </c>
      <c r="G64" s="3">
        <f t="shared" si="14"/>
        <v>800</v>
      </c>
      <c r="H64" s="3" t="s">
        <v>281</v>
      </c>
      <c r="J64" s="3" t="s">
        <v>128</v>
      </c>
      <c r="K64" s="3" t="s">
        <v>188</v>
      </c>
      <c r="L64" s="3">
        <v>0</v>
      </c>
      <c r="M64" s="3">
        <v>0</v>
      </c>
      <c r="N64" s="3">
        <v>800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 t="s">
        <v>204</v>
      </c>
    </row>
    <row r="65" spans="1:24" s="1" customFormat="1" x14ac:dyDescent="0.2">
      <c r="A65" s="7" t="s">
        <v>63</v>
      </c>
      <c r="B65" s="1">
        <f t="shared" ref="B65:G65" si="16">SUM(B47:B64)</f>
        <v>87407.32</v>
      </c>
      <c r="C65" s="1">
        <f t="shared" si="16"/>
        <v>117623.41</v>
      </c>
      <c r="D65" s="1">
        <f t="shared" si="16"/>
        <v>59568.92</v>
      </c>
      <c r="E65" s="1">
        <f t="shared" si="16"/>
        <v>55445.920000000006</v>
      </c>
      <c r="F65" s="1">
        <f t="shared" si="16"/>
        <v>23042.829999999994</v>
      </c>
      <c r="G65" s="1">
        <f t="shared" si="16"/>
        <v>76750.080000000002</v>
      </c>
    </row>
    <row r="66" spans="1:24" x14ac:dyDescent="0.2">
      <c r="A66" s="6" t="s">
        <v>64</v>
      </c>
      <c r="B66" s="3">
        <v>19999.98</v>
      </c>
      <c r="C66" s="3">
        <v>18000</v>
      </c>
      <c r="D66" s="3">
        <v>73008</v>
      </c>
      <c r="E66" s="3">
        <v>24336</v>
      </c>
      <c r="F66" s="3">
        <v>30420</v>
      </c>
      <c r="G66" s="3">
        <f>SUM(L66:W66)</f>
        <v>77000.000000000015</v>
      </c>
      <c r="H66" s="3" t="str">
        <f>X66</f>
        <v/>
      </c>
      <c r="J66" s="3" t="s">
        <v>129</v>
      </c>
      <c r="K66" s="3" t="s">
        <v>189</v>
      </c>
      <c r="L66" s="3">
        <v>6416.66</v>
      </c>
      <c r="M66" s="3">
        <v>6416.66</v>
      </c>
      <c r="N66" s="3">
        <v>6416.66</v>
      </c>
      <c r="O66" s="3">
        <v>6416.66</v>
      </c>
      <c r="P66" s="3">
        <v>6416.66</v>
      </c>
      <c r="Q66" s="3">
        <v>6416.66</v>
      </c>
      <c r="R66" s="3">
        <v>6416.66</v>
      </c>
      <c r="S66" s="3">
        <v>6416.66</v>
      </c>
      <c r="T66" s="3">
        <v>6416.66</v>
      </c>
      <c r="U66" s="3">
        <v>6416.66</v>
      </c>
      <c r="V66" s="3">
        <v>6416.66</v>
      </c>
      <c r="W66" s="3">
        <v>6416.74</v>
      </c>
      <c r="X66" s="3" t="s">
        <v>204</v>
      </c>
    </row>
    <row r="67" spans="1:24" x14ac:dyDescent="0.2">
      <c r="A67" s="6" t="s">
        <v>65</v>
      </c>
      <c r="B67" s="3">
        <v>56674.53</v>
      </c>
      <c r="C67" s="3">
        <v>37026.910000000003</v>
      </c>
      <c r="D67" s="3">
        <v>12499.98</v>
      </c>
      <c r="E67" s="3">
        <v>1607.33</v>
      </c>
      <c r="F67" s="3">
        <v>0</v>
      </c>
      <c r="G67" s="3">
        <f>SUM(L67:W67)</f>
        <v>0</v>
      </c>
      <c r="H67" s="3" t="str">
        <f>X67</f>
        <v/>
      </c>
      <c r="J67" s="3" t="s">
        <v>130</v>
      </c>
      <c r="K67" s="3" t="s">
        <v>190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 t="s">
        <v>204</v>
      </c>
    </row>
    <row r="68" spans="1:24" s="1" customFormat="1" x14ac:dyDescent="0.2">
      <c r="A68" s="7" t="s">
        <v>66</v>
      </c>
      <c r="B68" s="1">
        <f t="shared" ref="B68:G68" si="17">SUM(B66:B67)</f>
        <v>76674.509999999995</v>
      </c>
      <c r="C68" s="1">
        <f t="shared" si="17"/>
        <v>55026.91</v>
      </c>
      <c r="D68" s="1">
        <f t="shared" si="17"/>
        <v>85507.98</v>
      </c>
      <c r="E68" s="1">
        <f t="shared" si="17"/>
        <v>25943.33</v>
      </c>
      <c r="F68" s="1">
        <f t="shared" si="17"/>
        <v>30420</v>
      </c>
      <c r="G68" s="1">
        <f t="shared" si="17"/>
        <v>77000.000000000015</v>
      </c>
    </row>
    <row r="69" spans="1:24" s="1" customFormat="1" x14ac:dyDescent="0.2">
      <c r="A69" s="4" t="s">
        <v>67</v>
      </c>
      <c r="B69" s="1">
        <f t="shared" ref="B69:G69" si="18">SUM(B16:B28,B30:B30,B32:B38,B40:B45,B47:B64,B66:B67)</f>
        <v>396165.65999999992</v>
      </c>
      <c r="C69" s="1">
        <f t="shared" si="18"/>
        <v>394560.1</v>
      </c>
      <c r="D69" s="1">
        <f t="shared" si="18"/>
        <v>418464.82</v>
      </c>
      <c r="E69" s="1">
        <f t="shared" si="18"/>
        <v>241682.51999999993</v>
      </c>
      <c r="F69" s="1">
        <f t="shared" si="18"/>
        <v>168638.25</v>
      </c>
      <c r="G69" s="1">
        <f t="shared" si="18"/>
        <v>415962.8</v>
      </c>
    </row>
    <row r="70" spans="1:24" s="1" customFormat="1" x14ac:dyDescent="0.2">
      <c r="A70" s="5" t="s">
        <v>67</v>
      </c>
      <c r="B70" s="1">
        <f t="shared" ref="B70:G70" si="19">SUM(B16:B28,B30:B30,B32:B38,B40:B45,B47:B64,B66:B67)</f>
        <v>396165.65999999992</v>
      </c>
      <c r="C70" s="1">
        <f t="shared" si="19"/>
        <v>394560.1</v>
      </c>
      <c r="D70" s="1">
        <f t="shared" si="19"/>
        <v>418464.82</v>
      </c>
      <c r="E70" s="1">
        <f t="shared" si="19"/>
        <v>241682.51999999993</v>
      </c>
      <c r="F70" s="1">
        <f t="shared" si="19"/>
        <v>168638.25</v>
      </c>
      <c r="G70" s="1">
        <f t="shared" si="19"/>
        <v>415962.8</v>
      </c>
    </row>
    <row r="71" spans="1:24" s="1" customFormat="1" x14ac:dyDescent="0.2">
      <c r="A71" s="5" t="s">
        <v>68</v>
      </c>
      <c r="B71" s="1">
        <f t="shared" ref="B71:G71" si="20">B14-B69</f>
        <v>-29340.599999999919</v>
      </c>
      <c r="C71" s="1">
        <f t="shared" si="20"/>
        <v>18338.099999999977</v>
      </c>
      <c r="D71" s="1">
        <f t="shared" si="20"/>
        <v>0</v>
      </c>
      <c r="E71" s="1">
        <f t="shared" si="20"/>
        <v>209.0000000000291</v>
      </c>
      <c r="F71" s="1">
        <f t="shared" si="20"/>
        <v>472.09999999997672</v>
      </c>
      <c r="G71" s="1">
        <f t="shared" si="20"/>
        <v>0</v>
      </c>
    </row>
    <row r="72" spans="1:24" s="1" customFormat="1" x14ac:dyDescent="0.2">
      <c r="A72" s="5" t="s">
        <v>69</v>
      </c>
      <c r="B72" s="1">
        <f t="shared" ref="B72:G72" si="21">B14-B69</f>
        <v>-29340.599999999919</v>
      </c>
      <c r="C72" s="1">
        <f t="shared" si="21"/>
        <v>18338.099999999977</v>
      </c>
      <c r="D72" s="1">
        <f t="shared" si="21"/>
        <v>0</v>
      </c>
      <c r="E72" s="1">
        <f t="shared" si="21"/>
        <v>209.0000000000291</v>
      </c>
      <c r="F72" s="1">
        <f t="shared" si="21"/>
        <v>472.09999999997672</v>
      </c>
      <c r="G72" s="1">
        <f t="shared" si="21"/>
        <v>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B1096-E9F1-8A44-9DD9-015C3C80BB87}">
  <dimension ref="A1:W60"/>
  <sheetViews>
    <sheetView workbookViewId="0">
      <pane xSplit="3" ySplit="1" topLeftCell="D2" activePane="bottomRight" state="frozen"/>
      <selection pane="topRight" activeCell="E1" sqref="E1"/>
      <selection pane="bottomLeft" activeCell="A2" sqref="A2"/>
      <selection pane="bottomRight" sqref="A1:W60"/>
    </sheetView>
  </sheetViews>
  <sheetFormatPr baseColWidth="10" defaultColWidth="9.33203125" defaultRowHeight="15" x14ac:dyDescent="0.2"/>
  <cols>
    <col min="1" max="1" width="45.33203125" style="3" customWidth="1"/>
    <col min="2" max="3" width="17" style="3" customWidth="1"/>
    <col min="4" max="4" width="16.83203125" style="3" customWidth="1"/>
    <col min="5" max="5" width="30.5" style="3" customWidth="1"/>
    <col min="6" max="6" width="17" style="3" customWidth="1"/>
    <col min="7" max="7" width="16.83203125" style="3" customWidth="1"/>
    <col min="8" max="8" width="38.5" style="3" bestFit="1" customWidth="1"/>
    <col min="9" max="9" width="19.5" style="3" bestFit="1" customWidth="1"/>
    <col min="10" max="10" width="67.83203125" style="3" bestFit="1" customWidth="1"/>
    <col min="11" max="22" width="11.5" style="3" bestFit="1" customWidth="1"/>
    <col min="23" max="23" width="8.33203125" style="3" customWidth="1"/>
    <col min="24" max="16384" width="9.33203125" style="3"/>
  </cols>
  <sheetData>
    <row r="1" spans="1:23" s="1" customFormat="1" ht="44.5" customHeight="1" x14ac:dyDescent="0.2">
      <c r="A1" s="1" t="s">
        <v>0</v>
      </c>
      <c r="B1" s="1" t="s">
        <v>283</v>
      </c>
      <c r="C1" s="1" t="s">
        <v>282</v>
      </c>
      <c r="D1" s="1" t="s">
        <v>278</v>
      </c>
      <c r="E1" s="8" t="s">
        <v>207</v>
      </c>
      <c r="F1" s="1" t="s">
        <v>205</v>
      </c>
      <c r="G1" s="1" t="s">
        <v>206</v>
      </c>
      <c r="H1" s="1" t="s">
        <v>70</v>
      </c>
      <c r="I1" s="1" t="s">
        <v>71</v>
      </c>
      <c r="J1" s="1" t="s">
        <v>131</v>
      </c>
      <c r="K1" s="1" t="s">
        <v>191</v>
      </c>
      <c r="L1" s="1" t="s">
        <v>192</v>
      </c>
      <c r="M1" s="1" t="s">
        <v>193</v>
      </c>
      <c r="N1" s="1" t="s">
        <v>194</v>
      </c>
      <c r="O1" s="1" t="s">
        <v>195</v>
      </c>
      <c r="P1" s="1" t="s">
        <v>196</v>
      </c>
      <c r="Q1" s="1" t="s">
        <v>197</v>
      </c>
      <c r="R1" s="1" t="s">
        <v>198</v>
      </c>
      <c r="S1" s="1" t="s">
        <v>199</v>
      </c>
      <c r="T1" s="1" t="s">
        <v>200</v>
      </c>
      <c r="U1" s="1" t="s">
        <v>201</v>
      </c>
      <c r="V1" s="1" t="s">
        <v>202</v>
      </c>
      <c r="W1" s="1" t="s">
        <v>203</v>
      </c>
    </row>
    <row r="2" spans="1:23" x14ac:dyDescent="0.2">
      <c r="A2" s="2" t="s">
        <v>1</v>
      </c>
      <c r="B2" s="3">
        <v>237182.76</v>
      </c>
      <c r="C2" s="3">
        <v>291610.8</v>
      </c>
      <c r="D2" s="3">
        <v>317161.32</v>
      </c>
      <c r="E2" s="3">
        <v>185012.24</v>
      </c>
      <c r="F2" s="3">
        <v>132150.54999999999</v>
      </c>
      <c r="G2" s="3">
        <f>SUM(K2:V2)</f>
        <v>326469.48</v>
      </c>
      <c r="H2" s="3" t="str">
        <f t="shared" ref="H2:H13" si="0">W2</f>
        <v/>
      </c>
      <c r="I2" s="3" t="s">
        <v>72</v>
      </c>
      <c r="J2" s="3" t="s">
        <v>132</v>
      </c>
      <c r="K2" s="3">
        <v>27205.79</v>
      </c>
      <c r="L2" s="3">
        <v>27205.79</v>
      </c>
      <c r="M2" s="3">
        <v>27205.79</v>
      </c>
      <c r="N2" s="3">
        <v>27205.79</v>
      </c>
      <c r="O2" s="3">
        <v>27205.79</v>
      </c>
      <c r="P2" s="3">
        <v>27205.79</v>
      </c>
      <c r="Q2" s="3">
        <v>27205.79</v>
      </c>
      <c r="R2" s="3">
        <v>27205.79</v>
      </c>
      <c r="S2" s="3">
        <v>27205.79</v>
      </c>
      <c r="T2" s="3">
        <v>27205.79</v>
      </c>
      <c r="U2" s="3">
        <v>27205.79</v>
      </c>
      <c r="V2" s="3">
        <v>27205.79</v>
      </c>
      <c r="W2" s="3" t="s">
        <v>204</v>
      </c>
    </row>
    <row r="3" spans="1:23" x14ac:dyDescent="0.2">
      <c r="A3" s="2" t="s">
        <v>2</v>
      </c>
      <c r="B3" s="3">
        <v>57383.34</v>
      </c>
      <c r="C3" s="3">
        <v>35456.400000000001</v>
      </c>
      <c r="D3" s="3">
        <v>12499.98</v>
      </c>
      <c r="E3" s="3">
        <v>1038.6099999999999</v>
      </c>
      <c r="F3" s="3">
        <v>0</v>
      </c>
      <c r="G3" s="3">
        <f t="shared" ref="G3:G13" si="1">SUM(K3:V3)</f>
        <v>0</v>
      </c>
      <c r="H3" s="3" t="str">
        <f t="shared" si="0"/>
        <v/>
      </c>
      <c r="I3" s="3" t="s">
        <v>73</v>
      </c>
      <c r="J3" s="3" t="s">
        <v>133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 t="s">
        <v>204</v>
      </c>
    </row>
    <row r="4" spans="1:23" x14ac:dyDescent="0.2">
      <c r="A4" s="2" t="s">
        <v>3</v>
      </c>
      <c r="B4" s="3">
        <v>2679.12</v>
      </c>
      <c r="C4" s="3">
        <v>6610.74</v>
      </c>
      <c r="D4" s="3">
        <v>0</v>
      </c>
      <c r="E4" s="3">
        <v>2582.02</v>
      </c>
      <c r="F4" s="3">
        <v>0</v>
      </c>
      <c r="G4" s="3">
        <f t="shared" si="1"/>
        <v>0</v>
      </c>
      <c r="H4" s="3" t="str">
        <f t="shared" si="0"/>
        <v/>
      </c>
      <c r="I4" s="3" t="s">
        <v>74</v>
      </c>
      <c r="J4" s="3" t="s">
        <v>134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 t="s">
        <v>204</v>
      </c>
    </row>
    <row r="5" spans="1:23" x14ac:dyDescent="0.2">
      <c r="A5" s="2" t="s">
        <v>4</v>
      </c>
      <c r="B5" s="3">
        <v>11.93</v>
      </c>
      <c r="C5" s="3">
        <v>12.11</v>
      </c>
      <c r="D5" s="3">
        <v>0</v>
      </c>
      <c r="E5" s="3">
        <v>5.48</v>
      </c>
      <c r="F5" s="3">
        <v>0</v>
      </c>
      <c r="G5" s="3">
        <f t="shared" si="1"/>
        <v>0</v>
      </c>
      <c r="H5" s="3" t="str">
        <f t="shared" si="0"/>
        <v/>
      </c>
      <c r="I5" s="3" t="s">
        <v>75</v>
      </c>
      <c r="J5" s="3" t="s">
        <v>135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 t="s">
        <v>204</v>
      </c>
    </row>
    <row r="6" spans="1:23" x14ac:dyDescent="0.2">
      <c r="A6" s="2" t="s">
        <v>5</v>
      </c>
      <c r="B6" s="3">
        <v>0</v>
      </c>
      <c r="C6" s="3">
        <v>200</v>
      </c>
      <c r="D6" s="3">
        <v>0</v>
      </c>
      <c r="E6" s="3">
        <v>100</v>
      </c>
      <c r="F6" s="3">
        <v>0</v>
      </c>
      <c r="G6" s="3">
        <f t="shared" si="1"/>
        <v>0</v>
      </c>
      <c r="H6" s="3" t="str">
        <f t="shared" si="0"/>
        <v/>
      </c>
      <c r="I6" s="3" t="s">
        <v>76</v>
      </c>
      <c r="J6" s="3" t="s">
        <v>136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 t="s">
        <v>204</v>
      </c>
    </row>
    <row r="7" spans="1:23" x14ac:dyDescent="0.2">
      <c r="A7" s="2" t="s">
        <v>6</v>
      </c>
      <c r="B7" s="3">
        <v>100</v>
      </c>
      <c r="C7" s="3">
        <v>0</v>
      </c>
      <c r="D7" s="3">
        <v>100</v>
      </c>
      <c r="E7" s="3">
        <v>500</v>
      </c>
      <c r="F7" s="3">
        <v>0</v>
      </c>
      <c r="G7" s="3">
        <f t="shared" si="1"/>
        <v>200</v>
      </c>
      <c r="H7" s="3" t="str">
        <f t="shared" si="0"/>
        <v/>
      </c>
      <c r="I7" s="3" t="s">
        <v>77</v>
      </c>
      <c r="J7" s="3" t="s">
        <v>137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200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 t="s">
        <v>204</v>
      </c>
    </row>
    <row r="8" spans="1:23" x14ac:dyDescent="0.2">
      <c r="A8" s="2" t="s">
        <v>7</v>
      </c>
      <c r="B8" s="3">
        <v>380.37</v>
      </c>
      <c r="C8" s="3">
        <v>-9.6199999999999992</v>
      </c>
      <c r="D8" s="3">
        <v>0</v>
      </c>
      <c r="E8" s="3">
        <v>228.5</v>
      </c>
      <c r="F8" s="3">
        <v>0</v>
      </c>
      <c r="G8" s="3">
        <f t="shared" si="1"/>
        <v>0</v>
      </c>
      <c r="H8" s="3" t="str">
        <f t="shared" si="0"/>
        <v/>
      </c>
      <c r="I8" s="3" t="s">
        <v>78</v>
      </c>
      <c r="J8" s="3" t="s">
        <v>138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 t="s">
        <v>204</v>
      </c>
    </row>
    <row r="9" spans="1:23" x14ac:dyDescent="0.2">
      <c r="A9" s="2" t="s">
        <v>8</v>
      </c>
      <c r="B9" s="3">
        <v>20</v>
      </c>
      <c r="C9" s="3">
        <v>60</v>
      </c>
      <c r="D9" s="3">
        <v>0</v>
      </c>
      <c r="E9" s="3">
        <v>20</v>
      </c>
      <c r="F9" s="3">
        <v>0</v>
      </c>
      <c r="G9" s="3">
        <f t="shared" si="1"/>
        <v>0</v>
      </c>
      <c r="H9" s="3" t="str">
        <f t="shared" si="0"/>
        <v/>
      </c>
      <c r="I9" s="3" t="s">
        <v>79</v>
      </c>
      <c r="J9" s="3" t="s">
        <v>139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 t="s">
        <v>204</v>
      </c>
    </row>
    <row r="10" spans="1:23" x14ac:dyDescent="0.2">
      <c r="A10" s="2" t="s">
        <v>9</v>
      </c>
      <c r="B10" s="3">
        <v>720</v>
      </c>
      <c r="C10" s="3">
        <v>360</v>
      </c>
      <c r="D10" s="3">
        <v>0</v>
      </c>
      <c r="E10" s="3">
        <v>0</v>
      </c>
      <c r="F10" s="3">
        <v>0</v>
      </c>
      <c r="G10" s="3">
        <f t="shared" si="1"/>
        <v>0</v>
      </c>
      <c r="H10" s="3" t="str">
        <f t="shared" si="0"/>
        <v/>
      </c>
      <c r="I10" s="3" t="s">
        <v>80</v>
      </c>
      <c r="J10" s="3" t="s">
        <v>140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 t="s">
        <v>204</v>
      </c>
    </row>
    <row r="11" spans="1:23" x14ac:dyDescent="0.2">
      <c r="A11" s="2" t="s">
        <v>10</v>
      </c>
      <c r="B11" s="3">
        <v>66116.639999999999</v>
      </c>
      <c r="C11" s="3">
        <v>78035.16</v>
      </c>
      <c r="D11" s="3">
        <v>88703.52</v>
      </c>
      <c r="E11" s="3">
        <v>51743.93</v>
      </c>
      <c r="F11" s="3">
        <v>36959.800000000003</v>
      </c>
      <c r="G11" s="3">
        <f t="shared" si="1"/>
        <v>89293.319999999992</v>
      </c>
      <c r="H11" s="3" t="str">
        <f t="shared" si="0"/>
        <v/>
      </c>
      <c r="I11" s="3" t="s">
        <v>81</v>
      </c>
      <c r="J11" s="3" t="s">
        <v>141</v>
      </c>
      <c r="K11" s="3">
        <v>7441.11</v>
      </c>
      <c r="L11" s="3">
        <v>7441.11</v>
      </c>
      <c r="M11" s="3">
        <v>7441.11</v>
      </c>
      <c r="N11" s="3">
        <v>7441.11</v>
      </c>
      <c r="O11" s="3">
        <v>7441.11</v>
      </c>
      <c r="P11" s="3">
        <v>7441.11</v>
      </c>
      <c r="Q11" s="3">
        <v>7441.11</v>
      </c>
      <c r="R11" s="3">
        <v>7441.11</v>
      </c>
      <c r="S11" s="3">
        <v>7441.11</v>
      </c>
      <c r="T11" s="3">
        <v>7441.11</v>
      </c>
      <c r="U11" s="3">
        <v>7441.11</v>
      </c>
      <c r="V11" s="3">
        <v>7441.11</v>
      </c>
      <c r="W11" s="3" t="s">
        <v>204</v>
      </c>
    </row>
    <row r="12" spans="1:23" x14ac:dyDescent="0.2">
      <c r="A12" s="2" t="s">
        <v>11</v>
      </c>
      <c r="B12" s="3">
        <v>625</v>
      </c>
      <c r="C12" s="3">
        <v>250</v>
      </c>
      <c r="D12" s="3">
        <v>0</v>
      </c>
      <c r="E12" s="3">
        <v>970</v>
      </c>
      <c r="F12" s="3">
        <v>0</v>
      </c>
      <c r="G12" s="3">
        <f t="shared" si="1"/>
        <v>0</v>
      </c>
      <c r="H12" s="3" t="str">
        <f t="shared" si="0"/>
        <v/>
      </c>
      <c r="I12" s="3" t="s">
        <v>82</v>
      </c>
      <c r="J12" s="3" t="s">
        <v>142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 t="s">
        <v>204</v>
      </c>
    </row>
    <row r="13" spans="1:23" x14ac:dyDescent="0.2">
      <c r="A13" s="2" t="s">
        <v>12</v>
      </c>
      <c r="B13" s="3">
        <v>1605.9</v>
      </c>
      <c r="C13" s="3">
        <v>312.61</v>
      </c>
      <c r="D13" s="3">
        <v>0</v>
      </c>
      <c r="E13" s="3">
        <v>-309.26</v>
      </c>
      <c r="F13" s="3">
        <v>0</v>
      </c>
      <c r="G13" s="3">
        <f t="shared" si="1"/>
        <v>0</v>
      </c>
      <c r="H13" s="3" t="str">
        <f t="shared" si="0"/>
        <v/>
      </c>
      <c r="I13" s="3" t="s">
        <v>83</v>
      </c>
      <c r="J13" s="3" t="s">
        <v>143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 t="s">
        <v>204</v>
      </c>
    </row>
    <row r="14" spans="1:23" x14ac:dyDescent="0.2">
      <c r="A14" s="6" t="s">
        <v>14</v>
      </c>
      <c r="B14" s="3">
        <v>3143.5</v>
      </c>
      <c r="C14" s="3">
        <v>150</v>
      </c>
      <c r="D14" s="3">
        <v>1000</v>
      </c>
      <c r="E14" s="3">
        <v>0</v>
      </c>
      <c r="F14" s="3">
        <v>416.69</v>
      </c>
      <c r="G14" s="3">
        <f t="shared" ref="G14:G26" si="2">SUM(K14:V14)</f>
        <v>1000.0000000000001</v>
      </c>
      <c r="H14" s="3" t="str">
        <f t="shared" ref="H14:H26" si="3">W14</f>
        <v/>
      </c>
      <c r="I14" s="3" t="s">
        <v>84</v>
      </c>
      <c r="J14" s="3" t="s">
        <v>144</v>
      </c>
      <c r="K14" s="3">
        <v>83.33</v>
      </c>
      <c r="L14" s="3">
        <v>83.33</v>
      </c>
      <c r="M14" s="3">
        <v>83.33</v>
      </c>
      <c r="N14" s="3">
        <v>83.33</v>
      </c>
      <c r="O14" s="3">
        <v>83.33</v>
      </c>
      <c r="P14" s="3">
        <v>83.33</v>
      </c>
      <c r="Q14" s="3">
        <v>83.33</v>
      </c>
      <c r="R14" s="3">
        <v>83.33</v>
      </c>
      <c r="S14" s="3">
        <v>83.33</v>
      </c>
      <c r="T14" s="3">
        <v>83.33</v>
      </c>
      <c r="U14" s="3">
        <v>83.33</v>
      </c>
      <c r="V14" s="3">
        <v>83.37</v>
      </c>
      <c r="W14" s="3" t="s">
        <v>204</v>
      </c>
    </row>
    <row r="15" spans="1:23" x14ac:dyDescent="0.2">
      <c r="A15" s="6" t="s">
        <v>15</v>
      </c>
      <c r="B15" s="3">
        <v>200</v>
      </c>
      <c r="C15" s="3">
        <v>275</v>
      </c>
      <c r="D15" s="3">
        <v>275</v>
      </c>
      <c r="E15" s="3">
        <v>275</v>
      </c>
      <c r="F15" s="3">
        <v>0</v>
      </c>
      <c r="G15" s="3">
        <f t="shared" si="2"/>
        <v>275</v>
      </c>
      <c r="H15" s="3" t="str">
        <f t="shared" si="3"/>
        <v/>
      </c>
      <c r="I15" s="3" t="s">
        <v>85</v>
      </c>
      <c r="J15" s="3" t="s">
        <v>145</v>
      </c>
      <c r="K15" s="3">
        <v>0</v>
      </c>
      <c r="L15" s="3">
        <v>275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 t="s">
        <v>204</v>
      </c>
    </row>
    <row r="16" spans="1:23" x14ac:dyDescent="0.2">
      <c r="A16" s="6" t="s">
        <v>16</v>
      </c>
      <c r="B16" s="3">
        <v>0</v>
      </c>
      <c r="C16" s="3">
        <v>0</v>
      </c>
      <c r="D16" s="3">
        <v>0</v>
      </c>
      <c r="E16" s="3">
        <v>104.44</v>
      </c>
      <c r="F16" s="3">
        <v>0</v>
      </c>
      <c r="G16" s="3">
        <f t="shared" si="2"/>
        <v>0</v>
      </c>
      <c r="H16" s="3" t="str">
        <f t="shared" si="3"/>
        <v/>
      </c>
      <c r="I16" s="3" t="s">
        <v>86</v>
      </c>
      <c r="J16" s="3" t="s">
        <v>146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 t="s">
        <v>204</v>
      </c>
    </row>
    <row r="17" spans="1:23" x14ac:dyDescent="0.2">
      <c r="A17" s="6" t="s">
        <v>17</v>
      </c>
      <c r="B17" s="3">
        <v>205</v>
      </c>
      <c r="C17" s="3">
        <v>190</v>
      </c>
      <c r="D17" s="3">
        <v>100</v>
      </c>
      <c r="E17" s="3">
        <v>120</v>
      </c>
      <c r="F17" s="3">
        <v>41.69</v>
      </c>
      <c r="G17" s="3">
        <f t="shared" si="2"/>
        <v>0</v>
      </c>
      <c r="H17" s="3" t="str">
        <f t="shared" si="3"/>
        <v/>
      </c>
      <c r="I17" s="3" t="s">
        <v>87</v>
      </c>
      <c r="J17" s="3" t="s">
        <v>147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 t="s">
        <v>204</v>
      </c>
    </row>
    <row r="18" spans="1:23" x14ac:dyDescent="0.2">
      <c r="A18" s="6" t="s">
        <v>18</v>
      </c>
      <c r="B18" s="3">
        <v>60</v>
      </c>
      <c r="C18" s="3">
        <v>0</v>
      </c>
      <c r="D18" s="3">
        <v>0</v>
      </c>
      <c r="E18" s="3">
        <v>0</v>
      </c>
      <c r="F18" s="3">
        <v>0</v>
      </c>
      <c r="G18" s="3">
        <f t="shared" si="2"/>
        <v>0</v>
      </c>
      <c r="H18" s="3" t="str">
        <f t="shared" si="3"/>
        <v/>
      </c>
      <c r="I18" s="3" t="s">
        <v>88</v>
      </c>
      <c r="J18" s="3" t="s">
        <v>148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 t="s">
        <v>204</v>
      </c>
    </row>
    <row r="19" spans="1:23" x14ac:dyDescent="0.2">
      <c r="A19" s="6" t="s">
        <v>19</v>
      </c>
      <c r="B19" s="3">
        <v>60.3</v>
      </c>
      <c r="C19" s="3">
        <v>20</v>
      </c>
      <c r="D19" s="3">
        <v>200</v>
      </c>
      <c r="E19" s="3">
        <v>80</v>
      </c>
      <c r="F19" s="3">
        <v>83.38</v>
      </c>
      <c r="G19" s="3">
        <f t="shared" si="2"/>
        <v>200</v>
      </c>
      <c r="H19" s="3" t="str">
        <f t="shared" si="3"/>
        <v/>
      </c>
      <c r="I19" s="3" t="s">
        <v>89</v>
      </c>
      <c r="J19" s="3" t="s">
        <v>149</v>
      </c>
      <c r="K19" s="3">
        <v>16.66</v>
      </c>
      <c r="L19" s="3">
        <v>16.66</v>
      </c>
      <c r="M19" s="3">
        <v>16.66</v>
      </c>
      <c r="N19" s="3">
        <v>16.66</v>
      </c>
      <c r="O19" s="3">
        <v>16.66</v>
      </c>
      <c r="P19" s="3">
        <v>16.66</v>
      </c>
      <c r="Q19" s="3">
        <v>16.66</v>
      </c>
      <c r="R19" s="3">
        <v>16.66</v>
      </c>
      <c r="S19" s="3">
        <v>16.66</v>
      </c>
      <c r="T19" s="3">
        <v>16.66</v>
      </c>
      <c r="U19" s="3">
        <v>16.66</v>
      </c>
      <c r="V19" s="3">
        <v>16.739999999999998</v>
      </c>
      <c r="W19" s="3" t="s">
        <v>204</v>
      </c>
    </row>
    <row r="20" spans="1:23" x14ac:dyDescent="0.2">
      <c r="A20" s="6" t="s">
        <v>20</v>
      </c>
      <c r="B20" s="3">
        <v>360.23</v>
      </c>
      <c r="C20" s="3">
        <v>354.67</v>
      </c>
      <c r="D20" s="3">
        <v>500</v>
      </c>
      <c r="E20" s="3">
        <v>143.94999999999999</v>
      </c>
      <c r="F20" s="3">
        <v>208.38</v>
      </c>
      <c r="G20" s="3">
        <f t="shared" si="2"/>
        <v>499.99999999999989</v>
      </c>
      <c r="H20" s="3" t="str">
        <f t="shared" si="3"/>
        <v/>
      </c>
      <c r="I20" s="3" t="s">
        <v>90</v>
      </c>
      <c r="J20" s="3" t="s">
        <v>150</v>
      </c>
      <c r="K20" s="3">
        <v>41.66</v>
      </c>
      <c r="L20" s="3">
        <v>41.66</v>
      </c>
      <c r="M20" s="3">
        <v>41.66</v>
      </c>
      <c r="N20" s="3">
        <v>41.66</v>
      </c>
      <c r="O20" s="3">
        <v>41.66</v>
      </c>
      <c r="P20" s="3">
        <v>41.66</v>
      </c>
      <c r="Q20" s="3">
        <v>41.66</v>
      </c>
      <c r="R20" s="3">
        <v>41.66</v>
      </c>
      <c r="S20" s="3">
        <v>41.66</v>
      </c>
      <c r="T20" s="3">
        <v>41.66</v>
      </c>
      <c r="U20" s="3">
        <v>41.66</v>
      </c>
      <c r="V20" s="3">
        <v>41.74</v>
      </c>
      <c r="W20" s="3" t="s">
        <v>204</v>
      </c>
    </row>
    <row r="21" spans="1:23" x14ac:dyDescent="0.2">
      <c r="A21" s="6" t="s">
        <v>21</v>
      </c>
      <c r="B21" s="3">
        <v>614.17999999999995</v>
      </c>
      <c r="C21" s="3">
        <v>485.35</v>
      </c>
      <c r="D21" s="3">
        <v>400</v>
      </c>
      <c r="E21" s="3">
        <v>186.3</v>
      </c>
      <c r="F21" s="3">
        <v>166.69</v>
      </c>
      <c r="G21" s="3">
        <f t="shared" si="2"/>
        <v>399.99999999999989</v>
      </c>
      <c r="H21" s="3" t="str">
        <f t="shared" si="3"/>
        <v/>
      </c>
      <c r="I21" s="3" t="s">
        <v>91</v>
      </c>
      <c r="J21" s="3" t="s">
        <v>151</v>
      </c>
      <c r="K21" s="3">
        <v>33.33</v>
      </c>
      <c r="L21" s="3">
        <v>33.33</v>
      </c>
      <c r="M21" s="3">
        <v>33.33</v>
      </c>
      <c r="N21" s="3">
        <v>33.33</v>
      </c>
      <c r="O21" s="3">
        <v>33.33</v>
      </c>
      <c r="P21" s="3">
        <v>33.33</v>
      </c>
      <c r="Q21" s="3">
        <v>33.33</v>
      </c>
      <c r="R21" s="3">
        <v>33.33</v>
      </c>
      <c r="S21" s="3">
        <v>33.33</v>
      </c>
      <c r="T21" s="3">
        <v>33.33</v>
      </c>
      <c r="U21" s="3">
        <v>33.33</v>
      </c>
      <c r="V21" s="3">
        <v>33.369999999999997</v>
      </c>
      <c r="W21" s="3" t="s">
        <v>204</v>
      </c>
    </row>
    <row r="22" spans="1:23" x14ac:dyDescent="0.2">
      <c r="A22" s="6" t="s">
        <v>22</v>
      </c>
      <c r="B22" s="3">
        <v>4552.3500000000004</v>
      </c>
      <c r="C22" s="3">
        <v>0</v>
      </c>
      <c r="D22" s="3">
        <v>0</v>
      </c>
      <c r="E22" s="3">
        <v>0</v>
      </c>
      <c r="F22" s="3">
        <v>0</v>
      </c>
      <c r="G22" s="3">
        <f t="shared" si="2"/>
        <v>0</v>
      </c>
      <c r="H22" s="3" t="str">
        <f t="shared" si="3"/>
        <v/>
      </c>
      <c r="I22" s="3" t="s">
        <v>92</v>
      </c>
      <c r="J22" s="3" t="s">
        <v>152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 t="s">
        <v>204</v>
      </c>
    </row>
    <row r="23" spans="1:23" x14ac:dyDescent="0.2">
      <c r="A23" s="6" t="s">
        <v>23</v>
      </c>
      <c r="B23" s="3">
        <v>120</v>
      </c>
      <c r="C23" s="3">
        <v>120</v>
      </c>
      <c r="D23" s="3">
        <v>120</v>
      </c>
      <c r="E23" s="3">
        <v>120</v>
      </c>
      <c r="F23" s="3">
        <v>0</v>
      </c>
      <c r="G23" s="3">
        <f t="shared" si="2"/>
        <v>120</v>
      </c>
      <c r="H23" s="3" t="str">
        <f t="shared" si="3"/>
        <v/>
      </c>
      <c r="I23" s="3" t="s">
        <v>93</v>
      </c>
      <c r="J23" s="3" t="s">
        <v>153</v>
      </c>
      <c r="K23" s="3">
        <v>0</v>
      </c>
      <c r="L23" s="3">
        <v>120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 t="s">
        <v>204</v>
      </c>
    </row>
    <row r="24" spans="1:23" x14ac:dyDescent="0.2">
      <c r="A24" s="6" t="s">
        <v>24</v>
      </c>
      <c r="B24" s="3">
        <v>30324</v>
      </c>
      <c r="C24" s="3">
        <v>31236</v>
      </c>
      <c r="D24" s="3">
        <v>31860</v>
      </c>
      <c r="E24" s="3">
        <v>18585</v>
      </c>
      <c r="F24" s="3">
        <v>13275</v>
      </c>
      <c r="G24" s="3">
        <f t="shared" si="2"/>
        <v>32820</v>
      </c>
      <c r="H24" s="9">
        <v>0.03</v>
      </c>
      <c r="I24" s="3" t="s">
        <v>94</v>
      </c>
      <c r="J24" s="3" t="s">
        <v>154</v>
      </c>
      <c r="K24" s="3">
        <v>2735</v>
      </c>
      <c r="L24" s="3">
        <v>2735</v>
      </c>
      <c r="M24" s="3">
        <v>2735</v>
      </c>
      <c r="N24" s="3">
        <v>2735</v>
      </c>
      <c r="O24" s="3">
        <v>2735</v>
      </c>
      <c r="P24" s="3">
        <v>2735</v>
      </c>
      <c r="Q24" s="3">
        <v>2735</v>
      </c>
      <c r="R24" s="3">
        <v>2735</v>
      </c>
      <c r="S24" s="3">
        <v>2735</v>
      </c>
      <c r="T24" s="3">
        <v>2735</v>
      </c>
      <c r="U24" s="3">
        <v>2735</v>
      </c>
      <c r="V24" s="3">
        <v>2735</v>
      </c>
      <c r="W24" s="3" t="s">
        <v>204</v>
      </c>
    </row>
    <row r="25" spans="1:23" x14ac:dyDescent="0.2">
      <c r="A25" s="6" t="s">
        <v>25</v>
      </c>
      <c r="B25" s="3">
        <v>5109.4399999999996</v>
      </c>
      <c r="C25" s="3">
        <v>3725.55</v>
      </c>
      <c r="D25" s="3">
        <v>22684.44</v>
      </c>
      <c r="E25" s="3">
        <v>1709.93</v>
      </c>
      <c r="F25" s="3">
        <v>9451.85</v>
      </c>
      <c r="G25" s="3">
        <f t="shared" si="2"/>
        <v>22684.439999999991</v>
      </c>
      <c r="H25" s="3" t="str">
        <f t="shared" si="3"/>
        <v/>
      </c>
      <c r="I25" s="3" t="s">
        <v>95</v>
      </c>
      <c r="J25" s="3" t="s">
        <v>155</v>
      </c>
      <c r="K25" s="3">
        <v>1890.37</v>
      </c>
      <c r="L25" s="3">
        <v>1890.37</v>
      </c>
      <c r="M25" s="3">
        <v>1890.37</v>
      </c>
      <c r="N25" s="3">
        <v>1890.37</v>
      </c>
      <c r="O25" s="3">
        <v>1890.37</v>
      </c>
      <c r="P25" s="3">
        <v>1890.37</v>
      </c>
      <c r="Q25" s="3">
        <v>1890.37</v>
      </c>
      <c r="R25" s="3">
        <v>1890.37</v>
      </c>
      <c r="S25" s="3">
        <v>1890.37</v>
      </c>
      <c r="T25" s="3">
        <v>1890.37</v>
      </c>
      <c r="U25" s="3">
        <v>1890.37</v>
      </c>
      <c r="V25" s="3">
        <v>1890.37</v>
      </c>
      <c r="W25" s="3" t="s">
        <v>204</v>
      </c>
    </row>
    <row r="26" spans="1:23" x14ac:dyDescent="0.2">
      <c r="A26" s="6" t="s">
        <v>26</v>
      </c>
      <c r="B26" s="3">
        <v>13191.64</v>
      </c>
      <c r="C26" s="3">
        <v>0</v>
      </c>
      <c r="D26" s="3">
        <v>0</v>
      </c>
      <c r="E26" s="3">
        <v>0</v>
      </c>
      <c r="F26" s="3">
        <v>0</v>
      </c>
      <c r="G26" s="3">
        <f t="shared" si="2"/>
        <v>0</v>
      </c>
      <c r="H26" s="3" t="str">
        <f t="shared" si="3"/>
        <v/>
      </c>
      <c r="I26" s="3" t="s">
        <v>96</v>
      </c>
      <c r="J26" s="3" t="s">
        <v>156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 t="s">
        <v>204</v>
      </c>
    </row>
    <row r="27" spans="1:23" x14ac:dyDescent="0.2">
      <c r="A27" s="6" t="s">
        <v>28</v>
      </c>
      <c r="B27" s="3">
        <v>77795.490000000005</v>
      </c>
      <c r="C27" s="3">
        <v>80613.69</v>
      </c>
      <c r="D27" s="3">
        <v>114075</v>
      </c>
      <c r="E27" s="3">
        <v>55272.26</v>
      </c>
      <c r="F27" s="3">
        <v>50000</v>
      </c>
      <c r="G27" s="3">
        <f>SUM(K27:V27)</f>
        <v>100000</v>
      </c>
      <c r="H27" s="3" t="str">
        <f>W27</f>
        <v/>
      </c>
      <c r="I27" s="3" t="s">
        <v>97</v>
      </c>
      <c r="J27" s="3" t="s">
        <v>157</v>
      </c>
      <c r="K27" s="3">
        <v>8333.33</v>
      </c>
      <c r="L27" s="3">
        <v>8333.33</v>
      </c>
      <c r="M27" s="3">
        <v>8333.33</v>
      </c>
      <c r="N27" s="3">
        <v>8333.33</v>
      </c>
      <c r="O27" s="3">
        <v>8333.33</v>
      </c>
      <c r="P27" s="3">
        <v>8333.33</v>
      </c>
      <c r="Q27" s="3">
        <v>8333.33</v>
      </c>
      <c r="R27" s="3">
        <v>8333.33</v>
      </c>
      <c r="S27" s="3">
        <v>8333.33</v>
      </c>
      <c r="T27" s="3">
        <v>8333.33</v>
      </c>
      <c r="U27" s="3">
        <v>8333.33</v>
      </c>
      <c r="V27" s="3">
        <v>8333.3700000000008</v>
      </c>
      <c r="W27" s="3" t="s">
        <v>204</v>
      </c>
    </row>
    <row r="28" spans="1:23" x14ac:dyDescent="0.2">
      <c r="A28" s="6" t="s">
        <v>30</v>
      </c>
      <c r="B28" s="3">
        <v>14076.67</v>
      </c>
      <c r="C28" s="3">
        <v>21970.92</v>
      </c>
      <c r="D28" s="3">
        <v>18900</v>
      </c>
      <c r="E28" s="3">
        <v>10064.18</v>
      </c>
      <c r="F28" s="3">
        <v>7000</v>
      </c>
      <c r="G28" s="3">
        <f t="shared" ref="G28:G34" si="4">SUM(K28:V28)</f>
        <v>20000</v>
      </c>
      <c r="H28" s="3" t="s">
        <v>208</v>
      </c>
      <c r="I28" s="3" t="s">
        <v>98</v>
      </c>
      <c r="J28" s="3" t="s">
        <v>158</v>
      </c>
      <c r="K28" s="3">
        <v>1500</v>
      </c>
      <c r="L28" s="3">
        <v>1500</v>
      </c>
      <c r="M28" s="3">
        <v>1500</v>
      </c>
      <c r="N28" s="3">
        <v>1400</v>
      </c>
      <c r="O28" s="3">
        <v>1400</v>
      </c>
      <c r="P28" s="3">
        <v>1300</v>
      </c>
      <c r="Q28" s="3">
        <v>1400</v>
      </c>
      <c r="R28" s="3">
        <v>1600</v>
      </c>
      <c r="S28" s="3">
        <v>2200</v>
      </c>
      <c r="T28" s="3">
        <v>2200</v>
      </c>
      <c r="U28" s="3">
        <v>2200</v>
      </c>
      <c r="V28" s="3">
        <v>1800</v>
      </c>
      <c r="W28" s="3" t="s">
        <v>204</v>
      </c>
    </row>
    <row r="29" spans="1:23" x14ac:dyDescent="0.2">
      <c r="A29" s="6" t="s">
        <v>31</v>
      </c>
      <c r="B29" s="3">
        <v>3719.62</v>
      </c>
      <c r="C29" s="3">
        <v>1331.74</v>
      </c>
      <c r="D29" s="3">
        <v>2663.48</v>
      </c>
      <c r="E29" s="3">
        <v>2763.33</v>
      </c>
      <c r="F29" s="3">
        <v>1331.74</v>
      </c>
      <c r="G29" s="3">
        <f t="shared" si="4"/>
        <v>2796</v>
      </c>
      <c r="H29" s="3" t="s">
        <v>209</v>
      </c>
      <c r="I29" s="3" t="s">
        <v>99</v>
      </c>
      <c r="J29" s="3" t="s">
        <v>159</v>
      </c>
      <c r="K29" s="3">
        <v>1398</v>
      </c>
      <c r="L29" s="3">
        <v>0</v>
      </c>
      <c r="M29" s="3">
        <v>0</v>
      </c>
      <c r="N29" s="3">
        <v>0</v>
      </c>
      <c r="O29" s="3">
        <v>0</v>
      </c>
      <c r="P29" s="3">
        <v>1398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 t="s">
        <v>204</v>
      </c>
    </row>
    <row r="30" spans="1:23" x14ac:dyDescent="0.2">
      <c r="A30" s="6" t="s">
        <v>32</v>
      </c>
      <c r="B30" s="3">
        <v>27646.17</v>
      </c>
      <c r="C30" s="3">
        <v>17138.25</v>
      </c>
      <c r="D30" s="3">
        <v>27000</v>
      </c>
      <c r="E30" s="3">
        <v>15472.81</v>
      </c>
      <c r="F30" s="3">
        <v>11250</v>
      </c>
      <c r="G30" s="3">
        <f t="shared" si="4"/>
        <v>27000</v>
      </c>
      <c r="H30" s="3" t="str">
        <f t="shared" ref="H30:H34" si="5">W30</f>
        <v/>
      </c>
      <c r="I30" s="3" t="s">
        <v>100</v>
      </c>
      <c r="J30" s="3" t="s">
        <v>160</v>
      </c>
      <c r="K30" s="3">
        <v>1000</v>
      </c>
      <c r="L30" s="3">
        <v>2700</v>
      </c>
      <c r="M30" s="3">
        <v>3500</v>
      </c>
      <c r="N30" s="3">
        <v>4000</v>
      </c>
      <c r="O30" s="3">
        <v>4000</v>
      </c>
      <c r="P30" s="3">
        <v>3600</v>
      </c>
      <c r="Q30" s="3">
        <v>3300</v>
      </c>
      <c r="R30" s="3">
        <v>2500</v>
      </c>
      <c r="S30" s="3">
        <v>600</v>
      </c>
      <c r="T30" s="3">
        <v>600</v>
      </c>
      <c r="U30" s="3">
        <v>600</v>
      </c>
      <c r="V30" s="3">
        <v>600</v>
      </c>
      <c r="W30" s="3" t="s">
        <v>204</v>
      </c>
    </row>
    <row r="31" spans="1:23" x14ac:dyDescent="0.2">
      <c r="A31" s="6" t="s">
        <v>33</v>
      </c>
      <c r="B31" s="3">
        <v>13416.01</v>
      </c>
      <c r="C31" s="3">
        <v>14628.44</v>
      </c>
      <c r="D31" s="3">
        <v>12000</v>
      </c>
      <c r="E31" s="3">
        <v>7843.94</v>
      </c>
      <c r="F31" s="3">
        <v>5000</v>
      </c>
      <c r="G31" s="3">
        <f t="shared" si="4"/>
        <v>12000</v>
      </c>
      <c r="H31" s="3" t="str">
        <f t="shared" si="5"/>
        <v/>
      </c>
      <c r="I31" s="3" t="s">
        <v>101</v>
      </c>
      <c r="J31" s="3" t="s">
        <v>161</v>
      </c>
      <c r="K31" s="3">
        <v>1000</v>
      </c>
      <c r="L31" s="3">
        <v>1000</v>
      </c>
      <c r="M31" s="3">
        <v>1000</v>
      </c>
      <c r="N31" s="3">
        <v>1000</v>
      </c>
      <c r="O31" s="3">
        <v>1000</v>
      </c>
      <c r="P31" s="3">
        <v>1000</v>
      </c>
      <c r="Q31" s="3">
        <v>1000</v>
      </c>
      <c r="R31" s="3">
        <v>1000</v>
      </c>
      <c r="S31" s="3">
        <v>1000</v>
      </c>
      <c r="T31" s="3">
        <v>1000</v>
      </c>
      <c r="U31" s="3">
        <v>1000</v>
      </c>
      <c r="V31" s="3">
        <v>1000</v>
      </c>
      <c r="W31" s="3" t="s">
        <v>204</v>
      </c>
    </row>
    <row r="32" spans="1:23" x14ac:dyDescent="0.2">
      <c r="A32" s="6" t="s">
        <v>34</v>
      </c>
      <c r="B32" s="3">
        <v>6892.25</v>
      </c>
      <c r="C32" s="3">
        <v>7821.13</v>
      </c>
      <c r="D32" s="3">
        <v>7860</v>
      </c>
      <c r="E32" s="3">
        <v>4259.82</v>
      </c>
      <c r="F32" s="3">
        <v>3275</v>
      </c>
      <c r="G32" s="3">
        <f t="shared" si="4"/>
        <v>7800</v>
      </c>
      <c r="H32" s="3" t="str">
        <f t="shared" si="5"/>
        <v/>
      </c>
      <c r="I32" s="3" t="s">
        <v>102</v>
      </c>
      <c r="J32" s="3" t="s">
        <v>162</v>
      </c>
      <c r="K32" s="3">
        <v>650</v>
      </c>
      <c r="L32" s="3">
        <v>650</v>
      </c>
      <c r="M32" s="3">
        <v>650</v>
      </c>
      <c r="N32" s="3">
        <v>650</v>
      </c>
      <c r="O32" s="3">
        <v>650</v>
      </c>
      <c r="P32" s="3">
        <v>650</v>
      </c>
      <c r="Q32" s="3">
        <v>650</v>
      </c>
      <c r="R32" s="3">
        <v>650</v>
      </c>
      <c r="S32" s="3">
        <v>650</v>
      </c>
      <c r="T32" s="3">
        <v>650</v>
      </c>
      <c r="U32" s="3">
        <v>650</v>
      </c>
      <c r="V32" s="3">
        <v>650</v>
      </c>
      <c r="W32" s="3" t="s">
        <v>204</v>
      </c>
    </row>
    <row r="33" spans="1:23" x14ac:dyDescent="0.2">
      <c r="A33" s="6" t="s">
        <v>35</v>
      </c>
      <c r="B33" s="3">
        <v>12855.33</v>
      </c>
      <c r="C33" s="3">
        <v>17137.38</v>
      </c>
      <c r="D33" s="3">
        <v>17160</v>
      </c>
      <c r="E33" s="3">
        <v>12873.11</v>
      </c>
      <c r="F33" s="3">
        <v>7150</v>
      </c>
      <c r="G33" s="3">
        <f t="shared" si="4"/>
        <v>16577.280000000002</v>
      </c>
      <c r="H33" s="3" t="s">
        <v>210</v>
      </c>
      <c r="I33" s="3" t="s">
        <v>103</v>
      </c>
      <c r="J33" s="3" t="s">
        <v>163</v>
      </c>
      <c r="K33" s="3">
        <v>1381.44</v>
      </c>
      <c r="L33" s="3">
        <v>1381.44</v>
      </c>
      <c r="M33" s="3">
        <v>1381.44</v>
      </c>
      <c r="N33" s="3">
        <v>1381.44</v>
      </c>
      <c r="O33" s="3">
        <v>1381.44</v>
      </c>
      <c r="P33" s="3">
        <v>1381.44</v>
      </c>
      <c r="Q33" s="3">
        <v>1381.44</v>
      </c>
      <c r="R33" s="3">
        <v>1381.44</v>
      </c>
      <c r="S33" s="3">
        <v>1381.44</v>
      </c>
      <c r="T33" s="3">
        <v>1381.44</v>
      </c>
      <c r="U33" s="3">
        <v>1381.44</v>
      </c>
      <c r="V33" s="3">
        <v>1381.44</v>
      </c>
      <c r="W33" s="3" t="s">
        <v>204</v>
      </c>
    </row>
    <row r="34" spans="1:23" x14ac:dyDescent="0.2">
      <c r="A34" s="6" t="s">
        <v>36</v>
      </c>
      <c r="B34" s="3">
        <v>1948.03</v>
      </c>
      <c r="C34" s="3">
        <v>3538.2</v>
      </c>
      <c r="D34" s="3">
        <v>3120</v>
      </c>
      <c r="E34" s="3">
        <v>2392.79</v>
      </c>
      <c r="F34" s="3">
        <v>1300</v>
      </c>
      <c r="G34" s="3">
        <f t="shared" si="4"/>
        <v>3120</v>
      </c>
      <c r="H34" s="3" t="str">
        <f t="shared" si="5"/>
        <v/>
      </c>
      <c r="I34" s="3" t="s">
        <v>104</v>
      </c>
      <c r="J34" s="3" t="s">
        <v>164</v>
      </c>
      <c r="K34" s="3">
        <v>260</v>
      </c>
      <c r="L34" s="3">
        <v>260</v>
      </c>
      <c r="M34" s="3">
        <v>260</v>
      </c>
      <c r="N34" s="3">
        <v>260</v>
      </c>
      <c r="O34" s="3">
        <v>260</v>
      </c>
      <c r="P34" s="3">
        <v>260</v>
      </c>
      <c r="Q34" s="3">
        <v>260</v>
      </c>
      <c r="R34" s="3">
        <v>260</v>
      </c>
      <c r="S34" s="3">
        <v>260</v>
      </c>
      <c r="T34" s="3">
        <v>260</v>
      </c>
      <c r="U34" s="3">
        <v>260</v>
      </c>
      <c r="V34" s="3">
        <v>260</v>
      </c>
      <c r="W34" s="3" t="s">
        <v>204</v>
      </c>
    </row>
    <row r="35" spans="1:23" x14ac:dyDescent="0.2">
      <c r="A35" s="6" t="s">
        <v>38</v>
      </c>
      <c r="B35" s="3">
        <v>1100</v>
      </c>
      <c r="C35" s="3">
        <v>1512.5</v>
      </c>
      <c r="D35" s="3">
        <v>1250</v>
      </c>
      <c r="E35" s="3">
        <v>3800</v>
      </c>
      <c r="F35" s="3">
        <v>1250</v>
      </c>
      <c r="G35" s="33">
        <f t="shared" ref="G35:G40" si="6">SUM(K35:V35)</f>
        <v>1250</v>
      </c>
      <c r="H35" s="3" t="s">
        <v>211</v>
      </c>
      <c r="I35" s="3" t="s">
        <v>105</v>
      </c>
      <c r="J35" s="3" t="s">
        <v>165</v>
      </c>
      <c r="K35" s="3">
        <v>500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500</v>
      </c>
      <c r="S35" s="3">
        <v>0</v>
      </c>
      <c r="T35" s="3">
        <v>250</v>
      </c>
      <c r="V35" s="3">
        <v>0</v>
      </c>
      <c r="W35" s="3" t="s">
        <v>204</v>
      </c>
    </row>
    <row r="36" spans="1:23" x14ac:dyDescent="0.2">
      <c r="A36" s="6" t="s">
        <v>39</v>
      </c>
      <c r="B36" s="3">
        <v>0</v>
      </c>
      <c r="C36" s="3">
        <v>0</v>
      </c>
      <c r="D36" s="3">
        <v>150</v>
      </c>
      <c r="E36" s="3">
        <v>95</v>
      </c>
      <c r="F36" s="3">
        <v>150</v>
      </c>
      <c r="G36" s="3">
        <f t="shared" si="6"/>
        <v>150</v>
      </c>
      <c r="H36" s="3" t="str">
        <f t="shared" ref="H36:H40" si="7">W36</f>
        <v/>
      </c>
      <c r="I36" s="3" t="s">
        <v>106</v>
      </c>
      <c r="J36" s="3" t="s">
        <v>166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150</v>
      </c>
      <c r="S36" s="3">
        <v>0</v>
      </c>
      <c r="T36" s="3">
        <v>0</v>
      </c>
      <c r="U36" s="3">
        <v>0</v>
      </c>
      <c r="V36" s="3">
        <v>0</v>
      </c>
      <c r="W36" s="3" t="s">
        <v>204</v>
      </c>
    </row>
    <row r="37" spans="1:23" x14ac:dyDescent="0.2">
      <c r="A37" s="6" t="s">
        <v>40</v>
      </c>
      <c r="B37" s="3">
        <v>4671.67</v>
      </c>
      <c r="C37" s="3">
        <v>4244.3999999999996</v>
      </c>
      <c r="D37" s="3">
        <v>3600</v>
      </c>
      <c r="E37" s="3">
        <v>4521.72</v>
      </c>
      <c r="F37" s="3">
        <v>0</v>
      </c>
      <c r="G37" s="3">
        <f t="shared" si="6"/>
        <v>5000</v>
      </c>
      <c r="H37" s="3" t="str">
        <f t="shared" si="7"/>
        <v/>
      </c>
      <c r="I37" s="3" t="s">
        <v>107</v>
      </c>
      <c r="J37" s="3" t="s">
        <v>167</v>
      </c>
      <c r="L37" s="3">
        <v>500</v>
      </c>
      <c r="M37" s="3">
        <v>1000</v>
      </c>
      <c r="N37" s="3">
        <v>1000</v>
      </c>
      <c r="O37" s="3">
        <v>1000</v>
      </c>
      <c r="P37" s="3">
        <v>1000</v>
      </c>
      <c r="Q37" s="3">
        <v>500</v>
      </c>
      <c r="S37" s="3">
        <v>0</v>
      </c>
      <c r="T37" s="3">
        <v>0</v>
      </c>
      <c r="U37" s="3">
        <v>0</v>
      </c>
      <c r="V37" s="3">
        <v>0</v>
      </c>
      <c r="W37" s="3" t="s">
        <v>204</v>
      </c>
    </row>
    <row r="38" spans="1:23" x14ac:dyDescent="0.2">
      <c r="A38" s="6" t="s">
        <v>41</v>
      </c>
      <c r="B38" s="3">
        <v>400</v>
      </c>
      <c r="C38" s="3">
        <v>500</v>
      </c>
      <c r="D38" s="3">
        <v>400</v>
      </c>
      <c r="E38" s="3">
        <v>0</v>
      </c>
      <c r="F38" s="3">
        <v>400</v>
      </c>
      <c r="G38" s="3">
        <f t="shared" si="6"/>
        <v>400</v>
      </c>
      <c r="H38" s="3" t="str">
        <f t="shared" si="7"/>
        <v/>
      </c>
      <c r="I38" s="3" t="s">
        <v>108</v>
      </c>
      <c r="J38" s="3" t="s">
        <v>168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400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 t="s">
        <v>204</v>
      </c>
    </row>
    <row r="39" spans="1:23" x14ac:dyDescent="0.2">
      <c r="A39" s="6" t="s">
        <v>42</v>
      </c>
      <c r="B39" s="3">
        <v>8309.16</v>
      </c>
      <c r="C39" s="3">
        <v>14121.94</v>
      </c>
      <c r="D39" s="3">
        <v>7650</v>
      </c>
      <c r="E39" s="3">
        <v>19609.689999999999</v>
      </c>
      <c r="F39" s="3">
        <v>3250</v>
      </c>
      <c r="G39" s="3">
        <f t="shared" si="6"/>
        <v>7700</v>
      </c>
      <c r="H39" s="3" t="str">
        <f t="shared" si="7"/>
        <v/>
      </c>
      <c r="I39" s="3" t="s">
        <v>109</v>
      </c>
      <c r="J39" s="3" t="s">
        <v>169</v>
      </c>
      <c r="K39" s="3">
        <v>600</v>
      </c>
      <c r="L39" s="3">
        <v>600</v>
      </c>
      <c r="M39" s="3">
        <v>600</v>
      </c>
      <c r="N39" s="3">
        <v>600</v>
      </c>
      <c r="O39" s="3">
        <v>600</v>
      </c>
      <c r="P39" s="3">
        <v>1100</v>
      </c>
      <c r="Q39" s="3">
        <v>600</v>
      </c>
      <c r="R39" s="3">
        <v>600</v>
      </c>
      <c r="S39" s="3">
        <v>600</v>
      </c>
      <c r="T39" s="3">
        <v>600</v>
      </c>
      <c r="U39" s="3">
        <v>600</v>
      </c>
      <c r="V39" s="3">
        <v>600</v>
      </c>
      <c r="W39" s="3" t="s">
        <v>204</v>
      </c>
    </row>
    <row r="40" spans="1:23" x14ac:dyDescent="0.2">
      <c r="A40" s="6" t="s">
        <v>43</v>
      </c>
      <c r="B40" s="3">
        <v>1312.79</v>
      </c>
      <c r="C40" s="3">
        <v>794.62</v>
      </c>
      <c r="D40" s="3">
        <v>420</v>
      </c>
      <c r="E40" s="3">
        <v>0</v>
      </c>
      <c r="F40" s="3">
        <v>175</v>
      </c>
      <c r="G40" s="3">
        <f t="shared" si="6"/>
        <v>420</v>
      </c>
      <c r="H40" s="3" t="str">
        <f t="shared" si="7"/>
        <v/>
      </c>
      <c r="I40" s="3" t="s">
        <v>110</v>
      </c>
      <c r="J40" s="3" t="s">
        <v>170</v>
      </c>
      <c r="K40" s="3">
        <v>420</v>
      </c>
      <c r="L40" s="3">
        <v>0</v>
      </c>
      <c r="M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 t="s">
        <v>204</v>
      </c>
    </row>
    <row r="41" spans="1:23" x14ac:dyDescent="0.2">
      <c r="A41" s="6" t="s">
        <v>45</v>
      </c>
      <c r="B41" s="3">
        <v>14875.12</v>
      </c>
      <c r="C41" s="3">
        <v>10565.93</v>
      </c>
      <c r="D41" s="3">
        <v>11999.92</v>
      </c>
      <c r="E41" s="3">
        <v>5636.78</v>
      </c>
      <c r="F41" s="3">
        <v>5000</v>
      </c>
      <c r="G41" s="3">
        <f t="shared" ref="G41:G58" si="8">SUM(K41:V41)</f>
        <v>12000.08</v>
      </c>
      <c r="H41" s="3" t="str">
        <f t="shared" ref="H41:H57" si="9">W41</f>
        <v/>
      </c>
      <c r="I41" s="3" t="s">
        <v>111</v>
      </c>
      <c r="J41" s="3" t="s">
        <v>171</v>
      </c>
      <c r="K41" s="3">
        <v>1000.08</v>
      </c>
      <c r="L41" s="3">
        <v>1000</v>
      </c>
      <c r="M41" s="3">
        <v>1000</v>
      </c>
      <c r="N41" s="3">
        <v>1000</v>
      </c>
      <c r="O41" s="3">
        <v>1000</v>
      </c>
      <c r="P41" s="3">
        <v>1000</v>
      </c>
      <c r="Q41" s="3">
        <v>1000</v>
      </c>
      <c r="R41" s="3">
        <v>1000</v>
      </c>
      <c r="S41" s="3">
        <v>1000</v>
      </c>
      <c r="T41" s="3">
        <v>1000</v>
      </c>
      <c r="U41" s="3">
        <v>1000</v>
      </c>
      <c r="V41" s="3">
        <v>1000</v>
      </c>
      <c r="W41" s="3" t="s">
        <v>204</v>
      </c>
    </row>
    <row r="42" spans="1:23" x14ac:dyDescent="0.2">
      <c r="A42" s="6" t="s">
        <v>46</v>
      </c>
      <c r="B42" s="3">
        <v>2105.14</v>
      </c>
      <c r="C42" s="3">
        <v>185.44</v>
      </c>
      <c r="D42" s="3">
        <v>0</v>
      </c>
      <c r="E42" s="3">
        <v>351.83</v>
      </c>
      <c r="F42" s="3">
        <v>0</v>
      </c>
      <c r="G42" s="3">
        <f t="shared" si="8"/>
        <v>0</v>
      </c>
      <c r="H42" s="3" t="s">
        <v>212</v>
      </c>
      <c r="I42" s="3" t="s">
        <v>112</v>
      </c>
      <c r="J42" s="3" t="s">
        <v>172</v>
      </c>
      <c r="W42" s="3" t="s">
        <v>204</v>
      </c>
    </row>
    <row r="43" spans="1:23" x14ac:dyDescent="0.2">
      <c r="A43" s="6" t="s">
        <v>47</v>
      </c>
      <c r="B43" s="3">
        <v>3136.98</v>
      </c>
      <c r="C43" s="3">
        <v>4192.3999999999996</v>
      </c>
      <c r="D43" s="3">
        <v>1000</v>
      </c>
      <c r="E43" s="3">
        <v>858.87</v>
      </c>
      <c r="F43" s="3">
        <v>416.69</v>
      </c>
      <c r="G43" s="3">
        <f t="shared" si="8"/>
        <v>3000</v>
      </c>
      <c r="H43" s="3" t="str">
        <f t="shared" si="9"/>
        <v/>
      </c>
      <c r="I43" s="3" t="s">
        <v>113</v>
      </c>
      <c r="J43" s="3" t="s">
        <v>173</v>
      </c>
      <c r="K43" s="3">
        <v>250</v>
      </c>
      <c r="L43" s="3">
        <v>250</v>
      </c>
      <c r="M43" s="3">
        <v>250</v>
      </c>
      <c r="N43" s="3">
        <v>250</v>
      </c>
      <c r="O43" s="3">
        <v>250</v>
      </c>
      <c r="P43" s="3">
        <v>250</v>
      </c>
      <c r="Q43" s="3">
        <v>250</v>
      </c>
      <c r="R43" s="3">
        <v>250</v>
      </c>
      <c r="S43" s="3">
        <v>250</v>
      </c>
      <c r="T43" s="3">
        <v>250</v>
      </c>
      <c r="U43" s="3">
        <v>250</v>
      </c>
      <c r="V43" s="3">
        <v>250</v>
      </c>
      <c r="W43" s="3" t="s">
        <v>204</v>
      </c>
    </row>
    <row r="44" spans="1:23" x14ac:dyDescent="0.2">
      <c r="A44" s="6" t="s">
        <v>48</v>
      </c>
      <c r="B44" s="3">
        <v>12365.16</v>
      </c>
      <c r="C44" s="3">
        <v>13831.79</v>
      </c>
      <c r="D44" s="3">
        <v>9600</v>
      </c>
      <c r="E44" s="3">
        <v>4010.3</v>
      </c>
      <c r="F44" s="3">
        <v>4000</v>
      </c>
      <c r="G44" s="3">
        <f t="shared" si="8"/>
        <v>10000.000000000002</v>
      </c>
      <c r="H44" s="3" t="str">
        <f t="shared" si="9"/>
        <v/>
      </c>
      <c r="I44" s="3" t="s">
        <v>114</v>
      </c>
      <c r="J44" s="3" t="s">
        <v>174</v>
      </c>
      <c r="K44" s="3">
        <v>833.33</v>
      </c>
      <c r="L44" s="3">
        <v>833.33</v>
      </c>
      <c r="M44" s="3">
        <v>833.33</v>
      </c>
      <c r="N44" s="3">
        <v>833.33</v>
      </c>
      <c r="O44" s="3">
        <v>833.33</v>
      </c>
      <c r="P44" s="3">
        <v>833.33</v>
      </c>
      <c r="Q44" s="3">
        <v>833.33</v>
      </c>
      <c r="R44" s="3">
        <v>833.33</v>
      </c>
      <c r="S44" s="3">
        <v>833.33</v>
      </c>
      <c r="T44" s="3">
        <v>833.33</v>
      </c>
      <c r="U44" s="3">
        <v>833.33</v>
      </c>
      <c r="V44" s="3">
        <v>833.37</v>
      </c>
      <c r="W44" s="3" t="s">
        <v>204</v>
      </c>
    </row>
    <row r="45" spans="1:23" x14ac:dyDescent="0.2">
      <c r="A45" s="6" t="s">
        <v>49</v>
      </c>
      <c r="B45" s="3">
        <v>7139.3</v>
      </c>
      <c r="C45" s="3">
        <v>5054</v>
      </c>
      <c r="D45" s="3">
        <v>1000</v>
      </c>
      <c r="E45" s="3">
        <v>2868</v>
      </c>
      <c r="F45" s="3">
        <v>0</v>
      </c>
      <c r="G45" s="3">
        <f t="shared" si="8"/>
        <v>3000</v>
      </c>
      <c r="H45" s="3" t="s">
        <v>280</v>
      </c>
      <c r="I45" s="3" t="s">
        <v>115</v>
      </c>
      <c r="J45" s="3" t="s">
        <v>175</v>
      </c>
      <c r="K45" s="3">
        <v>250</v>
      </c>
      <c r="L45" s="3">
        <v>250</v>
      </c>
      <c r="M45" s="3">
        <v>250</v>
      </c>
      <c r="N45" s="3">
        <v>250</v>
      </c>
      <c r="O45" s="3">
        <v>250</v>
      </c>
      <c r="P45" s="3">
        <v>250</v>
      </c>
      <c r="Q45" s="3">
        <v>250</v>
      </c>
      <c r="R45" s="3">
        <v>250</v>
      </c>
      <c r="S45" s="3">
        <v>250</v>
      </c>
      <c r="T45" s="3">
        <v>250</v>
      </c>
      <c r="U45" s="3">
        <v>250</v>
      </c>
      <c r="V45" s="3">
        <v>250</v>
      </c>
      <c r="W45" s="3" t="s">
        <v>204</v>
      </c>
    </row>
    <row r="46" spans="1:23" x14ac:dyDescent="0.2">
      <c r="A46" s="6" t="s">
        <v>50</v>
      </c>
      <c r="B46" s="3">
        <v>15250.49</v>
      </c>
      <c r="C46" s="3">
        <v>30237.22</v>
      </c>
      <c r="D46" s="3">
        <v>6779</v>
      </c>
      <c r="E46" s="3">
        <v>20049.91</v>
      </c>
      <c r="F46" s="3">
        <v>1738.5</v>
      </c>
      <c r="G46" s="3">
        <f t="shared" si="8"/>
        <v>20000.000000000004</v>
      </c>
      <c r="H46" s="3" t="str">
        <f t="shared" si="9"/>
        <v/>
      </c>
      <c r="I46" s="3" t="s">
        <v>116</v>
      </c>
      <c r="J46" s="3" t="s">
        <v>176</v>
      </c>
      <c r="K46" s="3">
        <v>1666.66</v>
      </c>
      <c r="L46" s="3">
        <v>1666.66</v>
      </c>
      <c r="M46" s="3">
        <v>1666.66</v>
      </c>
      <c r="N46" s="3">
        <v>1666.66</v>
      </c>
      <c r="O46" s="3">
        <v>1666.66</v>
      </c>
      <c r="P46" s="3">
        <v>1666.66</v>
      </c>
      <c r="Q46" s="3">
        <v>1666.66</v>
      </c>
      <c r="R46" s="3">
        <v>1666.66</v>
      </c>
      <c r="S46" s="3">
        <v>1666.66</v>
      </c>
      <c r="T46" s="3">
        <v>1666.66</v>
      </c>
      <c r="U46" s="3">
        <v>1666.66</v>
      </c>
      <c r="V46" s="3">
        <v>1666.74</v>
      </c>
      <c r="W46" s="3" t="s">
        <v>204</v>
      </c>
    </row>
    <row r="47" spans="1:23" x14ac:dyDescent="0.2">
      <c r="A47" s="6" t="s">
        <v>51</v>
      </c>
      <c r="B47" s="3">
        <v>0</v>
      </c>
      <c r="C47" s="3">
        <v>1209.98</v>
      </c>
      <c r="D47" s="3">
        <v>0</v>
      </c>
      <c r="E47" s="3">
        <v>1370.74</v>
      </c>
      <c r="F47" s="3">
        <v>0</v>
      </c>
      <c r="G47" s="3">
        <f t="shared" si="8"/>
        <v>0</v>
      </c>
      <c r="H47" s="3" t="str">
        <f t="shared" si="9"/>
        <v/>
      </c>
      <c r="I47" s="3" t="s">
        <v>117</v>
      </c>
      <c r="J47" s="3" t="s">
        <v>177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 t="s">
        <v>204</v>
      </c>
    </row>
    <row r="48" spans="1:23" x14ac:dyDescent="0.2">
      <c r="A48" s="6" t="s">
        <v>52</v>
      </c>
      <c r="B48" s="3">
        <v>10050.66</v>
      </c>
      <c r="C48" s="3">
        <v>28388.720000000001</v>
      </c>
      <c r="D48" s="3">
        <v>10000</v>
      </c>
      <c r="E48" s="3">
        <v>1264</v>
      </c>
      <c r="F48" s="3">
        <v>4166.6899999999996</v>
      </c>
      <c r="G48" s="3">
        <f t="shared" si="8"/>
        <v>7500</v>
      </c>
      <c r="H48" s="3" t="str">
        <f t="shared" si="9"/>
        <v/>
      </c>
      <c r="I48" s="3" t="s">
        <v>118</v>
      </c>
      <c r="J48" s="3" t="s">
        <v>178</v>
      </c>
      <c r="K48" s="3">
        <v>625</v>
      </c>
      <c r="L48" s="3">
        <v>625</v>
      </c>
      <c r="M48" s="3">
        <v>625</v>
      </c>
      <c r="N48" s="3">
        <v>625</v>
      </c>
      <c r="O48" s="3">
        <v>625</v>
      </c>
      <c r="P48" s="3">
        <v>625</v>
      </c>
      <c r="Q48" s="3">
        <v>625</v>
      </c>
      <c r="R48" s="3">
        <v>625</v>
      </c>
      <c r="S48" s="3">
        <v>625</v>
      </c>
      <c r="T48" s="3">
        <v>625</v>
      </c>
      <c r="U48" s="3">
        <v>625</v>
      </c>
      <c r="V48" s="3">
        <v>625</v>
      </c>
      <c r="W48" s="3" t="s">
        <v>204</v>
      </c>
    </row>
    <row r="49" spans="1:23" x14ac:dyDescent="0.2">
      <c r="A49" s="6" t="s">
        <v>53</v>
      </c>
      <c r="B49" s="3">
        <v>1832.94</v>
      </c>
      <c r="C49" s="3">
        <v>1755.66</v>
      </c>
      <c r="D49" s="3">
        <v>0</v>
      </c>
      <c r="E49" s="3">
        <v>0</v>
      </c>
      <c r="F49" s="3">
        <v>0</v>
      </c>
      <c r="G49" s="3">
        <f t="shared" si="8"/>
        <v>0</v>
      </c>
      <c r="H49" s="3" t="str">
        <f t="shared" si="9"/>
        <v/>
      </c>
      <c r="I49" s="3" t="s">
        <v>119</v>
      </c>
      <c r="J49" s="3" t="s">
        <v>179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 t="s">
        <v>204</v>
      </c>
    </row>
    <row r="50" spans="1:23" x14ac:dyDescent="0.2">
      <c r="A50" s="6" t="s">
        <v>54</v>
      </c>
      <c r="B50" s="3">
        <v>11000</v>
      </c>
      <c r="C50" s="3">
        <v>12000</v>
      </c>
      <c r="D50" s="3">
        <v>12000</v>
      </c>
      <c r="E50" s="3">
        <v>7000</v>
      </c>
      <c r="F50" s="3">
        <v>5000</v>
      </c>
      <c r="G50" s="3">
        <f t="shared" si="8"/>
        <v>12600</v>
      </c>
      <c r="H50" s="3" t="str">
        <f t="shared" si="9"/>
        <v/>
      </c>
      <c r="I50" s="3" t="s">
        <v>120</v>
      </c>
      <c r="J50" s="3" t="s">
        <v>180</v>
      </c>
      <c r="K50" s="3">
        <v>1050</v>
      </c>
      <c r="L50" s="3">
        <v>1050</v>
      </c>
      <c r="M50" s="3">
        <v>1050</v>
      </c>
      <c r="N50" s="3">
        <v>1050</v>
      </c>
      <c r="O50" s="3">
        <v>1050</v>
      </c>
      <c r="P50" s="3">
        <v>1050</v>
      </c>
      <c r="Q50" s="3">
        <v>1050</v>
      </c>
      <c r="R50" s="3">
        <v>1050</v>
      </c>
      <c r="S50" s="3">
        <v>1050</v>
      </c>
      <c r="T50" s="3">
        <v>1050</v>
      </c>
      <c r="U50" s="3">
        <v>1050</v>
      </c>
      <c r="V50" s="3">
        <v>1050</v>
      </c>
      <c r="W50" s="3" t="s">
        <v>204</v>
      </c>
    </row>
    <row r="51" spans="1:23" x14ac:dyDescent="0.2">
      <c r="A51" s="6" t="s">
        <v>55</v>
      </c>
      <c r="B51" s="3">
        <v>1340.18</v>
      </c>
      <c r="C51" s="3">
        <v>205.18</v>
      </c>
      <c r="D51" s="3">
        <v>400</v>
      </c>
      <c r="E51" s="3">
        <v>460.8</v>
      </c>
      <c r="F51" s="3">
        <v>166.69</v>
      </c>
      <c r="G51" s="3">
        <f t="shared" si="8"/>
        <v>499.99999999999989</v>
      </c>
      <c r="H51" s="3" t="str">
        <f t="shared" si="9"/>
        <v/>
      </c>
      <c r="I51" s="3" t="s">
        <v>121</v>
      </c>
      <c r="J51" s="3" t="s">
        <v>181</v>
      </c>
      <c r="K51" s="3">
        <v>41.66</v>
      </c>
      <c r="L51" s="3">
        <v>41.66</v>
      </c>
      <c r="M51" s="3">
        <v>41.66</v>
      </c>
      <c r="N51" s="3">
        <v>41.66</v>
      </c>
      <c r="O51" s="3">
        <v>41.66</v>
      </c>
      <c r="P51" s="3">
        <v>41.66</v>
      </c>
      <c r="Q51" s="3">
        <v>41.66</v>
      </c>
      <c r="R51" s="3">
        <v>41.66</v>
      </c>
      <c r="S51" s="3">
        <v>41.66</v>
      </c>
      <c r="T51" s="3">
        <v>41.66</v>
      </c>
      <c r="U51" s="3">
        <v>41.66</v>
      </c>
      <c r="V51" s="3">
        <v>41.74</v>
      </c>
      <c r="W51" s="3" t="s">
        <v>204</v>
      </c>
    </row>
    <row r="52" spans="1:23" x14ac:dyDescent="0.2">
      <c r="A52" s="6" t="s">
        <v>56</v>
      </c>
      <c r="B52" s="3">
        <v>133.68</v>
      </c>
      <c r="C52" s="3">
        <v>742.62</v>
      </c>
      <c r="D52" s="3">
        <v>0</v>
      </c>
      <c r="E52" s="3">
        <v>0</v>
      </c>
      <c r="F52" s="3">
        <v>0</v>
      </c>
      <c r="G52" s="3">
        <f t="shared" si="8"/>
        <v>499.99999999999989</v>
      </c>
      <c r="H52" s="3" t="str">
        <f t="shared" si="9"/>
        <v/>
      </c>
      <c r="I52" s="3" t="s">
        <v>122</v>
      </c>
      <c r="J52" s="3" t="s">
        <v>182</v>
      </c>
      <c r="K52" s="3">
        <v>41.66</v>
      </c>
      <c r="L52" s="3">
        <v>41.66</v>
      </c>
      <c r="M52" s="3">
        <v>41.66</v>
      </c>
      <c r="N52" s="3">
        <v>41.66</v>
      </c>
      <c r="O52" s="3">
        <v>41.66</v>
      </c>
      <c r="P52" s="3">
        <v>41.66</v>
      </c>
      <c r="Q52" s="3">
        <v>41.66</v>
      </c>
      <c r="R52" s="3">
        <v>41.66</v>
      </c>
      <c r="S52" s="3">
        <v>41.66</v>
      </c>
      <c r="T52" s="3">
        <v>41.66</v>
      </c>
      <c r="U52" s="3">
        <v>41.66</v>
      </c>
      <c r="V52" s="3">
        <v>41.74</v>
      </c>
      <c r="W52" s="3" t="s">
        <v>204</v>
      </c>
    </row>
    <row r="53" spans="1:23" x14ac:dyDescent="0.2">
      <c r="A53" s="6" t="s">
        <v>57</v>
      </c>
      <c r="B53" s="3">
        <v>1651.32</v>
      </c>
      <c r="C53" s="3">
        <v>981.76</v>
      </c>
      <c r="D53" s="3">
        <v>750</v>
      </c>
      <c r="E53" s="3">
        <v>5871.19</v>
      </c>
      <c r="F53" s="3">
        <v>312.5</v>
      </c>
      <c r="G53" s="3">
        <f t="shared" si="8"/>
        <v>750</v>
      </c>
      <c r="H53" s="3" t="str">
        <f t="shared" si="9"/>
        <v/>
      </c>
      <c r="I53" s="3" t="s">
        <v>123</v>
      </c>
      <c r="J53" s="3" t="s">
        <v>183</v>
      </c>
      <c r="K53" s="3">
        <v>62.5</v>
      </c>
      <c r="L53" s="3">
        <v>62.5</v>
      </c>
      <c r="M53" s="3">
        <v>62.5</v>
      </c>
      <c r="N53" s="3">
        <v>62.5</v>
      </c>
      <c r="O53" s="3">
        <v>62.5</v>
      </c>
      <c r="P53" s="3">
        <v>62.5</v>
      </c>
      <c r="Q53" s="3">
        <v>62.5</v>
      </c>
      <c r="R53" s="3">
        <v>62.5</v>
      </c>
      <c r="S53" s="3">
        <v>62.5</v>
      </c>
      <c r="T53" s="3">
        <v>62.5</v>
      </c>
      <c r="U53" s="3">
        <v>62.5</v>
      </c>
      <c r="V53" s="3">
        <v>62.5</v>
      </c>
      <c r="W53" s="3" t="s">
        <v>204</v>
      </c>
    </row>
    <row r="54" spans="1:23" x14ac:dyDescent="0.2">
      <c r="A54" s="6" t="s">
        <v>58</v>
      </c>
      <c r="B54" s="3">
        <v>2340</v>
      </c>
      <c r="C54" s="3">
        <v>2340</v>
      </c>
      <c r="D54" s="3">
        <v>2340</v>
      </c>
      <c r="E54" s="3">
        <v>1365</v>
      </c>
      <c r="F54" s="3">
        <v>975</v>
      </c>
      <c r="G54" s="3">
        <f t="shared" si="8"/>
        <v>2340</v>
      </c>
      <c r="H54" s="3" t="str">
        <f t="shared" si="9"/>
        <v/>
      </c>
      <c r="I54" s="3" t="s">
        <v>124</v>
      </c>
      <c r="J54" s="3" t="s">
        <v>184</v>
      </c>
      <c r="K54" s="3">
        <v>195</v>
      </c>
      <c r="L54" s="3">
        <v>195</v>
      </c>
      <c r="M54" s="3">
        <v>195</v>
      </c>
      <c r="N54" s="3">
        <v>195</v>
      </c>
      <c r="O54" s="3">
        <v>195</v>
      </c>
      <c r="P54" s="3">
        <v>195</v>
      </c>
      <c r="Q54" s="3">
        <v>195</v>
      </c>
      <c r="R54" s="3">
        <v>195</v>
      </c>
      <c r="S54" s="3">
        <v>195</v>
      </c>
      <c r="T54" s="3">
        <v>195</v>
      </c>
      <c r="U54" s="3">
        <v>195</v>
      </c>
      <c r="V54" s="3">
        <v>195</v>
      </c>
      <c r="W54" s="3" t="s">
        <v>204</v>
      </c>
    </row>
    <row r="55" spans="1:23" x14ac:dyDescent="0.2">
      <c r="A55" s="6" t="s">
        <v>59</v>
      </c>
      <c r="B55" s="3">
        <v>3667.85</v>
      </c>
      <c r="C55" s="3">
        <v>4594.22</v>
      </c>
      <c r="D55" s="3">
        <v>2100</v>
      </c>
      <c r="E55" s="3">
        <v>3520.5</v>
      </c>
      <c r="F55" s="3">
        <v>600</v>
      </c>
      <c r="G55" s="3">
        <f t="shared" si="8"/>
        <v>2660</v>
      </c>
      <c r="H55" s="3" t="str">
        <f t="shared" si="9"/>
        <v/>
      </c>
      <c r="I55" s="3" t="s">
        <v>125</v>
      </c>
      <c r="J55" s="3" t="s">
        <v>185</v>
      </c>
      <c r="K55" s="3">
        <v>0</v>
      </c>
      <c r="L55" s="3">
        <v>2000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660</v>
      </c>
      <c r="U55" s="3">
        <v>0</v>
      </c>
      <c r="V55" s="3">
        <v>0</v>
      </c>
      <c r="W55" s="3" t="s">
        <v>204</v>
      </c>
    </row>
    <row r="56" spans="1:23" x14ac:dyDescent="0.2">
      <c r="A56" s="6" t="s">
        <v>60</v>
      </c>
      <c r="B56" s="3">
        <v>0</v>
      </c>
      <c r="C56" s="3">
        <v>0</v>
      </c>
      <c r="D56" s="3">
        <v>100</v>
      </c>
      <c r="E56" s="3">
        <v>0</v>
      </c>
      <c r="F56" s="3">
        <v>41.69</v>
      </c>
      <c r="G56" s="3">
        <f t="shared" si="8"/>
        <v>99.999999999999986</v>
      </c>
      <c r="H56" s="3" t="str">
        <f t="shared" si="9"/>
        <v/>
      </c>
      <c r="I56" s="3" t="s">
        <v>126</v>
      </c>
      <c r="J56" s="3" t="s">
        <v>186</v>
      </c>
      <c r="K56" s="3">
        <v>8.3699999999999992</v>
      </c>
      <c r="L56" s="3">
        <v>8.33</v>
      </c>
      <c r="M56" s="3">
        <v>8.33</v>
      </c>
      <c r="N56" s="3">
        <v>8.33</v>
      </c>
      <c r="O56" s="3">
        <v>8.33</v>
      </c>
      <c r="P56" s="3">
        <v>8.33</v>
      </c>
      <c r="Q56" s="3">
        <v>8.33</v>
      </c>
      <c r="R56" s="3">
        <v>8.33</v>
      </c>
      <c r="S56" s="3">
        <v>8.33</v>
      </c>
      <c r="T56" s="3">
        <v>8.33</v>
      </c>
      <c r="U56" s="3">
        <v>8.33</v>
      </c>
      <c r="V56" s="3">
        <v>8.33</v>
      </c>
      <c r="W56" s="3" t="s">
        <v>204</v>
      </c>
    </row>
    <row r="57" spans="1:23" x14ac:dyDescent="0.2">
      <c r="A57" s="6" t="s">
        <v>61</v>
      </c>
      <c r="B57" s="3">
        <v>98.5</v>
      </c>
      <c r="C57" s="3">
        <v>838.49</v>
      </c>
      <c r="D57" s="3">
        <v>1000</v>
      </c>
      <c r="E57" s="3">
        <v>528</v>
      </c>
      <c r="F57" s="3">
        <v>416.69</v>
      </c>
      <c r="G57" s="3">
        <f t="shared" si="8"/>
        <v>1000.0000000000001</v>
      </c>
      <c r="H57" s="3" t="str">
        <f t="shared" si="9"/>
        <v/>
      </c>
      <c r="I57" s="3" t="s">
        <v>127</v>
      </c>
      <c r="J57" s="3" t="s">
        <v>187</v>
      </c>
      <c r="K57" s="3">
        <v>83.33</v>
      </c>
      <c r="L57" s="3">
        <v>83.33</v>
      </c>
      <c r="M57" s="3">
        <v>83.33</v>
      </c>
      <c r="N57" s="3">
        <v>83.33</v>
      </c>
      <c r="O57" s="3">
        <v>83.33</v>
      </c>
      <c r="P57" s="3">
        <v>83.33</v>
      </c>
      <c r="Q57" s="3">
        <v>83.33</v>
      </c>
      <c r="R57" s="3">
        <v>83.33</v>
      </c>
      <c r="S57" s="3">
        <v>83.33</v>
      </c>
      <c r="T57" s="3">
        <v>83.33</v>
      </c>
      <c r="U57" s="3">
        <v>83.33</v>
      </c>
      <c r="V57" s="3">
        <v>83.37</v>
      </c>
      <c r="W57" s="3" t="s">
        <v>204</v>
      </c>
    </row>
    <row r="58" spans="1:23" x14ac:dyDescent="0.2">
      <c r="A58" s="6" t="s">
        <v>62</v>
      </c>
      <c r="B58" s="3">
        <v>420</v>
      </c>
      <c r="C58" s="3">
        <v>500</v>
      </c>
      <c r="D58" s="3">
        <v>500</v>
      </c>
      <c r="E58" s="3">
        <v>290</v>
      </c>
      <c r="F58" s="3">
        <v>208.38</v>
      </c>
      <c r="G58" s="3">
        <f t="shared" si="8"/>
        <v>800</v>
      </c>
      <c r="H58" s="3" t="s">
        <v>281</v>
      </c>
      <c r="I58" s="3" t="s">
        <v>128</v>
      </c>
      <c r="J58" s="3" t="s">
        <v>188</v>
      </c>
      <c r="K58" s="3">
        <v>0</v>
      </c>
      <c r="L58" s="3">
        <v>0</v>
      </c>
      <c r="M58" s="3">
        <v>800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 t="s">
        <v>204</v>
      </c>
    </row>
    <row r="59" spans="1:23" x14ac:dyDescent="0.2">
      <c r="A59" s="6" t="s">
        <v>64</v>
      </c>
      <c r="B59" s="3">
        <v>19999.98</v>
      </c>
      <c r="C59" s="3">
        <v>18000</v>
      </c>
      <c r="D59" s="3">
        <v>73008</v>
      </c>
      <c r="E59" s="3">
        <v>24336</v>
      </c>
      <c r="F59" s="3">
        <v>30420</v>
      </c>
      <c r="G59" s="3">
        <f>SUM(K59:V59)</f>
        <v>77000.000000000015</v>
      </c>
      <c r="H59" s="3" t="str">
        <f>W59</f>
        <v/>
      </c>
      <c r="I59" s="3" t="s">
        <v>129</v>
      </c>
      <c r="J59" s="3" t="s">
        <v>189</v>
      </c>
      <c r="K59" s="3">
        <v>6416.66</v>
      </c>
      <c r="L59" s="3">
        <v>6416.66</v>
      </c>
      <c r="M59" s="3">
        <v>6416.66</v>
      </c>
      <c r="N59" s="3">
        <v>6416.66</v>
      </c>
      <c r="O59" s="3">
        <v>6416.66</v>
      </c>
      <c r="P59" s="3">
        <v>6416.66</v>
      </c>
      <c r="Q59" s="3">
        <v>6416.66</v>
      </c>
      <c r="R59" s="3">
        <v>6416.66</v>
      </c>
      <c r="S59" s="3">
        <v>6416.66</v>
      </c>
      <c r="T59" s="3">
        <v>6416.66</v>
      </c>
      <c r="U59" s="3">
        <v>6416.66</v>
      </c>
      <c r="V59" s="3">
        <v>6416.74</v>
      </c>
      <c r="W59" s="3" t="s">
        <v>204</v>
      </c>
    </row>
    <row r="60" spans="1:23" x14ac:dyDescent="0.2">
      <c r="A60" s="6" t="s">
        <v>65</v>
      </c>
      <c r="B60" s="3">
        <v>56674.53</v>
      </c>
      <c r="C60" s="3">
        <v>37026.910000000003</v>
      </c>
      <c r="D60" s="3">
        <v>12499.98</v>
      </c>
      <c r="E60" s="3">
        <v>1607.33</v>
      </c>
      <c r="F60" s="3">
        <v>0</v>
      </c>
      <c r="G60" s="3">
        <f>SUM(K60:V60)</f>
        <v>0</v>
      </c>
      <c r="H60" s="3" t="str">
        <f>W60</f>
        <v/>
      </c>
      <c r="I60" s="3" t="s">
        <v>130</v>
      </c>
      <c r="J60" s="3" t="s">
        <v>190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 t="s">
        <v>204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21EB-242C-7647-95F1-05AF85AEEC45}">
  <dimension ref="B6:H53"/>
  <sheetViews>
    <sheetView workbookViewId="0">
      <selection activeCell="D9" sqref="D9"/>
    </sheetView>
  </sheetViews>
  <sheetFormatPr baseColWidth="10" defaultRowHeight="15" x14ac:dyDescent="0.2"/>
  <cols>
    <col min="2" max="2" width="32.5" bestFit="1" customWidth="1"/>
    <col min="3" max="3" width="14.1640625" customWidth="1"/>
    <col min="4" max="4" width="16.5" customWidth="1"/>
    <col min="5" max="5" width="13" customWidth="1"/>
    <col min="6" max="6" width="14.33203125" customWidth="1"/>
    <col min="7" max="7" width="15.1640625" customWidth="1"/>
    <col min="8" max="56" width="14.83203125" bestFit="1" customWidth="1"/>
    <col min="57" max="57" width="11" bestFit="1" customWidth="1"/>
  </cols>
  <sheetData>
    <row r="6" spans="2:7" ht="64" x14ac:dyDescent="0.2">
      <c r="B6" s="58" t="s">
        <v>312</v>
      </c>
      <c r="C6" s="60" t="s">
        <v>288</v>
      </c>
      <c r="D6" s="59" t="s">
        <v>289</v>
      </c>
      <c r="E6" s="59" t="s">
        <v>287</v>
      </c>
      <c r="F6" s="60" t="s">
        <v>286</v>
      </c>
      <c r="G6" s="60" t="s">
        <v>285</v>
      </c>
    </row>
    <row r="7" spans="2:7" x14ac:dyDescent="0.2">
      <c r="B7" s="36" t="s">
        <v>30</v>
      </c>
      <c r="C7" s="61">
        <v>10064.18</v>
      </c>
      <c r="D7" s="62">
        <v>20000</v>
      </c>
      <c r="E7" s="62">
        <v>18900</v>
      </c>
      <c r="F7" s="61">
        <v>21970.92</v>
      </c>
      <c r="G7" s="61">
        <v>14076.67</v>
      </c>
    </row>
    <row r="8" spans="2:7" x14ac:dyDescent="0.2">
      <c r="B8" s="36" t="s">
        <v>32</v>
      </c>
      <c r="C8" s="61">
        <v>15472.81</v>
      </c>
      <c r="D8" s="62">
        <v>27000</v>
      </c>
      <c r="E8" s="62">
        <v>27000</v>
      </c>
      <c r="F8" s="61">
        <v>17138.25</v>
      </c>
      <c r="G8" s="61">
        <v>27646.17</v>
      </c>
    </row>
    <row r="9" spans="2:7" x14ac:dyDescent="0.2">
      <c r="B9" s="36" t="s">
        <v>33</v>
      </c>
      <c r="C9" s="61">
        <v>7843.94</v>
      </c>
      <c r="D9" s="62">
        <v>12000</v>
      </c>
      <c r="E9" s="62">
        <v>12000</v>
      </c>
      <c r="F9" s="61">
        <v>14628.44</v>
      </c>
      <c r="G9" s="61">
        <v>13416.01</v>
      </c>
    </row>
    <row r="10" spans="2:7" x14ac:dyDescent="0.2">
      <c r="B10" s="36" t="s">
        <v>50</v>
      </c>
      <c r="C10" s="61">
        <v>20049.91</v>
      </c>
      <c r="D10" s="62">
        <v>20000.000000000004</v>
      </c>
      <c r="E10" s="62">
        <v>6779</v>
      </c>
      <c r="F10" s="61">
        <v>30237.22</v>
      </c>
      <c r="G10" s="61">
        <v>15250.49</v>
      </c>
    </row>
    <row r="11" spans="2:7" x14ac:dyDescent="0.2">
      <c r="B11" s="36" t="s">
        <v>284</v>
      </c>
      <c r="C11" s="61">
        <v>53430.84</v>
      </c>
      <c r="D11" s="62">
        <v>79000</v>
      </c>
      <c r="E11" s="62">
        <v>64679</v>
      </c>
      <c r="F11" s="61">
        <v>83974.83</v>
      </c>
      <c r="G11" s="61">
        <v>70389.34</v>
      </c>
    </row>
    <row r="14" spans="2:7" x14ac:dyDescent="0.2">
      <c r="B14" s="57"/>
      <c r="C14" s="3"/>
    </row>
    <row r="23" spans="2:7" ht="16" thickBot="1" x14ac:dyDescent="0.25"/>
    <row r="24" spans="2:7" ht="16" thickBot="1" x14ac:dyDescent="0.25">
      <c r="B24" s="43" t="s">
        <v>297</v>
      </c>
      <c r="C24" s="44" t="s">
        <v>289</v>
      </c>
      <c r="D24" s="37" t="s">
        <v>288</v>
      </c>
      <c r="E24" t="s">
        <v>287</v>
      </c>
      <c r="F24" s="37" t="s">
        <v>286</v>
      </c>
      <c r="G24" s="37" t="s">
        <v>285</v>
      </c>
    </row>
    <row r="25" spans="2:7" x14ac:dyDescent="0.2">
      <c r="B25" t="s">
        <v>30</v>
      </c>
      <c r="C25" s="42">
        <v>20000</v>
      </c>
      <c r="D25" s="3">
        <v>10064.18</v>
      </c>
      <c r="E25" s="3">
        <v>18900</v>
      </c>
      <c r="F25" s="3">
        <v>21970.92</v>
      </c>
      <c r="G25" s="3">
        <v>14076.67</v>
      </c>
    </row>
    <row r="26" spans="2:7" x14ac:dyDescent="0.2">
      <c r="B26" t="s">
        <v>32</v>
      </c>
      <c r="C26" s="39">
        <v>27000</v>
      </c>
      <c r="D26" s="3">
        <v>15472.81</v>
      </c>
      <c r="E26" s="3">
        <v>27000</v>
      </c>
      <c r="F26" s="3">
        <v>17138.25</v>
      </c>
      <c r="G26" s="3">
        <v>27646.17</v>
      </c>
    </row>
    <row r="27" spans="2:7" x14ac:dyDescent="0.2">
      <c r="B27" t="s">
        <v>33</v>
      </c>
      <c r="C27" s="39">
        <v>12000</v>
      </c>
      <c r="D27" s="3">
        <v>7843.94</v>
      </c>
      <c r="E27" s="3">
        <v>12000</v>
      </c>
      <c r="F27" s="3">
        <v>14628.44</v>
      </c>
      <c r="G27" s="3">
        <v>13416.01</v>
      </c>
    </row>
    <row r="28" spans="2:7" x14ac:dyDescent="0.2">
      <c r="B28" t="s">
        <v>50</v>
      </c>
      <c r="C28" s="39">
        <v>20000.000000000004</v>
      </c>
      <c r="D28" s="3">
        <v>20049.91</v>
      </c>
      <c r="E28" s="3">
        <v>6779</v>
      </c>
      <c r="F28" s="3">
        <v>30237.22</v>
      </c>
      <c r="G28" s="3">
        <v>15250.49</v>
      </c>
    </row>
    <row r="29" spans="2:7" x14ac:dyDescent="0.2">
      <c r="B29" s="37" t="s">
        <v>284</v>
      </c>
      <c r="C29" s="40">
        <v>79000</v>
      </c>
      <c r="D29" s="1">
        <v>53430.84</v>
      </c>
      <c r="E29" s="1">
        <v>64679</v>
      </c>
      <c r="F29" s="1">
        <v>83974.83</v>
      </c>
      <c r="G29" s="1">
        <v>70389.34</v>
      </c>
    </row>
    <row r="30" spans="2:7" x14ac:dyDescent="0.2">
      <c r="C30" s="38" t="s">
        <v>298</v>
      </c>
    </row>
    <row r="31" spans="2:7" x14ac:dyDescent="0.2">
      <c r="B31" s="45" t="s">
        <v>290</v>
      </c>
      <c r="C31" s="41">
        <f>C29/52</f>
        <v>1519.2307692307693</v>
      </c>
      <c r="D31" s="35">
        <f t="shared" ref="D31:G31" si="0">D29/52</f>
        <v>1027.5161538461539</v>
      </c>
      <c r="E31" s="35">
        <f t="shared" si="0"/>
        <v>1243.8269230769231</v>
      </c>
      <c r="F31" s="35">
        <f t="shared" si="0"/>
        <v>1614.9005769230769</v>
      </c>
      <c r="G31" s="35">
        <f t="shared" si="0"/>
        <v>1353.6411538461539</v>
      </c>
    </row>
    <row r="32" spans="2:7" x14ac:dyDescent="0.2">
      <c r="B32" s="45" t="s">
        <v>291</v>
      </c>
      <c r="C32" s="41">
        <f>C31/12</f>
        <v>126.6025641025641</v>
      </c>
      <c r="D32" s="35">
        <f t="shared" ref="D32:G32" si="1">D31/12</f>
        <v>85.626346153846157</v>
      </c>
      <c r="E32" s="35">
        <f t="shared" si="1"/>
        <v>103.65224358974359</v>
      </c>
      <c r="F32" s="35">
        <f t="shared" si="1"/>
        <v>134.57504807692308</v>
      </c>
      <c r="G32" s="35">
        <f t="shared" si="1"/>
        <v>112.80342948717949</v>
      </c>
    </row>
    <row r="35" spans="2:8" x14ac:dyDescent="0.2">
      <c r="B35" s="46" t="s">
        <v>300</v>
      </c>
      <c r="C35" s="52"/>
    </row>
    <row r="36" spans="2:8" x14ac:dyDescent="0.2">
      <c r="B36" s="47" t="s">
        <v>292</v>
      </c>
      <c r="C36" s="53">
        <v>225000</v>
      </c>
    </row>
    <row r="37" spans="2:8" x14ac:dyDescent="0.2">
      <c r="B37" s="47" t="s">
        <v>293</v>
      </c>
      <c r="C37" s="53">
        <v>80000</v>
      </c>
    </row>
    <row r="38" spans="2:8" x14ac:dyDescent="0.2">
      <c r="B38" s="47" t="s">
        <v>294</v>
      </c>
      <c r="C38" s="53">
        <v>125000</v>
      </c>
    </row>
    <row r="39" spans="2:8" x14ac:dyDescent="0.2">
      <c r="B39" s="54" t="s">
        <v>275</v>
      </c>
      <c r="C39" s="55">
        <f>SUM(C36:C38)</f>
        <v>430000</v>
      </c>
    </row>
    <row r="40" spans="2:8" x14ac:dyDescent="0.2">
      <c r="C40" s="1" t="s">
        <v>299</v>
      </c>
    </row>
    <row r="41" spans="2:8" x14ac:dyDescent="0.2">
      <c r="B41" s="47" t="s">
        <v>295</v>
      </c>
      <c r="C41" s="53">
        <f>C39/52</f>
        <v>8269.2307692307695</v>
      </c>
    </row>
    <row r="42" spans="2:8" x14ac:dyDescent="0.2">
      <c r="B42" s="47" t="s">
        <v>296</v>
      </c>
      <c r="C42" s="56">
        <f>C41/60</f>
        <v>137.82051282051282</v>
      </c>
    </row>
    <row r="46" spans="2:8" x14ac:dyDescent="0.2">
      <c r="B46" s="51" t="s">
        <v>311</v>
      </c>
      <c r="C46" s="51" t="s">
        <v>303</v>
      </c>
      <c r="D46" s="51" t="s">
        <v>304</v>
      </c>
      <c r="E46" s="51" t="s">
        <v>305</v>
      </c>
      <c r="F46" s="51" t="s">
        <v>306</v>
      </c>
      <c r="G46" s="51" t="s">
        <v>307</v>
      </c>
      <c r="H46" s="51" t="s">
        <v>308</v>
      </c>
    </row>
    <row r="47" spans="2:8" x14ac:dyDescent="0.2">
      <c r="B47" s="47" t="s">
        <v>309</v>
      </c>
      <c r="C47" s="48">
        <v>0.06</v>
      </c>
      <c r="D47" s="49">
        <v>430000</v>
      </c>
      <c r="E47" s="50">
        <v>8302.65</v>
      </c>
      <c r="F47" s="49">
        <v>498159</v>
      </c>
      <c r="G47" s="49">
        <v>68159</v>
      </c>
      <c r="H47" s="50">
        <v>159.66</v>
      </c>
    </row>
    <row r="48" spans="2:8" x14ac:dyDescent="0.2">
      <c r="B48" s="47" t="s">
        <v>310</v>
      </c>
      <c r="C48" s="48">
        <v>6.5000000000000002E-2</v>
      </c>
      <c r="D48" s="49">
        <v>430000</v>
      </c>
      <c r="E48" s="50">
        <v>4895.01</v>
      </c>
      <c r="F48" s="49">
        <v>587401</v>
      </c>
      <c r="G48" s="49">
        <v>157401</v>
      </c>
      <c r="H48" s="50">
        <v>94.13</v>
      </c>
    </row>
    <row r="51" spans="2:3" x14ac:dyDescent="0.2">
      <c r="B51" s="47" t="s">
        <v>301</v>
      </c>
      <c r="C51" s="53">
        <v>175</v>
      </c>
    </row>
    <row r="52" spans="2:3" x14ac:dyDescent="0.2">
      <c r="B52" s="47" t="s">
        <v>302</v>
      </c>
      <c r="C52" s="56">
        <f>C51*12</f>
        <v>2100</v>
      </c>
    </row>
    <row r="53" spans="2:3" x14ac:dyDescent="0.2">
      <c r="B53" s="52"/>
      <c r="C53" s="56">
        <f>C52*52</f>
        <v>109200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79519-0726-419D-9CB9-524BAEE28AED}">
  <dimension ref="A1:L58"/>
  <sheetViews>
    <sheetView tabSelected="1" topLeftCell="A16" zoomScale="120" zoomScaleNormal="120" workbookViewId="0">
      <selection activeCell="F58" sqref="F58"/>
    </sheetView>
  </sheetViews>
  <sheetFormatPr baseColWidth="10" defaultColWidth="12.33203125" defaultRowHeight="15" x14ac:dyDescent="0.2"/>
  <cols>
    <col min="1" max="1" width="11" style="12" customWidth="1"/>
    <col min="2" max="2" width="10.5" style="12" hidden="1" customWidth="1"/>
    <col min="3" max="3" width="22.5" style="12" bestFit="1" customWidth="1"/>
    <col min="4" max="4" width="9.1640625" style="12" customWidth="1"/>
    <col min="5" max="5" width="12.5" style="12" customWidth="1"/>
    <col min="6" max="6" width="12.5" style="12" bestFit="1" customWidth="1"/>
    <col min="7" max="7" width="12.33203125" style="12"/>
    <col min="8" max="9" width="11.5" style="12" bestFit="1" customWidth="1"/>
    <col min="10" max="10" width="12.33203125" style="12"/>
    <col min="11" max="11" width="0" style="12" hidden="1" customWidth="1"/>
    <col min="12" max="16384" width="12.33203125" style="12"/>
  </cols>
  <sheetData>
    <row r="1" spans="1:12" x14ac:dyDescent="0.2">
      <c r="A1" s="10" t="s">
        <v>213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12" x14ac:dyDescent="0.2">
      <c r="A2" s="11"/>
      <c r="B2" s="11"/>
      <c r="C2" s="11"/>
      <c r="D2" s="11"/>
      <c r="E2" s="11"/>
      <c r="F2" s="11"/>
      <c r="G2" s="34" t="s">
        <v>214</v>
      </c>
      <c r="H2" s="34"/>
      <c r="I2" s="34"/>
      <c r="J2" s="11"/>
      <c r="K2" s="11"/>
      <c r="L2" s="11"/>
    </row>
    <row r="3" spans="1:12" x14ac:dyDescent="0.2">
      <c r="A3" s="11"/>
      <c r="B3" s="11"/>
      <c r="C3" s="11"/>
      <c r="D3" s="11"/>
      <c r="E3" s="13" t="s">
        <v>276</v>
      </c>
      <c r="F3" s="13" t="s">
        <v>277</v>
      </c>
      <c r="G3" s="14"/>
      <c r="H3" s="13" t="s">
        <v>215</v>
      </c>
      <c r="I3" s="13" t="s">
        <v>216</v>
      </c>
      <c r="J3" s="11"/>
      <c r="K3" s="11"/>
      <c r="L3" s="11"/>
    </row>
    <row r="4" spans="1:12" x14ac:dyDescent="0.2">
      <c r="A4" s="11"/>
      <c r="B4" s="11" t="s">
        <v>217</v>
      </c>
      <c r="C4" s="11"/>
      <c r="D4" s="11"/>
      <c r="E4" s="15">
        <f>Operating!D2</f>
        <v>317161.32</v>
      </c>
      <c r="F4" s="16">
        <f>Operating!G2*1.01</f>
        <v>329734.17479999998</v>
      </c>
      <c r="G4" s="14"/>
      <c r="H4" s="15">
        <f>Operating!D11</f>
        <v>88703.52</v>
      </c>
      <c r="I4" s="16">
        <f>Operating!G11*1.04</f>
        <v>92865.05279999999</v>
      </c>
      <c r="J4" s="11"/>
      <c r="K4" s="11"/>
      <c r="L4" s="11"/>
    </row>
    <row r="5" spans="1:12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ht="31.25" customHeight="1" x14ac:dyDescent="0.25">
      <c r="A6" s="17" t="str">
        <f>'[1]2021 Budget Worksheet'!E2</f>
        <v>Timperly Condominium Association</v>
      </c>
    </row>
    <row r="7" spans="1:12" x14ac:dyDescent="0.2">
      <c r="A7" s="18" t="s">
        <v>218</v>
      </c>
      <c r="E7" s="18" t="s">
        <v>219</v>
      </c>
      <c r="F7" s="18"/>
      <c r="G7" s="18"/>
      <c r="H7" s="18" t="s">
        <v>220</v>
      </c>
    </row>
    <row r="8" spans="1:12" x14ac:dyDescent="0.2">
      <c r="E8" s="19" t="s">
        <v>276</v>
      </c>
      <c r="F8" s="19" t="s">
        <v>277</v>
      </c>
      <c r="G8" s="13" t="s">
        <v>221</v>
      </c>
      <c r="H8" s="19" t="s">
        <v>276</v>
      </c>
      <c r="I8" s="19" t="s">
        <v>277</v>
      </c>
      <c r="J8" s="13" t="s">
        <v>221</v>
      </c>
    </row>
    <row r="9" spans="1:12" x14ac:dyDescent="0.2">
      <c r="E9" s="20">
        <f>E4/12</f>
        <v>26430.11</v>
      </c>
      <c r="F9" s="20">
        <f>F4/12</f>
        <v>27477.847899999997</v>
      </c>
      <c r="G9" s="21">
        <f>F9/E9-1</f>
        <v>3.964182895947066E-2</v>
      </c>
      <c r="H9" s="20">
        <f>H4/12</f>
        <v>7391.96</v>
      </c>
      <c r="I9" s="20">
        <f>I4/12</f>
        <v>7738.7543999999989</v>
      </c>
      <c r="J9" s="21">
        <f>I9/H9-1</f>
        <v>4.6915080709311052E-2</v>
      </c>
    </row>
    <row r="11" spans="1:12" ht="32" x14ac:dyDescent="0.2">
      <c r="A11" s="22" t="s">
        <v>222</v>
      </c>
      <c r="B11" s="22" t="s">
        <v>223</v>
      </c>
      <c r="C11" s="22" t="s">
        <v>224</v>
      </c>
      <c r="D11" s="23" t="s">
        <v>225</v>
      </c>
      <c r="E11" s="22">
        <v>2024</v>
      </c>
      <c r="F11" s="22">
        <v>2025</v>
      </c>
      <c r="G11" s="22" t="s">
        <v>221</v>
      </c>
      <c r="H11" s="22" t="s">
        <v>226</v>
      </c>
      <c r="I11" s="22" t="s">
        <v>279</v>
      </c>
      <c r="J11" s="23" t="s">
        <v>227</v>
      </c>
      <c r="K11" s="23" t="s">
        <v>228</v>
      </c>
      <c r="L11" s="24" t="s">
        <v>229</v>
      </c>
    </row>
    <row r="12" spans="1:12" x14ac:dyDescent="0.2">
      <c r="B12" s="12">
        <v>1555682</v>
      </c>
      <c r="C12" s="12" t="s">
        <v>230</v>
      </c>
      <c r="D12" s="25">
        <v>2.4401853588878475E-2</v>
      </c>
      <c r="E12" s="26">
        <f t="shared" ref="E12:E56" si="0">D12*$E$9</f>
        <v>644.94367455795293</v>
      </c>
      <c r="F12" s="26">
        <f t="shared" ref="F12:F56" si="1">D12*$F$9</f>
        <v>670.51042139327183</v>
      </c>
      <c r="G12" s="25">
        <f>F12/E12-1</f>
        <v>3.964182895947066E-2</v>
      </c>
      <c r="H12" s="27">
        <f t="shared" ref="H12:H56" si="2">D12*$H$9</f>
        <v>180.37752565484612</v>
      </c>
      <c r="I12" s="27">
        <f t="shared" ref="I12:I56" si="3">D12*$I$9</f>
        <v>188.83995182908907</v>
      </c>
      <c r="J12" s="25">
        <f>I12/H12-1</f>
        <v>4.6915080709311052E-2</v>
      </c>
      <c r="K12" s="25">
        <f t="shared" ref="K12:K56" si="4">(F12+I12)/(E12+H12)-1</f>
        <v>4.1231429655251395E-2</v>
      </c>
      <c r="L12" s="28">
        <f>F12+I12</f>
        <v>859.35037322236087</v>
      </c>
    </row>
    <row r="13" spans="1:12" x14ac:dyDescent="0.2">
      <c r="B13" s="12">
        <v>1555681</v>
      </c>
      <c r="C13" s="12" t="s">
        <v>231</v>
      </c>
      <c r="D13" s="25">
        <v>2.5065849604902379E-2</v>
      </c>
      <c r="E13" s="26">
        <f t="shared" si="0"/>
        <v>662.49316230102647</v>
      </c>
      <c r="F13" s="26">
        <f t="shared" si="1"/>
        <v>688.75560292778255</v>
      </c>
      <c r="G13" s="25">
        <f>F13/E13-1</f>
        <v>3.964182895947066E-2</v>
      </c>
      <c r="H13" s="27">
        <f t="shared" si="2"/>
        <v>185.2857576454542</v>
      </c>
      <c r="I13" s="27">
        <f t="shared" si="3"/>
        <v>193.97845391967653</v>
      </c>
      <c r="J13" s="25">
        <f t="shared" ref="J13:J56" si="5">I13/H13-1</f>
        <v>4.6915080709311052E-2</v>
      </c>
      <c r="K13" s="25">
        <f t="shared" si="4"/>
        <v>4.1231429655251617E-2</v>
      </c>
      <c r="L13" s="28">
        <f t="shared" ref="L13:L56" si="6">F13+I13</f>
        <v>882.7340568474591</v>
      </c>
    </row>
    <row r="14" spans="1:12" x14ac:dyDescent="0.2">
      <c r="B14" s="12">
        <v>1555680</v>
      </c>
      <c r="C14" s="12" t="s">
        <v>232</v>
      </c>
      <c r="D14" s="25">
        <v>2.5067849592902449E-2</v>
      </c>
      <c r="E14" s="26">
        <f t="shared" si="0"/>
        <v>662.54602220386698</v>
      </c>
      <c r="F14" s="26">
        <f t="shared" si="1"/>
        <v>688.81055829385036</v>
      </c>
      <c r="G14" s="25">
        <f t="shared" ref="G14:G56" si="7">F14/E14-1</f>
        <v>3.964182895947066E-2</v>
      </c>
      <c r="H14" s="27">
        <f t="shared" si="2"/>
        <v>185.30054147675119</v>
      </c>
      <c r="I14" s="27">
        <f t="shared" si="3"/>
        <v>193.99393133561202</v>
      </c>
      <c r="J14" s="25">
        <f t="shared" si="5"/>
        <v>4.6915080709311052E-2</v>
      </c>
      <c r="K14" s="25">
        <f t="shared" si="4"/>
        <v>4.1231429655251617E-2</v>
      </c>
      <c r="L14" s="28">
        <f t="shared" si="6"/>
        <v>882.80448962946241</v>
      </c>
    </row>
    <row r="15" spans="1:12" x14ac:dyDescent="0.2">
      <c r="B15" s="12">
        <v>1555679</v>
      </c>
      <c r="C15" s="12" t="s">
        <v>233</v>
      </c>
      <c r="D15" s="25">
        <v>2.4401853588878475E-2</v>
      </c>
      <c r="E15" s="26">
        <f t="shared" si="0"/>
        <v>644.94367455795293</v>
      </c>
      <c r="F15" s="26">
        <f t="shared" si="1"/>
        <v>670.51042139327183</v>
      </c>
      <c r="G15" s="25">
        <f t="shared" si="7"/>
        <v>3.964182895947066E-2</v>
      </c>
      <c r="H15" s="27">
        <f t="shared" si="2"/>
        <v>180.37752565484612</v>
      </c>
      <c r="I15" s="27">
        <f t="shared" si="3"/>
        <v>188.83995182908907</v>
      </c>
      <c r="J15" s="25">
        <f t="shared" si="5"/>
        <v>4.6915080709311052E-2</v>
      </c>
      <c r="K15" s="25">
        <f t="shared" si="4"/>
        <v>4.1231429655251395E-2</v>
      </c>
      <c r="L15" s="28">
        <f t="shared" si="6"/>
        <v>859.35037322236087</v>
      </c>
    </row>
    <row r="16" spans="1:12" x14ac:dyDescent="0.2">
      <c r="B16" s="12">
        <v>1555678</v>
      </c>
      <c r="C16" s="12" t="s">
        <v>234</v>
      </c>
      <c r="D16" s="25">
        <v>2.5064849610902343E-2</v>
      </c>
      <c r="E16" s="26">
        <f t="shared" si="0"/>
        <v>662.4667323496061</v>
      </c>
      <c r="F16" s="26">
        <f t="shared" si="1"/>
        <v>688.72812524474864</v>
      </c>
      <c r="G16" s="25">
        <f t="shared" si="7"/>
        <v>3.964182895947066E-2</v>
      </c>
      <c r="H16" s="27">
        <f t="shared" si="2"/>
        <v>185.27836572980567</v>
      </c>
      <c r="I16" s="27">
        <f t="shared" si="3"/>
        <v>193.97071521170878</v>
      </c>
      <c r="J16" s="25">
        <f t="shared" si="5"/>
        <v>4.6915080709311274E-2</v>
      </c>
      <c r="K16" s="25">
        <f t="shared" si="4"/>
        <v>4.1231429655251617E-2</v>
      </c>
      <c r="L16" s="28">
        <f t="shared" si="6"/>
        <v>882.69884045645745</v>
      </c>
    </row>
    <row r="17" spans="2:12" x14ac:dyDescent="0.2">
      <c r="B17" s="12">
        <v>1555677</v>
      </c>
      <c r="C17" s="12" t="s">
        <v>235</v>
      </c>
      <c r="D17" s="25">
        <v>1.8264890410657542E-2</v>
      </c>
      <c r="E17" s="26">
        <f t="shared" si="0"/>
        <v>482.743062691624</v>
      </c>
      <c r="F17" s="26">
        <f t="shared" si="1"/>
        <v>501.8798806142164</v>
      </c>
      <c r="G17" s="25">
        <f t="shared" si="7"/>
        <v>3.964182895947066E-2</v>
      </c>
      <c r="H17" s="27">
        <f t="shared" si="2"/>
        <v>135.01333931996413</v>
      </c>
      <c r="I17" s="27">
        <f t="shared" si="3"/>
        <v>141.34750103099384</v>
      </c>
      <c r="J17" s="25">
        <f t="shared" si="5"/>
        <v>4.6915080709311052E-2</v>
      </c>
      <c r="K17" s="25">
        <f t="shared" si="4"/>
        <v>4.1231429655251617E-2</v>
      </c>
      <c r="L17" s="28">
        <f t="shared" si="6"/>
        <v>643.22738164521024</v>
      </c>
    </row>
    <row r="18" spans="2:12" x14ac:dyDescent="0.2">
      <c r="B18" s="12">
        <v>1555676</v>
      </c>
      <c r="C18" s="12" t="s">
        <v>236</v>
      </c>
      <c r="D18" s="25">
        <v>1.8735887584674496E-2</v>
      </c>
      <c r="E18" s="26">
        <f t="shared" si="0"/>
        <v>495.19156981058126</v>
      </c>
      <c r="F18" s="26">
        <f t="shared" si="1"/>
        <v>514.82186932318416</v>
      </c>
      <c r="G18" s="25">
        <f t="shared" si="7"/>
        <v>3.9641828959470882E-2</v>
      </c>
      <c r="H18" s="27">
        <f t="shared" si="2"/>
        <v>138.49493159041049</v>
      </c>
      <c r="I18" s="27">
        <f t="shared" si="3"/>
        <v>144.99243248380512</v>
      </c>
      <c r="J18" s="25">
        <f t="shared" si="5"/>
        <v>4.6915080709311052E-2</v>
      </c>
      <c r="K18" s="25">
        <f t="shared" si="4"/>
        <v>4.1231429655251617E-2</v>
      </c>
      <c r="L18" s="28">
        <f t="shared" si="6"/>
        <v>659.81430180698931</v>
      </c>
    </row>
    <row r="19" spans="2:12" x14ac:dyDescent="0.2">
      <c r="B19" s="12">
        <v>1555675</v>
      </c>
      <c r="C19" s="12" t="s">
        <v>237</v>
      </c>
      <c r="D19" s="25">
        <v>1.8264890410657542E-2</v>
      </c>
      <c r="E19" s="26">
        <f t="shared" si="0"/>
        <v>482.743062691624</v>
      </c>
      <c r="F19" s="26">
        <f t="shared" si="1"/>
        <v>501.8798806142164</v>
      </c>
      <c r="G19" s="25">
        <f t="shared" si="7"/>
        <v>3.964182895947066E-2</v>
      </c>
      <c r="H19" s="27">
        <f t="shared" si="2"/>
        <v>135.01333931996413</v>
      </c>
      <c r="I19" s="27">
        <f t="shared" si="3"/>
        <v>141.34750103099384</v>
      </c>
      <c r="J19" s="25">
        <f t="shared" si="5"/>
        <v>4.6915080709311052E-2</v>
      </c>
      <c r="K19" s="25">
        <f t="shared" si="4"/>
        <v>4.1231429655251617E-2</v>
      </c>
      <c r="L19" s="28">
        <f t="shared" si="6"/>
        <v>643.22738164521024</v>
      </c>
    </row>
    <row r="20" spans="2:12" x14ac:dyDescent="0.2">
      <c r="B20" s="12">
        <v>1555674</v>
      </c>
      <c r="C20" s="12" t="s">
        <v>238</v>
      </c>
      <c r="D20" s="25">
        <v>2.5067849592902449E-2</v>
      </c>
      <c r="E20" s="26">
        <f t="shared" si="0"/>
        <v>662.54602220386698</v>
      </c>
      <c r="F20" s="26">
        <f t="shared" si="1"/>
        <v>688.81055829385036</v>
      </c>
      <c r="G20" s="25">
        <f t="shared" si="7"/>
        <v>3.964182895947066E-2</v>
      </c>
      <c r="H20" s="27">
        <f t="shared" si="2"/>
        <v>185.30054147675119</v>
      </c>
      <c r="I20" s="27">
        <f t="shared" si="3"/>
        <v>193.99393133561202</v>
      </c>
      <c r="J20" s="25">
        <f t="shared" si="5"/>
        <v>4.6915080709311052E-2</v>
      </c>
      <c r="K20" s="25">
        <f t="shared" si="4"/>
        <v>4.1231429655251617E-2</v>
      </c>
      <c r="L20" s="28">
        <f t="shared" si="6"/>
        <v>882.80448962946241</v>
      </c>
    </row>
    <row r="21" spans="2:12" x14ac:dyDescent="0.2">
      <c r="B21" s="12">
        <v>1555673</v>
      </c>
      <c r="C21" s="12" t="s">
        <v>239</v>
      </c>
      <c r="D21" s="25">
        <v>2.4443853336879987E-2</v>
      </c>
      <c r="E21" s="26">
        <f t="shared" si="0"/>
        <v>646.05373251760511</v>
      </c>
      <c r="F21" s="26">
        <f t="shared" si="1"/>
        <v>671.66448408069573</v>
      </c>
      <c r="G21" s="25">
        <f t="shared" si="7"/>
        <v>3.9641828959470882E-2</v>
      </c>
      <c r="H21" s="27">
        <f t="shared" si="2"/>
        <v>180.68798611208339</v>
      </c>
      <c r="I21" s="27">
        <f t="shared" si="3"/>
        <v>189.16497756373465</v>
      </c>
      <c r="J21" s="25">
        <f t="shared" si="5"/>
        <v>4.6915080709311052E-2</v>
      </c>
      <c r="K21" s="25">
        <f t="shared" si="4"/>
        <v>4.1231429655251617E-2</v>
      </c>
      <c r="L21" s="28">
        <f t="shared" si="6"/>
        <v>860.82946164443035</v>
      </c>
    </row>
    <row r="22" spans="2:12" x14ac:dyDescent="0.2">
      <c r="B22" s="12">
        <v>1555672</v>
      </c>
      <c r="C22" s="12" t="s">
        <v>240</v>
      </c>
      <c r="D22" s="25">
        <v>2.4401853588878475E-2</v>
      </c>
      <c r="E22" s="26">
        <f t="shared" si="0"/>
        <v>644.94367455795293</v>
      </c>
      <c r="F22" s="26">
        <f t="shared" si="1"/>
        <v>670.51042139327183</v>
      </c>
      <c r="G22" s="25">
        <f t="shared" si="7"/>
        <v>3.964182895947066E-2</v>
      </c>
      <c r="H22" s="27">
        <f t="shared" si="2"/>
        <v>180.37752565484612</v>
      </c>
      <c r="I22" s="27">
        <f t="shared" si="3"/>
        <v>188.83995182908907</v>
      </c>
      <c r="J22" s="25">
        <f t="shared" si="5"/>
        <v>4.6915080709311052E-2</v>
      </c>
      <c r="K22" s="25">
        <f t="shared" si="4"/>
        <v>4.1231429655251395E-2</v>
      </c>
      <c r="L22" s="28">
        <f t="shared" si="6"/>
        <v>859.35037322236087</v>
      </c>
    </row>
    <row r="23" spans="2:12" x14ac:dyDescent="0.2">
      <c r="B23" s="12">
        <v>1555671</v>
      </c>
      <c r="C23" s="12" t="s">
        <v>241</v>
      </c>
      <c r="D23" s="25">
        <v>2.5064849610902343E-2</v>
      </c>
      <c r="E23" s="26">
        <f t="shared" si="0"/>
        <v>662.4667323496061</v>
      </c>
      <c r="F23" s="26">
        <f t="shared" si="1"/>
        <v>688.72812524474864</v>
      </c>
      <c r="G23" s="25">
        <f t="shared" si="7"/>
        <v>3.964182895947066E-2</v>
      </c>
      <c r="H23" s="27">
        <f t="shared" si="2"/>
        <v>185.27836572980567</v>
      </c>
      <c r="I23" s="27">
        <f t="shared" si="3"/>
        <v>193.97071521170878</v>
      </c>
      <c r="J23" s="25">
        <f t="shared" si="5"/>
        <v>4.6915080709311274E-2</v>
      </c>
      <c r="K23" s="25">
        <f t="shared" si="4"/>
        <v>4.1231429655251617E-2</v>
      </c>
      <c r="L23" s="28">
        <f t="shared" si="6"/>
        <v>882.69884045645745</v>
      </c>
    </row>
    <row r="24" spans="2:12" x14ac:dyDescent="0.2">
      <c r="B24" s="12">
        <v>1555670</v>
      </c>
      <c r="C24" s="12" t="s">
        <v>242</v>
      </c>
      <c r="D24" s="25">
        <v>1.8264890410657542E-2</v>
      </c>
      <c r="E24" s="26">
        <f t="shared" si="0"/>
        <v>482.743062691624</v>
      </c>
      <c r="F24" s="26">
        <f t="shared" si="1"/>
        <v>501.8798806142164</v>
      </c>
      <c r="G24" s="25">
        <f t="shared" si="7"/>
        <v>3.964182895947066E-2</v>
      </c>
      <c r="H24" s="27">
        <f t="shared" si="2"/>
        <v>135.01333931996413</v>
      </c>
      <c r="I24" s="27">
        <f t="shared" si="3"/>
        <v>141.34750103099384</v>
      </c>
      <c r="J24" s="25">
        <f t="shared" si="5"/>
        <v>4.6915080709311052E-2</v>
      </c>
      <c r="K24" s="25">
        <f t="shared" si="4"/>
        <v>4.1231429655251617E-2</v>
      </c>
      <c r="L24" s="28">
        <f t="shared" si="6"/>
        <v>643.22738164521024</v>
      </c>
    </row>
    <row r="25" spans="2:12" x14ac:dyDescent="0.2">
      <c r="B25" s="12">
        <v>1555669</v>
      </c>
      <c r="C25" s="12" t="s">
        <v>243</v>
      </c>
      <c r="D25" s="25">
        <v>1.8735887584674496E-2</v>
      </c>
      <c r="E25" s="26">
        <f t="shared" si="0"/>
        <v>495.19156981058126</v>
      </c>
      <c r="F25" s="26">
        <f t="shared" si="1"/>
        <v>514.82186932318416</v>
      </c>
      <c r="G25" s="25">
        <f t="shared" si="7"/>
        <v>3.9641828959470882E-2</v>
      </c>
      <c r="H25" s="27">
        <f t="shared" si="2"/>
        <v>138.49493159041049</v>
      </c>
      <c r="I25" s="27">
        <f t="shared" si="3"/>
        <v>144.99243248380512</v>
      </c>
      <c r="J25" s="25">
        <f t="shared" si="5"/>
        <v>4.6915080709311052E-2</v>
      </c>
      <c r="K25" s="25">
        <f t="shared" si="4"/>
        <v>4.1231429655251617E-2</v>
      </c>
      <c r="L25" s="28">
        <f t="shared" si="6"/>
        <v>659.81430180698931</v>
      </c>
    </row>
    <row r="26" spans="2:12" x14ac:dyDescent="0.2">
      <c r="B26" s="12">
        <v>1555668</v>
      </c>
      <c r="C26" s="12" t="s">
        <v>244</v>
      </c>
      <c r="D26" s="25">
        <v>1.8264890410657542E-2</v>
      </c>
      <c r="E26" s="26">
        <f t="shared" si="0"/>
        <v>482.743062691624</v>
      </c>
      <c r="F26" s="26">
        <f t="shared" si="1"/>
        <v>501.8798806142164</v>
      </c>
      <c r="G26" s="25">
        <f t="shared" si="7"/>
        <v>3.964182895947066E-2</v>
      </c>
      <c r="H26" s="27">
        <f t="shared" si="2"/>
        <v>135.01333931996413</v>
      </c>
      <c r="I26" s="27">
        <f t="shared" si="3"/>
        <v>141.34750103099384</v>
      </c>
      <c r="J26" s="25">
        <f t="shared" si="5"/>
        <v>4.6915080709311052E-2</v>
      </c>
      <c r="K26" s="25">
        <f t="shared" si="4"/>
        <v>4.1231429655251617E-2</v>
      </c>
      <c r="L26" s="28">
        <f t="shared" si="6"/>
        <v>643.22738164521024</v>
      </c>
    </row>
    <row r="27" spans="2:12" x14ac:dyDescent="0.2">
      <c r="B27" s="12">
        <v>1555667</v>
      </c>
      <c r="C27" s="12" t="s">
        <v>245</v>
      </c>
      <c r="D27" s="25">
        <v>2.5067849592902449E-2</v>
      </c>
      <c r="E27" s="26">
        <f t="shared" si="0"/>
        <v>662.54602220386698</v>
      </c>
      <c r="F27" s="26">
        <f t="shared" si="1"/>
        <v>688.81055829385036</v>
      </c>
      <c r="G27" s="25">
        <f t="shared" si="7"/>
        <v>3.964182895947066E-2</v>
      </c>
      <c r="H27" s="27">
        <f t="shared" si="2"/>
        <v>185.30054147675119</v>
      </c>
      <c r="I27" s="27">
        <f t="shared" si="3"/>
        <v>193.99393133561202</v>
      </c>
      <c r="J27" s="25">
        <f t="shared" si="5"/>
        <v>4.6915080709311052E-2</v>
      </c>
      <c r="K27" s="25">
        <f t="shared" si="4"/>
        <v>4.1231429655251617E-2</v>
      </c>
      <c r="L27" s="28">
        <f t="shared" si="6"/>
        <v>882.80448962946241</v>
      </c>
    </row>
    <row r="28" spans="2:12" x14ac:dyDescent="0.2">
      <c r="B28" s="12">
        <v>1555666</v>
      </c>
      <c r="C28" s="12" t="s">
        <v>246</v>
      </c>
      <c r="D28" s="25">
        <v>2.4443853336879987E-2</v>
      </c>
      <c r="E28" s="26">
        <f t="shared" si="0"/>
        <v>646.05373251760511</v>
      </c>
      <c r="F28" s="26">
        <f t="shared" si="1"/>
        <v>671.66448408069573</v>
      </c>
      <c r="G28" s="25">
        <f t="shared" si="7"/>
        <v>3.9641828959470882E-2</v>
      </c>
      <c r="H28" s="27">
        <f t="shared" si="2"/>
        <v>180.68798611208339</v>
      </c>
      <c r="I28" s="27">
        <f t="shared" si="3"/>
        <v>189.16497756373465</v>
      </c>
      <c r="J28" s="25">
        <f t="shared" si="5"/>
        <v>4.6915080709311052E-2</v>
      </c>
      <c r="K28" s="25">
        <f t="shared" si="4"/>
        <v>4.1231429655251617E-2</v>
      </c>
      <c r="L28" s="28">
        <f t="shared" si="6"/>
        <v>860.82946164443035</v>
      </c>
    </row>
    <row r="29" spans="2:12" x14ac:dyDescent="0.2">
      <c r="B29" s="12">
        <v>1555665</v>
      </c>
      <c r="C29" s="12" t="s">
        <v>247</v>
      </c>
      <c r="D29" s="25">
        <v>2.4401853588878475E-2</v>
      </c>
      <c r="E29" s="26">
        <f t="shared" si="0"/>
        <v>644.94367455795293</v>
      </c>
      <c r="F29" s="26">
        <f t="shared" si="1"/>
        <v>670.51042139327183</v>
      </c>
      <c r="G29" s="25">
        <f t="shared" si="7"/>
        <v>3.964182895947066E-2</v>
      </c>
      <c r="H29" s="27">
        <f t="shared" si="2"/>
        <v>180.37752565484612</v>
      </c>
      <c r="I29" s="27">
        <f t="shared" si="3"/>
        <v>188.83995182908907</v>
      </c>
      <c r="J29" s="25">
        <f t="shared" si="5"/>
        <v>4.6915080709311052E-2</v>
      </c>
      <c r="K29" s="25">
        <f t="shared" si="4"/>
        <v>4.1231429655251395E-2</v>
      </c>
      <c r="L29" s="28">
        <f t="shared" si="6"/>
        <v>859.35037322236087</v>
      </c>
    </row>
    <row r="30" spans="2:12" x14ac:dyDescent="0.2">
      <c r="B30" s="12">
        <v>1555664</v>
      </c>
      <c r="C30" s="12" t="s">
        <v>248</v>
      </c>
      <c r="D30" s="25">
        <v>2.5064849610902343E-2</v>
      </c>
      <c r="E30" s="26">
        <f t="shared" si="0"/>
        <v>662.4667323496061</v>
      </c>
      <c r="F30" s="26">
        <f t="shared" si="1"/>
        <v>688.72812524474864</v>
      </c>
      <c r="G30" s="25">
        <f t="shared" si="7"/>
        <v>3.964182895947066E-2</v>
      </c>
      <c r="H30" s="27">
        <f t="shared" si="2"/>
        <v>185.27836572980567</v>
      </c>
      <c r="I30" s="27">
        <f t="shared" si="3"/>
        <v>193.97071521170878</v>
      </c>
      <c r="J30" s="25">
        <f t="shared" si="5"/>
        <v>4.6915080709311274E-2</v>
      </c>
      <c r="K30" s="25">
        <f t="shared" si="4"/>
        <v>4.1231429655251617E-2</v>
      </c>
      <c r="L30" s="28">
        <f t="shared" si="6"/>
        <v>882.69884045645745</v>
      </c>
    </row>
    <row r="31" spans="2:12" x14ac:dyDescent="0.2">
      <c r="B31" s="12">
        <v>1555663</v>
      </c>
      <c r="C31" s="12" t="s">
        <v>249</v>
      </c>
      <c r="D31" s="25">
        <v>1.8264890410657542E-2</v>
      </c>
      <c r="E31" s="26">
        <f t="shared" si="0"/>
        <v>482.743062691624</v>
      </c>
      <c r="F31" s="26">
        <f t="shared" si="1"/>
        <v>501.8798806142164</v>
      </c>
      <c r="G31" s="25">
        <f t="shared" si="7"/>
        <v>3.964182895947066E-2</v>
      </c>
      <c r="H31" s="27">
        <f t="shared" si="2"/>
        <v>135.01333931996413</v>
      </c>
      <c r="I31" s="27">
        <f t="shared" si="3"/>
        <v>141.34750103099384</v>
      </c>
      <c r="J31" s="25">
        <f t="shared" si="5"/>
        <v>4.6915080709311052E-2</v>
      </c>
      <c r="K31" s="25">
        <f t="shared" si="4"/>
        <v>4.1231429655251617E-2</v>
      </c>
      <c r="L31" s="28">
        <f t="shared" si="6"/>
        <v>643.22738164521024</v>
      </c>
    </row>
    <row r="32" spans="2:12" x14ac:dyDescent="0.2">
      <c r="B32" s="12">
        <v>1555662</v>
      </c>
      <c r="C32" s="12" t="s">
        <v>250</v>
      </c>
      <c r="D32" s="25">
        <v>1.8735887584674496E-2</v>
      </c>
      <c r="E32" s="26">
        <f t="shared" si="0"/>
        <v>495.19156981058126</v>
      </c>
      <c r="F32" s="26">
        <f t="shared" si="1"/>
        <v>514.82186932318416</v>
      </c>
      <c r="G32" s="25">
        <f t="shared" si="7"/>
        <v>3.9641828959470882E-2</v>
      </c>
      <c r="H32" s="27">
        <f t="shared" si="2"/>
        <v>138.49493159041049</v>
      </c>
      <c r="I32" s="27">
        <f t="shared" si="3"/>
        <v>144.99243248380512</v>
      </c>
      <c r="J32" s="25">
        <f t="shared" si="5"/>
        <v>4.6915080709311052E-2</v>
      </c>
      <c r="K32" s="25">
        <f t="shared" si="4"/>
        <v>4.1231429655251617E-2</v>
      </c>
      <c r="L32" s="28">
        <f t="shared" si="6"/>
        <v>659.81430180698931</v>
      </c>
    </row>
    <row r="33" spans="2:12" x14ac:dyDescent="0.2">
      <c r="B33" s="12">
        <v>1555661</v>
      </c>
      <c r="C33" s="12" t="s">
        <v>251</v>
      </c>
      <c r="D33" s="25">
        <v>1.8264890410657542E-2</v>
      </c>
      <c r="E33" s="26">
        <f t="shared" si="0"/>
        <v>482.743062691624</v>
      </c>
      <c r="F33" s="26">
        <f t="shared" si="1"/>
        <v>501.8798806142164</v>
      </c>
      <c r="G33" s="25">
        <f t="shared" si="7"/>
        <v>3.964182895947066E-2</v>
      </c>
      <c r="H33" s="27">
        <f t="shared" si="2"/>
        <v>135.01333931996413</v>
      </c>
      <c r="I33" s="27">
        <f t="shared" si="3"/>
        <v>141.34750103099384</v>
      </c>
      <c r="J33" s="25">
        <f t="shared" si="5"/>
        <v>4.6915080709311052E-2</v>
      </c>
      <c r="K33" s="25">
        <f t="shared" si="4"/>
        <v>4.1231429655251617E-2</v>
      </c>
      <c r="L33" s="28">
        <f t="shared" si="6"/>
        <v>643.22738164521024</v>
      </c>
    </row>
    <row r="34" spans="2:12" x14ac:dyDescent="0.2">
      <c r="B34" s="12">
        <v>1555660</v>
      </c>
      <c r="C34" s="12" t="s">
        <v>252</v>
      </c>
      <c r="D34" s="25">
        <v>2.5067849592902449E-2</v>
      </c>
      <c r="E34" s="26">
        <f t="shared" si="0"/>
        <v>662.54602220386698</v>
      </c>
      <c r="F34" s="26">
        <f t="shared" si="1"/>
        <v>688.81055829385036</v>
      </c>
      <c r="G34" s="25">
        <f t="shared" si="7"/>
        <v>3.964182895947066E-2</v>
      </c>
      <c r="H34" s="27">
        <f t="shared" si="2"/>
        <v>185.30054147675119</v>
      </c>
      <c r="I34" s="27">
        <f t="shared" si="3"/>
        <v>193.99393133561202</v>
      </c>
      <c r="J34" s="25">
        <f t="shared" si="5"/>
        <v>4.6915080709311052E-2</v>
      </c>
      <c r="K34" s="25">
        <f t="shared" si="4"/>
        <v>4.1231429655251617E-2</v>
      </c>
      <c r="L34" s="28">
        <f t="shared" si="6"/>
        <v>882.80448962946241</v>
      </c>
    </row>
    <row r="35" spans="2:12" x14ac:dyDescent="0.2">
      <c r="B35" s="12">
        <v>1555659</v>
      </c>
      <c r="C35" s="12" t="s">
        <v>253</v>
      </c>
      <c r="D35" s="25">
        <v>2.4443853336879987E-2</v>
      </c>
      <c r="E35" s="26">
        <f t="shared" si="0"/>
        <v>646.05373251760511</v>
      </c>
      <c r="F35" s="26">
        <f t="shared" si="1"/>
        <v>671.66448408069573</v>
      </c>
      <c r="G35" s="25">
        <f t="shared" si="7"/>
        <v>3.9641828959470882E-2</v>
      </c>
      <c r="H35" s="27">
        <f t="shared" si="2"/>
        <v>180.68798611208339</v>
      </c>
      <c r="I35" s="27">
        <f t="shared" si="3"/>
        <v>189.16497756373465</v>
      </c>
      <c r="J35" s="25">
        <f t="shared" si="5"/>
        <v>4.6915080709311052E-2</v>
      </c>
      <c r="K35" s="25">
        <f t="shared" si="4"/>
        <v>4.1231429655251617E-2</v>
      </c>
      <c r="L35" s="28">
        <f t="shared" si="6"/>
        <v>860.82946164443035</v>
      </c>
    </row>
    <row r="36" spans="2:12" x14ac:dyDescent="0.2">
      <c r="B36" s="12">
        <v>1555658</v>
      </c>
      <c r="C36" s="12" t="s">
        <v>254</v>
      </c>
      <c r="D36" s="25">
        <v>2.4401853588878475E-2</v>
      </c>
      <c r="E36" s="26">
        <f t="shared" si="0"/>
        <v>644.94367455795293</v>
      </c>
      <c r="F36" s="26">
        <f t="shared" si="1"/>
        <v>670.51042139327183</v>
      </c>
      <c r="G36" s="25">
        <f t="shared" si="7"/>
        <v>3.964182895947066E-2</v>
      </c>
      <c r="H36" s="27">
        <f t="shared" si="2"/>
        <v>180.37752565484612</v>
      </c>
      <c r="I36" s="27">
        <f t="shared" si="3"/>
        <v>188.83995182908907</v>
      </c>
      <c r="J36" s="25">
        <f t="shared" si="5"/>
        <v>4.6915080709311052E-2</v>
      </c>
      <c r="K36" s="25">
        <f t="shared" si="4"/>
        <v>4.1231429655251395E-2</v>
      </c>
      <c r="L36" s="28">
        <f t="shared" si="6"/>
        <v>859.35037322236087</v>
      </c>
    </row>
    <row r="37" spans="2:12" x14ac:dyDescent="0.2">
      <c r="B37" s="12">
        <v>1555657</v>
      </c>
      <c r="C37" s="12" t="s">
        <v>255</v>
      </c>
      <c r="D37" s="25">
        <v>2.5064849610902343E-2</v>
      </c>
      <c r="E37" s="26">
        <f t="shared" si="0"/>
        <v>662.4667323496061</v>
      </c>
      <c r="F37" s="26">
        <f t="shared" si="1"/>
        <v>688.72812524474864</v>
      </c>
      <c r="G37" s="25">
        <f t="shared" si="7"/>
        <v>3.964182895947066E-2</v>
      </c>
      <c r="H37" s="27">
        <f t="shared" si="2"/>
        <v>185.27836572980567</v>
      </c>
      <c r="I37" s="27">
        <f t="shared" si="3"/>
        <v>193.97071521170878</v>
      </c>
      <c r="J37" s="25">
        <f t="shared" si="5"/>
        <v>4.6915080709311274E-2</v>
      </c>
      <c r="K37" s="25">
        <f t="shared" si="4"/>
        <v>4.1231429655251617E-2</v>
      </c>
      <c r="L37" s="28">
        <f t="shared" si="6"/>
        <v>882.69884045645745</v>
      </c>
    </row>
    <row r="38" spans="2:12" x14ac:dyDescent="0.2">
      <c r="B38" s="12">
        <v>1555656</v>
      </c>
      <c r="C38" s="12" t="s">
        <v>256</v>
      </c>
      <c r="D38" s="25">
        <v>1.8264890410657542E-2</v>
      </c>
      <c r="E38" s="26">
        <f t="shared" si="0"/>
        <v>482.743062691624</v>
      </c>
      <c r="F38" s="26">
        <f t="shared" si="1"/>
        <v>501.8798806142164</v>
      </c>
      <c r="G38" s="25">
        <f t="shared" si="7"/>
        <v>3.964182895947066E-2</v>
      </c>
      <c r="H38" s="27">
        <f t="shared" si="2"/>
        <v>135.01333931996413</v>
      </c>
      <c r="I38" s="27">
        <f t="shared" si="3"/>
        <v>141.34750103099384</v>
      </c>
      <c r="J38" s="25">
        <f t="shared" si="5"/>
        <v>4.6915080709311052E-2</v>
      </c>
      <c r="K38" s="25">
        <f t="shared" si="4"/>
        <v>4.1231429655251617E-2</v>
      </c>
      <c r="L38" s="28">
        <f t="shared" si="6"/>
        <v>643.22738164521024</v>
      </c>
    </row>
    <row r="39" spans="2:12" x14ac:dyDescent="0.2">
      <c r="B39" s="12">
        <v>1555655</v>
      </c>
      <c r="C39" s="12" t="s">
        <v>257</v>
      </c>
      <c r="D39" s="25">
        <v>1.8735887584674496E-2</v>
      </c>
      <c r="E39" s="26">
        <f t="shared" si="0"/>
        <v>495.19156981058126</v>
      </c>
      <c r="F39" s="26">
        <f t="shared" si="1"/>
        <v>514.82186932318416</v>
      </c>
      <c r="G39" s="25">
        <f t="shared" si="7"/>
        <v>3.9641828959470882E-2</v>
      </c>
      <c r="H39" s="27">
        <f t="shared" si="2"/>
        <v>138.49493159041049</v>
      </c>
      <c r="I39" s="27">
        <f t="shared" si="3"/>
        <v>144.99243248380512</v>
      </c>
      <c r="J39" s="25">
        <f t="shared" si="5"/>
        <v>4.6915080709311052E-2</v>
      </c>
      <c r="K39" s="25">
        <f t="shared" si="4"/>
        <v>4.1231429655251617E-2</v>
      </c>
      <c r="L39" s="28">
        <f t="shared" si="6"/>
        <v>659.81430180698931</v>
      </c>
    </row>
    <row r="40" spans="2:12" x14ac:dyDescent="0.2">
      <c r="B40" s="12">
        <v>1555654</v>
      </c>
      <c r="C40" s="12" t="s">
        <v>258</v>
      </c>
      <c r="D40" s="25">
        <v>1.8264890410657542E-2</v>
      </c>
      <c r="E40" s="26">
        <f t="shared" si="0"/>
        <v>482.743062691624</v>
      </c>
      <c r="F40" s="26">
        <f t="shared" si="1"/>
        <v>501.8798806142164</v>
      </c>
      <c r="G40" s="25">
        <f t="shared" si="7"/>
        <v>3.964182895947066E-2</v>
      </c>
      <c r="H40" s="27">
        <f t="shared" si="2"/>
        <v>135.01333931996413</v>
      </c>
      <c r="I40" s="27">
        <f t="shared" si="3"/>
        <v>141.34750103099384</v>
      </c>
      <c r="J40" s="25">
        <f t="shared" si="5"/>
        <v>4.6915080709311052E-2</v>
      </c>
      <c r="K40" s="25">
        <f t="shared" si="4"/>
        <v>4.1231429655251617E-2</v>
      </c>
      <c r="L40" s="28">
        <f t="shared" si="6"/>
        <v>643.22738164521024</v>
      </c>
    </row>
    <row r="41" spans="2:12" x14ac:dyDescent="0.2">
      <c r="B41" s="12">
        <v>1555653</v>
      </c>
      <c r="C41" s="12" t="s">
        <v>259</v>
      </c>
      <c r="D41" s="25">
        <v>2.5067849592902449E-2</v>
      </c>
      <c r="E41" s="26">
        <f t="shared" si="0"/>
        <v>662.54602220386698</v>
      </c>
      <c r="F41" s="26">
        <f t="shared" si="1"/>
        <v>688.81055829385036</v>
      </c>
      <c r="G41" s="25">
        <f t="shared" si="7"/>
        <v>3.964182895947066E-2</v>
      </c>
      <c r="H41" s="27">
        <f t="shared" si="2"/>
        <v>185.30054147675119</v>
      </c>
      <c r="I41" s="27">
        <f t="shared" si="3"/>
        <v>193.99393133561202</v>
      </c>
      <c r="J41" s="25">
        <f t="shared" si="5"/>
        <v>4.6915080709311052E-2</v>
      </c>
      <c r="K41" s="25">
        <f t="shared" si="4"/>
        <v>4.1231429655251617E-2</v>
      </c>
      <c r="L41" s="28">
        <f t="shared" si="6"/>
        <v>882.80448962946241</v>
      </c>
    </row>
    <row r="42" spans="2:12" x14ac:dyDescent="0.2">
      <c r="B42" s="12">
        <v>1555652</v>
      </c>
      <c r="C42" s="12" t="s">
        <v>260</v>
      </c>
      <c r="D42" s="25">
        <v>2.4443853336879987E-2</v>
      </c>
      <c r="E42" s="26">
        <f t="shared" si="0"/>
        <v>646.05373251760511</v>
      </c>
      <c r="F42" s="26">
        <f t="shared" si="1"/>
        <v>671.66448408069573</v>
      </c>
      <c r="G42" s="25">
        <f t="shared" si="7"/>
        <v>3.9641828959470882E-2</v>
      </c>
      <c r="H42" s="27">
        <f t="shared" si="2"/>
        <v>180.68798611208339</v>
      </c>
      <c r="I42" s="27">
        <f t="shared" si="3"/>
        <v>189.16497756373465</v>
      </c>
      <c r="J42" s="25">
        <f t="shared" si="5"/>
        <v>4.6915080709311052E-2</v>
      </c>
      <c r="K42" s="25">
        <f t="shared" si="4"/>
        <v>4.1231429655251617E-2</v>
      </c>
      <c r="L42" s="28">
        <f t="shared" si="6"/>
        <v>860.82946164443035</v>
      </c>
    </row>
    <row r="43" spans="2:12" x14ac:dyDescent="0.2">
      <c r="B43" s="12">
        <v>1555651</v>
      </c>
      <c r="C43" s="12" t="s">
        <v>261</v>
      </c>
      <c r="D43" s="25">
        <v>2.4401853588878475E-2</v>
      </c>
      <c r="E43" s="26">
        <f t="shared" si="0"/>
        <v>644.94367455795293</v>
      </c>
      <c r="F43" s="26">
        <f t="shared" si="1"/>
        <v>670.51042139327183</v>
      </c>
      <c r="G43" s="25">
        <f t="shared" si="7"/>
        <v>3.964182895947066E-2</v>
      </c>
      <c r="H43" s="27">
        <f t="shared" si="2"/>
        <v>180.37752565484612</v>
      </c>
      <c r="I43" s="27">
        <f t="shared" si="3"/>
        <v>188.83995182908907</v>
      </c>
      <c r="J43" s="25">
        <f t="shared" si="5"/>
        <v>4.6915080709311052E-2</v>
      </c>
      <c r="K43" s="25">
        <f t="shared" si="4"/>
        <v>4.1231429655251395E-2</v>
      </c>
      <c r="L43" s="28">
        <f t="shared" si="6"/>
        <v>859.35037322236087</v>
      </c>
    </row>
    <row r="44" spans="2:12" x14ac:dyDescent="0.2">
      <c r="B44" s="12">
        <v>1555650</v>
      </c>
      <c r="C44" s="12" t="s">
        <v>262</v>
      </c>
      <c r="D44" s="25">
        <v>2.5064849610902343E-2</v>
      </c>
      <c r="E44" s="26">
        <f t="shared" si="0"/>
        <v>662.4667323496061</v>
      </c>
      <c r="F44" s="26">
        <f t="shared" si="1"/>
        <v>688.72812524474864</v>
      </c>
      <c r="G44" s="25">
        <f t="shared" si="7"/>
        <v>3.964182895947066E-2</v>
      </c>
      <c r="H44" s="27">
        <f t="shared" si="2"/>
        <v>185.27836572980567</v>
      </c>
      <c r="I44" s="27">
        <f t="shared" si="3"/>
        <v>193.97071521170878</v>
      </c>
      <c r="J44" s="25">
        <f t="shared" si="5"/>
        <v>4.6915080709311274E-2</v>
      </c>
      <c r="K44" s="25">
        <f t="shared" si="4"/>
        <v>4.1231429655251617E-2</v>
      </c>
      <c r="L44" s="28">
        <f t="shared" si="6"/>
        <v>882.69884045645745</v>
      </c>
    </row>
    <row r="45" spans="2:12" x14ac:dyDescent="0.2">
      <c r="B45" s="12">
        <v>1555649</v>
      </c>
      <c r="C45" s="12" t="s">
        <v>263</v>
      </c>
      <c r="D45" s="25">
        <v>1.8264890410657542E-2</v>
      </c>
      <c r="E45" s="26">
        <f t="shared" si="0"/>
        <v>482.743062691624</v>
      </c>
      <c r="F45" s="26">
        <f t="shared" si="1"/>
        <v>501.8798806142164</v>
      </c>
      <c r="G45" s="25">
        <f t="shared" si="7"/>
        <v>3.964182895947066E-2</v>
      </c>
      <c r="H45" s="27">
        <f t="shared" si="2"/>
        <v>135.01333931996413</v>
      </c>
      <c r="I45" s="27">
        <f t="shared" si="3"/>
        <v>141.34750103099384</v>
      </c>
      <c r="J45" s="25">
        <f t="shared" si="5"/>
        <v>4.6915080709311052E-2</v>
      </c>
      <c r="K45" s="25">
        <f t="shared" si="4"/>
        <v>4.1231429655251617E-2</v>
      </c>
      <c r="L45" s="28">
        <f t="shared" si="6"/>
        <v>643.22738164521024</v>
      </c>
    </row>
    <row r="46" spans="2:12" x14ac:dyDescent="0.2">
      <c r="B46" s="12">
        <v>1555648</v>
      </c>
      <c r="C46" s="12" t="s">
        <v>264</v>
      </c>
      <c r="D46" s="25">
        <v>1.8735887584674496E-2</v>
      </c>
      <c r="E46" s="26">
        <f t="shared" si="0"/>
        <v>495.19156981058126</v>
      </c>
      <c r="F46" s="26">
        <f t="shared" si="1"/>
        <v>514.82186932318416</v>
      </c>
      <c r="G46" s="25">
        <f t="shared" si="7"/>
        <v>3.9641828959470882E-2</v>
      </c>
      <c r="H46" s="27">
        <f t="shared" si="2"/>
        <v>138.49493159041049</v>
      </c>
      <c r="I46" s="27">
        <f t="shared" si="3"/>
        <v>144.99243248380512</v>
      </c>
      <c r="J46" s="25">
        <f t="shared" si="5"/>
        <v>4.6915080709311052E-2</v>
      </c>
      <c r="K46" s="25">
        <f t="shared" si="4"/>
        <v>4.1231429655251617E-2</v>
      </c>
      <c r="L46" s="28">
        <f t="shared" si="6"/>
        <v>659.81430180698931</v>
      </c>
    </row>
    <row r="47" spans="2:12" x14ac:dyDescent="0.2">
      <c r="B47" s="12">
        <v>1555647</v>
      </c>
      <c r="C47" s="12" t="s">
        <v>265</v>
      </c>
      <c r="D47" s="25">
        <v>1.8264890410657542E-2</v>
      </c>
      <c r="E47" s="26">
        <f t="shared" si="0"/>
        <v>482.743062691624</v>
      </c>
      <c r="F47" s="26">
        <f t="shared" si="1"/>
        <v>501.8798806142164</v>
      </c>
      <c r="G47" s="25">
        <f t="shared" si="7"/>
        <v>3.964182895947066E-2</v>
      </c>
      <c r="H47" s="27">
        <f t="shared" si="2"/>
        <v>135.01333931996413</v>
      </c>
      <c r="I47" s="27">
        <f t="shared" si="3"/>
        <v>141.34750103099384</v>
      </c>
      <c r="J47" s="25">
        <f t="shared" si="5"/>
        <v>4.6915080709311052E-2</v>
      </c>
      <c r="K47" s="25">
        <f t="shared" si="4"/>
        <v>4.1231429655251617E-2</v>
      </c>
      <c r="L47" s="28">
        <f t="shared" si="6"/>
        <v>643.22738164521024</v>
      </c>
    </row>
    <row r="48" spans="2:12" x14ac:dyDescent="0.2">
      <c r="B48" s="12">
        <v>1555646</v>
      </c>
      <c r="C48" s="12" t="s">
        <v>266</v>
      </c>
      <c r="D48" s="25">
        <v>2.5067849592902449E-2</v>
      </c>
      <c r="E48" s="26">
        <f t="shared" si="0"/>
        <v>662.54602220386698</v>
      </c>
      <c r="F48" s="26">
        <f t="shared" si="1"/>
        <v>688.81055829385036</v>
      </c>
      <c r="G48" s="25">
        <f t="shared" si="7"/>
        <v>3.964182895947066E-2</v>
      </c>
      <c r="H48" s="27">
        <f t="shared" si="2"/>
        <v>185.30054147675119</v>
      </c>
      <c r="I48" s="27">
        <f t="shared" si="3"/>
        <v>193.99393133561202</v>
      </c>
      <c r="J48" s="25">
        <f t="shared" si="5"/>
        <v>4.6915080709311052E-2</v>
      </c>
      <c r="K48" s="25">
        <f t="shared" si="4"/>
        <v>4.1231429655251617E-2</v>
      </c>
      <c r="L48" s="28">
        <f t="shared" si="6"/>
        <v>882.80448962946241</v>
      </c>
    </row>
    <row r="49" spans="1:12" x14ac:dyDescent="0.2">
      <c r="B49" s="12">
        <v>1555645</v>
      </c>
      <c r="C49" s="12" t="s">
        <v>267</v>
      </c>
      <c r="D49" s="25">
        <v>2.4443853336879987E-2</v>
      </c>
      <c r="E49" s="26">
        <f t="shared" si="0"/>
        <v>646.05373251760511</v>
      </c>
      <c r="F49" s="26">
        <f t="shared" si="1"/>
        <v>671.66448408069573</v>
      </c>
      <c r="G49" s="25">
        <f t="shared" si="7"/>
        <v>3.9641828959470882E-2</v>
      </c>
      <c r="H49" s="27">
        <f t="shared" si="2"/>
        <v>180.68798611208339</v>
      </c>
      <c r="I49" s="27">
        <f t="shared" si="3"/>
        <v>189.16497756373465</v>
      </c>
      <c r="J49" s="25">
        <f t="shared" si="5"/>
        <v>4.6915080709311052E-2</v>
      </c>
      <c r="K49" s="25">
        <f t="shared" si="4"/>
        <v>4.1231429655251617E-2</v>
      </c>
      <c r="L49" s="28">
        <f t="shared" si="6"/>
        <v>860.82946164443035</v>
      </c>
    </row>
    <row r="50" spans="1:12" x14ac:dyDescent="0.2">
      <c r="B50" s="12">
        <v>1555644</v>
      </c>
      <c r="C50" s="12" t="s">
        <v>268</v>
      </c>
      <c r="D50" s="25">
        <v>2.4401853588878475E-2</v>
      </c>
      <c r="E50" s="26">
        <f t="shared" si="0"/>
        <v>644.94367455795293</v>
      </c>
      <c r="F50" s="26">
        <f t="shared" si="1"/>
        <v>670.51042139327183</v>
      </c>
      <c r="G50" s="25">
        <f t="shared" si="7"/>
        <v>3.964182895947066E-2</v>
      </c>
      <c r="H50" s="27">
        <f t="shared" si="2"/>
        <v>180.37752565484612</v>
      </c>
      <c r="I50" s="27">
        <f t="shared" si="3"/>
        <v>188.83995182908907</v>
      </c>
      <c r="J50" s="25">
        <f t="shared" si="5"/>
        <v>4.6915080709311052E-2</v>
      </c>
      <c r="K50" s="25">
        <f t="shared" si="4"/>
        <v>4.1231429655251395E-2</v>
      </c>
      <c r="L50" s="28">
        <f t="shared" si="6"/>
        <v>859.35037322236087</v>
      </c>
    </row>
    <row r="51" spans="1:12" x14ac:dyDescent="0.2">
      <c r="B51" s="12">
        <v>1555643</v>
      </c>
      <c r="C51" s="12" t="s">
        <v>269</v>
      </c>
      <c r="D51" s="25">
        <v>2.5064849610902343E-2</v>
      </c>
      <c r="E51" s="26">
        <f t="shared" si="0"/>
        <v>662.4667323496061</v>
      </c>
      <c r="F51" s="26">
        <f t="shared" si="1"/>
        <v>688.72812524474864</v>
      </c>
      <c r="G51" s="25">
        <f t="shared" si="7"/>
        <v>3.964182895947066E-2</v>
      </c>
      <c r="H51" s="27">
        <f t="shared" si="2"/>
        <v>185.27836572980567</v>
      </c>
      <c r="I51" s="27">
        <f t="shared" si="3"/>
        <v>193.97071521170878</v>
      </c>
      <c r="J51" s="25">
        <f t="shared" si="5"/>
        <v>4.6915080709311274E-2</v>
      </c>
      <c r="K51" s="25">
        <f t="shared" si="4"/>
        <v>4.1231429655251617E-2</v>
      </c>
      <c r="L51" s="28">
        <f t="shared" si="6"/>
        <v>882.69884045645745</v>
      </c>
    </row>
    <row r="52" spans="1:12" x14ac:dyDescent="0.2">
      <c r="B52" s="12">
        <v>1555642</v>
      </c>
      <c r="C52" s="12" t="s">
        <v>270</v>
      </c>
      <c r="D52" s="25">
        <v>1.8264890410657542E-2</v>
      </c>
      <c r="E52" s="26">
        <f t="shared" si="0"/>
        <v>482.743062691624</v>
      </c>
      <c r="F52" s="26">
        <f t="shared" si="1"/>
        <v>501.8798806142164</v>
      </c>
      <c r="G52" s="25">
        <f t="shared" si="7"/>
        <v>3.964182895947066E-2</v>
      </c>
      <c r="H52" s="27">
        <f t="shared" si="2"/>
        <v>135.01333931996413</v>
      </c>
      <c r="I52" s="27">
        <f t="shared" si="3"/>
        <v>141.34750103099384</v>
      </c>
      <c r="J52" s="25">
        <f t="shared" si="5"/>
        <v>4.6915080709311052E-2</v>
      </c>
      <c r="K52" s="25">
        <f t="shared" si="4"/>
        <v>4.1231429655251617E-2</v>
      </c>
      <c r="L52" s="28">
        <f t="shared" si="6"/>
        <v>643.22738164521024</v>
      </c>
    </row>
    <row r="53" spans="1:12" x14ac:dyDescent="0.2">
      <c r="B53" s="12">
        <v>1555641</v>
      </c>
      <c r="C53" s="12" t="s">
        <v>271</v>
      </c>
      <c r="D53" s="25">
        <v>1.8735887584674496E-2</v>
      </c>
      <c r="E53" s="26">
        <f t="shared" si="0"/>
        <v>495.19156981058126</v>
      </c>
      <c r="F53" s="26">
        <f t="shared" si="1"/>
        <v>514.82186932318416</v>
      </c>
      <c r="G53" s="25">
        <f t="shared" si="7"/>
        <v>3.9641828959470882E-2</v>
      </c>
      <c r="H53" s="27">
        <f t="shared" si="2"/>
        <v>138.49493159041049</v>
      </c>
      <c r="I53" s="27">
        <f t="shared" si="3"/>
        <v>144.99243248380512</v>
      </c>
      <c r="J53" s="25">
        <f t="shared" si="5"/>
        <v>4.6915080709311052E-2</v>
      </c>
      <c r="K53" s="25">
        <f t="shared" si="4"/>
        <v>4.1231429655251617E-2</v>
      </c>
      <c r="L53" s="28">
        <f t="shared" si="6"/>
        <v>659.81430180698931</v>
      </c>
    </row>
    <row r="54" spans="1:12" x14ac:dyDescent="0.2">
      <c r="B54" s="12">
        <v>1555640</v>
      </c>
      <c r="C54" s="12" t="s">
        <v>272</v>
      </c>
      <c r="D54" s="25">
        <v>1.8264890410657542E-2</v>
      </c>
      <c r="E54" s="26">
        <f t="shared" si="0"/>
        <v>482.743062691624</v>
      </c>
      <c r="F54" s="26">
        <f t="shared" si="1"/>
        <v>501.8798806142164</v>
      </c>
      <c r="G54" s="25">
        <f t="shared" si="7"/>
        <v>3.964182895947066E-2</v>
      </c>
      <c r="H54" s="27">
        <f t="shared" si="2"/>
        <v>135.01333931996413</v>
      </c>
      <c r="I54" s="27">
        <f t="shared" si="3"/>
        <v>141.34750103099384</v>
      </c>
      <c r="J54" s="25">
        <f t="shared" si="5"/>
        <v>4.6915080709311052E-2</v>
      </c>
      <c r="K54" s="25">
        <f t="shared" si="4"/>
        <v>4.1231429655251617E-2</v>
      </c>
      <c r="L54" s="28">
        <f t="shared" si="6"/>
        <v>643.22738164521024</v>
      </c>
    </row>
    <row r="55" spans="1:12" x14ac:dyDescent="0.2">
      <c r="B55" s="12">
        <v>1555639</v>
      </c>
      <c r="C55" s="12" t="s">
        <v>273</v>
      </c>
      <c r="D55" s="25">
        <v>2.5067849592902449E-2</v>
      </c>
      <c r="E55" s="26">
        <f t="shared" si="0"/>
        <v>662.54602220386698</v>
      </c>
      <c r="F55" s="26">
        <f t="shared" si="1"/>
        <v>688.81055829385036</v>
      </c>
      <c r="G55" s="25">
        <f t="shared" si="7"/>
        <v>3.964182895947066E-2</v>
      </c>
      <c r="H55" s="27">
        <f t="shared" si="2"/>
        <v>185.30054147675119</v>
      </c>
      <c r="I55" s="27">
        <f t="shared" si="3"/>
        <v>193.99393133561202</v>
      </c>
      <c r="J55" s="25">
        <f t="shared" si="5"/>
        <v>4.6915080709311052E-2</v>
      </c>
      <c r="K55" s="25">
        <f t="shared" si="4"/>
        <v>4.1231429655251617E-2</v>
      </c>
      <c r="L55" s="28">
        <f t="shared" si="6"/>
        <v>882.80448962946241</v>
      </c>
    </row>
    <row r="56" spans="1:12" x14ac:dyDescent="0.2">
      <c r="B56" s="12">
        <v>1555638</v>
      </c>
      <c r="C56" s="12" t="s">
        <v>274</v>
      </c>
      <c r="D56" s="25">
        <v>2.4443853336879987E-2</v>
      </c>
      <c r="E56" s="26">
        <f t="shared" si="0"/>
        <v>646.05373251760511</v>
      </c>
      <c r="F56" s="26">
        <f t="shared" si="1"/>
        <v>671.66448408069573</v>
      </c>
      <c r="G56" s="25">
        <f t="shared" si="7"/>
        <v>3.9641828959470882E-2</v>
      </c>
      <c r="H56" s="27">
        <f t="shared" si="2"/>
        <v>180.68798611208339</v>
      </c>
      <c r="I56" s="27">
        <f t="shared" si="3"/>
        <v>189.16497756373465</v>
      </c>
      <c r="J56" s="25">
        <f t="shared" si="5"/>
        <v>4.6915080709311052E-2</v>
      </c>
      <c r="K56" s="25">
        <f t="shared" si="4"/>
        <v>4.1231429655251617E-2</v>
      </c>
      <c r="L56" s="28">
        <f t="shared" si="6"/>
        <v>860.82946164443035</v>
      </c>
    </row>
    <row r="57" spans="1:12" ht="16" thickBot="1" x14ac:dyDescent="0.25">
      <c r="E57" s="27"/>
      <c r="F57" s="27"/>
      <c r="G57" s="25"/>
      <c r="H57" s="27"/>
      <c r="I57" s="27"/>
      <c r="J57" s="25"/>
      <c r="K57" s="25"/>
    </row>
    <row r="58" spans="1:12" ht="16" thickBot="1" x14ac:dyDescent="0.25">
      <c r="A58" s="29" t="s">
        <v>275</v>
      </c>
      <c r="B58" s="30"/>
      <c r="C58" s="30"/>
      <c r="D58" s="30">
        <f>SUM(D12:D57)</f>
        <v>1.0000000000000004</v>
      </c>
      <c r="E58" s="31">
        <f>SUM(E12:E57)</f>
        <v>26430.110000000011</v>
      </c>
      <c r="F58" s="31">
        <f>SUM(F12:F57)</f>
        <v>27477.847900000001</v>
      </c>
      <c r="G58" s="32">
        <f t="shared" ref="G58" si="8">F58/E58-1</f>
        <v>3.9641828959470438E-2</v>
      </c>
      <c r="H58" s="31">
        <f>SUM(H12:H57)</f>
        <v>7391.9600000000009</v>
      </c>
      <c r="I58" s="31">
        <f>SUM(I12:I57)</f>
        <v>7738.7544000000007</v>
      </c>
      <c r="J58" s="32">
        <f t="shared" ref="J58" si="9">I58/H58-1</f>
        <v>4.6915080709311052E-2</v>
      </c>
      <c r="K58" s="32"/>
      <c r="L58" s="31">
        <f>SUM(L12:L57)</f>
        <v>35216.602300000013</v>
      </c>
    </row>
  </sheetData>
  <mergeCells count="1">
    <mergeCell ref="G2:I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Operating</vt:lpstr>
      <vt:lpstr>Operating (clean)</vt:lpstr>
      <vt:lpstr>pvt</vt:lpstr>
      <vt:lpstr>Assessments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Padgett, Robert B. - CASR Building Electrification Sen</cp:lastModifiedBy>
  <dcterms:created xsi:type="dcterms:W3CDTF">2025-07-19T19:06:16Z</dcterms:created>
  <dcterms:modified xsi:type="dcterms:W3CDTF">2025-07-19T19:06:16Z</dcterms:modified>
</cp:coreProperties>
</file>