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rrp/Google Drive/dev/risk/"/>
    </mc:Choice>
  </mc:AlternateContent>
  <bookViews>
    <workbookView xWindow="0" yWindow="0" windowWidth="28800" windowHeight="18000" tabRatio="500" activeTab="5"/>
  </bookViews>
  <sheets>
    <sheet name="Landing Screen" sheetId="1" r:id="rId1"/>
    <sheet name="1D Risk View" sheetId="3" r:id="rId2"/>
    <sheet name="NDF Live Risk PL " sheetId="5" r:id="rId3"/>
    <sheet name="Ccy Panel" sheetId="6" r:id="rId4"/>
    <sheet name="Navigations To Do" sheetId="7" r:id="rId5"/>
    <sheet name="FX Risk View To Do" sheetId="4" r:id="rId6"/>
    <sheet name="Data Model" sheetId="2" r:id="rId7"/>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26" i="6" l="1"/>
  <c r="N25" i="6"/>
  <c r="N24" i="6"/>
  <c r="N23" i="6"/>
  <c r="N22" i="6"/>
  <c r="M26" i="6"/>
  <c r="L26" i="6"/>
  <c r="K26" i="6"/>
  <c r="J26" i="6"/>
  <c r="M25" i="6"/>
  <c r="L25" i="6"/>
  <c r="K25" i="6"/>
  <c r="J25" i="6"/>
  <c r="M24" i="6"/>
  <c r="L24" i="6"/>
  <c r="K24" i="6"/>
  <c r="J24" i="6"/>
  <c r="M23" i="6"/>
  <c r="L23" i="6"/>
  <c r="K23" i="6"/>
  <c r="J23" i="6"/>
  <c r="M22" i="6"/>
  <c r="L22" i="6"/>
  <c r="K22" i="6"/>
  <c r="J22" i="6"/>
  <c r="E8" i="1"/>
  <c r="B81" i="3"/>
  <c r="B77" i="3"/>
  <c r="B69" i="3"/>
  <c r="B65" i="3"/>
  <c r="F63" i="7"/>
  <c r="F62" i="7"/>
  <c r="F61" i="7"/>
  <c r="F60" i="7"/>
  <c r="F59" i="7"/>
  <c r="F58" i="7"/>
  <c r="F57" i="7"/>
  <c r="F56" i="7"/>
  <c r="F55" i="7"/>
  <c r="F54" i="7"/>
  <c r="F53" i="7"/>
  <c r="F52" i="7"/>
  <c r="F51" i="7"/>
  <c r="F50" i="7"/>
  <c r="F49" i="7"/>
  <c r="F48" i="7"/>
  <c r="M43" i="7"/>
  <c r="M42" i="7"/>
  <c r="M41" i="7"/>
  <c r="I43" i="7"/>
  <c r="I42" i="7"/>
  <c r="I41" i="7"/>
  <c r="I21" i="7"/>
  <c r="G31" i="7"/>
  <c r="L22" i="7"/>
  <c r="I22" i="7"/>
  <c r="J22" i="7"/>
  <c r="L21" i="7"/>
  <c r="J21" i="7"/>
  <c r="L20" i="7"/>
  <c r="I20" i="7"/>
  <c r="J20" i="7"/>
  <c r="L19" i="7"/>
  <c r="I19" i="7"/>
  <c r="J19" i="7"/>
  <c r="L18" i="7"/>
  <c r="I18" i="7"/>
  <c r="J18" i="7"/>
  <c r="L17" i="7"/>
  <c r="I17" i="7"/>
  <c r="J17" i="7"/>
  <c r="L16" i="7"/>
  <c r="I16" i="7"/>
  <c r="J16" i="7"/>
  <c r="I15" i="7"/>
  <c r="J15" i="7"/>
  <c r="L15" i="7"/>
  <c r="F9" i="7"/>
  <c r="C7" i="7"/>
  <c r="D7" i="7"/>
  <c r="D8" i="7"/>
  <c r="D9" i="7"/>
  <c r="F8" i="7"/>
  <c r="F7" i="7"/>
  <c r="F6" i="7"/>
  <c r="F5" i="7"/>
  <c r="F4" i="7"/>
  <c r="C4" i="7"/>
  <c r="D4" i="7"/>
  <c r="D5" i="7"/>
  <c r="D6" i="7"/>
  <c r="M3" i="6"/>
  <c r="C10" i="6"/>
  <c r="N7" i="6"/>
  <c r="M7" i="6"/>
  <c r="L7" i="6"/>
  <c r="K7" i="6"/>
  <c r="J7" i="6"/>
  <c r="I7" i="6"/>
  <c r="G7" i="6"/>
  <c r="F7" i="6"/>
  <c r="G3" i="6"/>
  <c r="I3" i="6"/>
  <c r="J3" i="6"/>
  <c r="K3" i="6"/>
  <c r="L3" i="6"/>
  <c r="F3" i="6"/>
  <c r="C2" i="6"/>
  <c r="G27" i="5"/>
  <c r="G28" i="5"/>
  <c r="G29" i="5"/>
  <c r="G30" i="5"/>
  <c r="G31" i="5"/>
  <c r="F32" i="5"/>
  <c r="G32" i="5"/>
  <c r="F33" i="5"/>
  <c r="G33" i="5"/>
  <c r="F34" i="5"/>
  <c r="G34" i="5"/>
  <c r="F35" i="5"/>
  <c r="G35" i="5"/>
  <c r="F36" i="5"/>
  <c r="G36" i="5"/>
  <c r="I37" i="5"/>
  <c r="I29" i="5"/>
  <c r="I30" i="5"/>
  <c r="I31" i="5"/>
  <c r="I32" i="5"/>
  <c r="I33" i="5"/>
  <c r="I34" i="5"/>
  <c r="I35" i="5"/>
  <c r="I36" i="5"/>
  <c r="J36" i="5"/>
  <c r="J35" i="5"/>
  <c r="J34" i="5"/>
  <c r="J33" i="5"/>
  <c r="J32" i="5"/>
  <c r="J31" i="5"/>
  <c r="J30" i="5"/>
  <c r="J29" i="5"/>
  <c r="J28" i="5"/>
  <c r="J27" i="5"/>
  <c r="J26" i="5"/>
  <c r="H26" i="5"/>
  <c r="L26" i="5"/>
  <c r="G26" i="5"/>
  <c r="H27" i="5"/>
  <c r="L27" i="5"/>
  <c r="H28" i="5"/>
  <c r="L28" i="5"/>
  <c r="H29" i="5"/>
  <c r="L29" i="5"/>
  <c r="H30" i="5"/>
  <c r="L30" i="5"/>
  <c r="H31" i="5"/>
  <c r="L31" i="5"/>
  <c r="H32" i="5"/>
  <c r="L32" i="5"/>
  <c r="H33" i="5"/>
  <c r="L33" i="5"/>
  <c r="H34" i="5"/>
  <c r="L34" i="5"/>
  <c r="H35" i="5"/>
  <c r="L35" i="5"/>
  <c r="H36" i="5"/>
  <c r="L36" i="5"/>
  <c r="M37" i="5"/>
  <c r="L37" i="5"/>
  <c r="K37" i="5"/>
  <c r="J37" i="5"/>
  <c r="G11" i="5"/>
  <c r="G12" i="5"/>
  <c r="G13" i="5"/>
  <c r="G14" i="5"/>
  <c r="G15" i="5"/>
  <c r="G16" i="5"/>
  <c r="G17" i="5"/>
  <c r="G18" i="5"/>
  <c r="G19" i="5"/>
  <c r="L19" i="5"/>
  <c r="L18" i="5"/>
  <c r="L17" i="5"/>
  <c r="L16" i="5"/>
  <c r="L15" i="5"/>
  <c r="L14" i="5"/>
  <c r="L13" i="5"/>
  <c r="L12" i="5"/>
  <c r="L11" i="5"/>
  <c r="L10" i="5"/>
  <c r="L9" i="5"/>
  <c r="L8" i="5"/>
  <c r="L7" i="5"/>
  <c r="L6" i="5"/>
  <c r="H6" i="5"/>
  <c r="M6" i="5"/>
  <c r="H7" i="5"/>
  <c r="M7" i="5"/>
  <c r="H8" i="5"/>
  <c r="M8" i="5"/>
  <c r="H9" i="5"/>
  <c r="M9" i="5"/>
  <c r="H10" i="5"/>
  <c r="M10" i="5"/>
  <c r="H11" i="5"/>
  <c r="M11" i="5"/>
  <c r="H12" i="5"/>
  <c r="M12" i="5"/>
  <c r="H13" i="5"/>
  <c r="M13" i="5"/>
  <c r="H14" i="5"/>
  <c r="M14" i="5"/>
  <c r="H15" i="5"/>
  <c r="M15" i="5"/>
  <c r="H16" i="5"/>
  <c r="M16" i="5"/>
  <c r="H17" i="5"/>
  <c r="M17" i="5"/>
  <c r="H18" i="5"/>
  <c r="M18" i="5"/>
  <c r="H19" i="5"/>
  <c r="M19" i="5"/>
  <c r="M20" i="5"/>
  <c r="E10" i="5"/>
  <c r="E11" i="5"/>
  <c r="E12" i="5"/>
  <c r="E13" i="5"/>
  <c r="E14" i="5"/>
  <c r="E15" i="5"/>
  <c r="E16" i="5"/>
  <c r="E17" i="5"/>
  <c r="E18" i="5"/>
  <c r="E19" i="5"/>
  <c r="F19" i="5"/>
  <c r="F18" i="5"/>
  <c r="F17" i="5"/>
  <c r="F16" i="5"/>
  <c r="F15" i="5"/>
  <c r="F14" i="5"/>
  <c r="F13" i="5"/>
  <c r="F12" i="5"/>
  <c r="F11" i="5"/>
  <c r="F10" i="5"/>
  <c r="B10" i="5"/>
  <c r="B4" i="5"/>
  <c r="N20" i="5"/>
  <c r="L20" i="5"/>
  <c r="K20" i="5"/>
  <c r="J20" i="5"/>
  <c r="I20" i="5"/>
  <c r="M102" i="3"/>
  <c r="L88" i="3"/>
  <c r="L89" i="3"/>
  <c r="L90" i="3"/>
  <c r="L91" i="3"/>
  <c r="L92" i="3"/>
  <c r="L93" i="3"/>
  <c r="L94" i="3"/>
  <c r="L95" i="3"/>
  <c r="L96" i="3"/>
  <c r="L97" i="3"/>
  <c r="L98" i="3"/>
  <c r="L99" i="3"/>
  <c r="L100" i="3"/>
  <c r="L101" i="3"/>
  <c r="L102" i="3"/>
  <c r="K102" i="3"/>
  <c r="J102" i="3"/>
  <c r="I102" i="3"/>
  <c r="H102" i="3"/>
  <c r="G89" i="3"/>
  <c r="G90" i="3"/>
  <c r="G91" i="3"/>
  <c r="G92" i="3"/>
  <c r="G93" i="3"/>
  <c r="G94" i="3"/>
  <c r="G95" i="3"/>
  <c r="G96" i="3"/>
  <c r="G97" i="3"/>
  <c r="G98" i="3"/>
  <c r="G99" i="3"/>
  <c r="G100" i="3"/>
  <c r="G101" i="3"/>
  <c r="F89" i="3"/>
  <c r="F90" i="3"/>
  <c r="F91" i="3"/>
  <c r="F92" i="3"/>
  <c r="F93" i="3"/>
  <c r="F94" i="3"/>
  <c r="F95" i="3"/>
  <c r="F96" i="3"/>
  <c r="F97" i="3"/>
  <c r="F98" i="3"/>
  <c r="F99" i="3"/>
  <c r="F100" i="3"/>
  <c r="F101" i="3"/>
  <c r="C5" i="4"/>
  <c r="C6" i="4"/>
  <c r="C7" i="4"/>
  <c r="C8" i="4"/>
  <c r="D8" i="4"/>
  <c r="D7" i="4"/>
  <c r="D6" i="4"/>
  <c r="D5" i="4"/>
  <c r="G8" i="4"/>
  <c r="H8" i="4"/>
  <c r="I8" i="4"/>
  <c r="J8" i="4"/>
  <c r="K8" i="4"/>
  <c r="G7" i="4"/>
  <c r="H7" i="4"/>
  <c r="I7" i="4"/>
  <c r="J7" i="4"/>
  <c r="K7" i="4"/>
  <c r="G6" i="4"/>
  <c r="H6" i="4"/>
  <c r="I6" i="4"/>
  <c r="J6" i="4"/>
  <c r="K6" i="4"/>
  <c r="G5" i="4"/>
  <c r="H5" i="4"/>
  <c r="I5" i="4"/>
  <c r="J5" i="4"/>
  <c r="K5" i="4"/>
  <c r="G4" i="4"/>
  <c r="H4" i="4"/>
  <c r="I4" i="4"/>
  <c r="J4" i="4"/>
  <c r="K4" i="4"/>
  <c r="L4" i="4"/>
  <c r="L5" i="4"/>
  <c r="L6" i="4"/>
  <c r="L7" i="4"/>
  <c r="L8" i="4"/>
  <c r="B5" i="4"/>
  <c r="B6" i="4"/>
  <c r="B7" i="4"/>
  <c r="B8" i="4"/>
  <c r="L60" i="3"/>
  <c r="K60" i="3"/>
  <c r="J60" i="3"/>
  <c r="I60" i="3"/>
  <c r="H60" i="3"/>
  <c r="G47" i="3"/>
  <c r="G48" i="3"/>
  <c r="G49" i="3"/>
  <c r="G50" i="3"/>
  <c r="G51" i="3"/>
  <c r="G52" i="3"/>
  <c r="G53" i="3"/>
  <c r="G54" i="3"/>
  <c r="G55" i="3"/>
  <c r="G56" i="3"/>
  <c r="G57" i="3"/>
  <c r="G58" i="3"/>
  <c r="G59" i="3"/>
  <c r="F47" i="3"/>
  <c r="F48" i="3"/>
  <c r="F49" i="3"/>
  <c r="F50" i="3"/>
  <c r="F51" i="3"/>
  <c r="F52" i="3"/>
  <c r="F53" i="3"/>
  <c r="F54" i="3"/>
  <c r="F55" i="3"/>
  <c r="F56" i="3"/>
  <c r="F57" i="3"/>
  <c r="F58" i="3"/>
  <c r="F59" i="3"/>
  <c r="M41" i="3"/>
  <c r="L27" i="3"/>
  <c r="L28" i="3"/>
  <c r="L29" i="3"/>
  <c r="L30" i="3"/>
  <c r="L31" i="3"/>
  <c r="L32" i="3"/>
  <c r="L33" i="3"/>
  <c r="L34" i="3"/>
  <c r="L35" i="3"/>
  <c r="L36" i="3"/>
  <c r="L37" i="3"/>
  <c r="L38" i="3"/>
  <c r="L39" i="3"/>
  <c r="L40" i="3"/>
  <c r="L41" i="3"/>
  <c r="K41" i="3"/>
  <c r="J41" i="3"/>
  <c r="I41" i="3"/>
  <c r="H41" i="3"/>
  <c r="G28" i="3"/>
  <c r="G29" i="3"/>
  <c r="G30" i="3"/>
  <c r="G31" i="3"/>
  <c r="G32" i="3"/>
  <c r="G33" i="3"/>
  <c r="G34" i="3"/>
  <c r="G35" i="3"/>
  <c r="G36" i="3"/>
  <c r="G37" i="3"/>
  <c r="G38" i="3"/>
  <c r="G39" i="3"/>
  <c r="G40" i="3"/>
  <c r="F28" i="3"/>
  <c r="F29" i="3"/>
  <c r="F30" i="3"/>
  <c r="F31" i="3"/>
  <c r="F32" i="3"/>
  <c r="F33" i="3"/>
  <c r="F34" i="3"/>
  <c r="F35" i="3"/>
  <c r="F36" i="3"/>
  <c r="F37" i="3"/>
  <c r="F38" i="3"/>
  <c r="F39" i="3"/>
  <c r="F40" i="3"/>
  <c r="B28" i="3"/>
  <c r="B24" i="3"/>
  <c r="B18" i="3"/>
  <c r="B10" i="3"/>
  <c r="F7" i="1"/>
  <c r="F8" i="1"/>
  <c r="F9" i="1"/>
  <c r="F10" i="1"/>
  <c r="F11" i="1"/>
  <c r="F12" i="1"/>
  <c r="F13" i="1"/>
  <c r="F14" i="1"/>
  <c r="F15" i="1"/>
  <c r="F16" i="1"/>
  <c r="F17" i="1"/>
  <c r="F18" i="1"/>
  <c r="F19" i="1"/>
  <c r="E18" i="1"/>
  <c r="E17" i="1"/>
  <c r="E16" i="1"/>
  <c r="E15" i="1"/>
  <c r="E14" i="1"/>
  <c r="E13" i="1"/>
  <c r="E12" i="1"/>
  <c r="E11" i="1"/>
  <c r="E10" i="1"/>
  <c r="E9" i="1"/>
  <c r="M7" i="1"/>
  <c r="M8" i="1"/>
  <c r="M9" i="1"/>
  <c r="M10" i="1"/>
  <c r="M11" i="1"/>
  <c r="M12" i="1"/>
  <c r="M13" i="1"/>
  <c r="M14" i="1"/>
  <c r="M15" i="1"/>
  <c r="M16" i="1"/>
  <c r="M17" i="1"/>
  <c r="M18" i="1"/>
  <c r="M19" i="1"/>
  <c r="L7" i="1"/>
  <c r="L8" i="1"/>
  <c r="L9" i="1"/>
  <c r="L10" i="1"/>
  <c r="L11" i="1"/>
  <c r="L12" i="1"/>
  <c r="L13" i="1"/>
  <c r="L14" i="1"/>
  <c r="L15" i="1"/>
  <c r="L16" i="1"/>
  <c r="L17" i="1"/>
  <c r="L18" i="1"/>
  <c r="L19" i="1"/>
  <c r="K7" i="1"/>
  <c r="K8" i="1"/>
  <c r="K9" i="1"/>
  <c r="K10" i="1"/>
  <c r="K11" i="1"/>
  <c r="K12" i="1"/>
  <c r="K13" i="1"/>
  <c r="K14" i="1"/>
  <c r="K15" i="1"/>
  <c r="K16" i="1"/>
  <c r="K17" i="1"/>
  <c r="K18" i="1"/>
  <c r="K19" i="1"/>
  <c r="J7" i="1"/>
  <c r="J8" i="1"/>
  <c r="J9" i="1"/>
  <c r="J10" i="1"/>
  <c r="J11" i="1"/>
  <c r="J12" i="1"/>
  <c r="J13" i="1"/>
  <c r="J14" i="1"/>
  <c r="J15" i="1"/>
  <c r="J16" i="1"/>
  <c r="J17" i="1"/>
  <c r="J18" i="1"/>
  <c r="J19" i="1"/>
  <c r="I7" i="1"/>
  <c r="I8" i="1"/>
  <c r="I9" i="1"/>
  <c r="I10" i="1"/>
  <c r="I11" i="1"/>
  <c r="I12" i="1"/>
  <c r="I13" i="1"/>
  <c r="I14" i="1"/>
  <c r="I15" i="1"/>
  <c r="I16" i="1"/>
  <c r="I17" i="1"/>
  <c r="I18" i="1"/>
  <c r="I19" i="1"/>
  <c r="H7" i="1"/>
  <c r="H8" i="1"/>
  <c r="H9" i="1"/>
  <c r="H10" i="1"/>
  <c r="H11" i="1"/>
  <c r="H12" i="1"/>
  <c r="H13" i="1"/>
  <c r="H14" i="1"/>
  <c r="H15" i="1"/>
  <c r="H16" i="1"/>
  <c r="H17" i="1"/>
  <c r="H18" i="1"/>
  <c r="H19" i="1"/>
  <c r="G7" i="1"/>
  <c r="G8" i="1"/>
  <c r="G9" i="1"/>
  <c r="G10" i="1"/>
  <c r="G11" i="1"/>
  <c r="G12" i="1"/>
  <c r="G13" i="1"/>
  <c r="G14" i="1"/>
  <c r="G15" i="1"/>
  <c r="G16" i="1"/>
  <c r="G17" i="1"/>
  <c r="G18" i="1"/>
  <c r="G19" i="1"/>
  <c r="E7" i="1"/>
  <c r="E19" i="1"/>
  <c r="D7" i="1"/>
  <c r="D8" i="1"/>
  <c r="D9" i="1"/>
  <c r="D10" i="1"/>
  <c r="D11" i="1"/>
  <c r="D12" i="1"/>
  <c r="D13" i="1"/>
  <c r="D14" i="1"/>
  <c r="D15" i="1"/>
  <c r="D16" i="1"/>
  <c r="D17" i="1"/>
  <c r="D18" i="1"/>
  <c r="D19" i="1"/>
  <c r="C7" i="1"/>
  <c r="C8" i="1"/>
  <c r="C9" i="1"/>
  <c r="C10" i="1"/>
  <c r="C11" i="1"/>
  <c r="C12" i="1"/>
  <c r="C13" i="1"/>
  <c r="C14" i="1"/>
  <c r="C15" i="1"/>
  <c r="C16" i="1"/>
  <c r="C17" i="1"/>
  <c r="C18" i="1"/>
  <c r="C19" i="1"/>
  <c r="B7" i="1"/>
  <c r="B8" i="1"/>
  <c r="B9" i="1"/>
  <c r="B10" i="1"/>
  <c r="B11" i="1"/>
  <c r="B12" i="1"/>
  <c r="B13" i="1"/>
  <c r="B14" i="1"/>
  <c r="B15" i="1"/>
  <c r="B16" i="1"/>
  <c r="B17" i="1"/>
  <c r="B18" i="1"/>
  <c r="B19" i="1"/>
</calcChain>
</file>

<file path=xl/comments1.xml><?xml version="1.0" encoding="utf-8"?>
<comments xmlns="http://schemas.openxmlformats.org/spreadsheetml/2006/main">
  <authors>
    <author>Microsoft Office User</author>
  </authors>
  <commentList>
    <comment ref="A2" authorId="0">
      <text>
        <r>
          <rPr>
            <b/>
            <sz val="10"/>
            <color indexed="81"/>
            <rFont val="Calibri"/>
          </rPr>
          <t>Microsoft Office User:</t>
        </r>
        <r>
          <rPr>
            <sz val="10"/>
            <color indexed="81"/>
            <rFont val="Calibri"/>
          </rPr>
          <t xml:space="preserve">
Clicking on this would show all curve panels or maybe just simple summary cards of DV01s with simple curve header and tenors in grid format..</t>
        </r>
      </text>
    </comment>
    <comment ref="A63" authorId="0">
      <text>
        <r>
          <rPr>
            <b/>
            <sz val="10"/>
            <color indexed="81"/>
            <rFont val="Calibri"/>
          </rPr>
          <t>Microsoft Office User:</t>
        </r>
        <r>
          <rPr>
            <sz val="10"/>
            <color indexed="81"/>
            <rFont val="Calibri"/>
          </rPr>
          <t xml:space="preserve">
Clicking on this would show all curve panels or maybe just simple summary cards of DV01s with simple curve header and tenors in grid format..</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Microsoft Office User:</t>
        </r>
        <r>
          <rPr>
            <sz val="10"/>
            <color indexed="81"/>
            <rFont val="Calibri"/>
          </rPr>
          <t xml:space="preserve">
Clicking on this would show all curve panels or maybe just simple summary cards of DV01s with simple curve header and tenors in grid format..</t>
        </r>
      </text>
    </comment>
  </commentList>
</comments>
</file>

<file path=xl/sharedStrings.xml><?xml version="1.0" encoding="utf-8"?>
<sst xmlns="http://schemas.openxmlformats.org/spreadsheetml/2006/main" count="646" uniqueCount="254">
  <si>
    <t>DV01</t>
  </si>
  <si>
    <t>AUD</t>
  </si>
  <si>
    <t>USD</t>
  </si>
  <si>
    <t>JPY</t>
  </si>
  <si>
    <t>KRW</t>
  </si>
  <si>
    <t>Xccy Basis</t>
  </si>
  <si>
    <t xml:space="preserve">Payments </t>
  </si>
  <si>
    <t>Tenor Basis</t>
  </si>
  <si>
    <t>ND Fixings</t>
  </si>
  <si>
    <t>PL</t>
  </si>
  <si>
    <t>Carry</t>
  </si>
  <si>
    <t>Rates Fixings</t>
  </si>
  <si>
    <t>SGD</t>
  </si>
  <si>
    <t>INR</t>
  </si>
  <si>
    <t>MYR</t>
  </si>
  <si>
    <t>EUR</t>
  </si>
  <si>
    <t>TWD</t>
  </si>
  <si>
    <t>HKD</t>
  </si>
  <si>
    <t>VND</t>
  </si>
  <si>
    <t>FX Risk</t>
  </si>
  <si>
    <t>Risk</t>
  </si>
  <si>
    <t>FX Exposure</t>
  </si>
  <si>
    <t>FX Fixing Today</t>
  </si>
  <si>
    <t>Payments Today</t>
  </si>
  <si>
    <t>FX Fixings Tomorrow</t>
  </si>
  <si>
    <t>DV01 PL</t>
  </si>
  <si>
    <t>Xccy Basis PL</t>
  </si>
  <si>
    <t>FX PL</t>
  </si>
  <si>
    <t>Carry PL</t>
  </si>
  <si>
    <t>Activity PL</t>
  </si>
  <si>
    <t>Fixing PL</t>
  </si>
  <si>
    <t>Payments Tomorrow</t>
  </si>
  <si>
    <t>Dimensions</t>
  </si>
  <si>
    <t>Legal Entity</t>
  </si>
  <si>
    <t>Book</t>
  </si>
  <si>
    <t>Country</t>
  </si>
  <si>
    <t>Region</t>
  </si>
  <si>
    <t>Trader</t>
  </si>
  <si>
    <t>Strategy</t>
  </si>
  <si>
    <t>Risk Metrics</t>
  </si>
  <si>
    <t>PL Metrics</t>
  </si>
  <si>
    <t>Analytics</t>
  </si>
  <si>
    <t>Substrategy</t>
  </si>
  <si>
    <t>Product Type</t>
  </si>
  <si>
    <t>MIS Metrics</t>
  </si>
  <si>
    <t>Asset Class</t>
  </si>
  <si>
    <t>System</t>
  </si>
  <si>
    <t>Trades</t>
  </si>
  <si>
    <t>Notional</t>
  </si>
  <si>
    <t>Trades Today</t>
  </si>
  <si>
    <t>MTM</t>
  </si>
  <si>
    <t>Cash</t>
  </si>
  <si>
    <t>Reset DV01</t>
  </si>
  <si>
    <t>Template</t>
  </si>
  <si>
    <t>Scalar</t>
  </si>
  <si>
    <t>FX Vega</t>
  </si>
  <si>
    <t>FX Spot Ladder</t>
  </si>
  <si>
    <t>2D</t>
  </si>
  <si>
    <t>FX Sega</t>
  </si>
  <si>
    <t>FX Rega</t>
  </si>
  <si>
    <t>Currency</t>
  </si>
  <si>
    <t>Instrument</t>
  </si>
  <si>
    <t>Date</t>
  </si>
  <si>
    <t>Term</t>
  </si>
  <si>
    <t>Ccy</t>
  </si>
  <si>
    <t>1D</t>
  </si>
  <si>
    <t>Events</t>
  </si>
  <si>
    <t>Book and Trade</t>
  </si>
  <si>
    <t>X</t>
  </si>
  <si>
    <t>Y</t>
  </si>
  <si>
    <t>Z</t>
  </si>
  <si>
    <t>X Axis</t>
  </si>
  <si>
    <t>Y Axis</t>
  </si>
  <si>
    <t>Value</t>
  </si>
  <si>
    <t>X Close</t>
  </si>
  <si>
    <t>Y Close</t>
  </si>
  <si>
    <t>Z Close</t>
  </si>
  <si>
    <t>X Prior</t>
  </si>
  <si>
    <t>Y Prior</t>
  </si>
  <si>
    <t>Z Prior</t>
  </si>
  <si>
    <t xml:space="preserve">X </t>
  </si>
  <si>
    <t>Market</t>
  </si>
  <si>
    <t>Close</t>
  </si>
  <si>
    <t>Intra</t>
  </si>
  <si>
    <t>Change</t>
  </si>
  <si>
    <t>Delta</t>
  </si>
  <si>
    <t>Payments</t>
  </si>
  <si>
    <t>Accrual Start</t>
  </si>
  <si>
    <t>Accrual End</t>
  </si>
  <si>
    <t>Rate</t>
  </si>
  <si>
    <t>FX Fixing Date</t>
  </si>
  <si>
    <t>Type</t>
  </si>
  <si>
    <t>Fixed?</t>
  </si>
  <si>
    <t>Settlement Ccy</t>
  </si>
  <si>
    <t>Amount</t>
  </si>
  <si>
    <t>Settlement Amount</t>
  </si>
  <si>
    <t>FX Fixing Rate</t>
  </si>
  <si>
    <t>Resets</t>
  </si>
  <si>
    <t>Index</t>
  </si>
  <si>
    <t>Metrics Aggregated Book Level Data Structure</t>
  </si>
  <si>
    <t>Trade ID</t>
  </si>
  <si>
    <t>PV</t>
  </si>
  <si>
    <t>Fields</t>
  </si>
  <si>
    <t>Resets Tomorrow</t>
  </si>
  <si>
    <t>Fixings Tomorrow</t>
  </si>
  <si>
    <t>Resets DV01</t>
  </si>
  <si>
    <t>Keys</t>
  </si>
  <si>
    <t>Event Fields</t>
  </si>
  <si>
    <t>Payment Type</t>
  </si>
  <si>
    <t>Trade Level Data Structure</t>
  </si>
  <si>
    <t>Accrued Interest</t>
  </si>
  <si>
    <t>Risk PL Dashboard, Clickable on context, Can have a search box at a top to filter based on raw data which is book level summary
So if AUD is used then only AUD Row is shown, Or if MABT is used in Search Box, Only MABT is shown or if I say Southeast Asia then All southeast Asia is shown, Comma separated filter would make sure that you filter the risk keys dimensions like Legal Entity, Book, LOB, Trader, Strategy, Substrategy, Ccy, Product Type, Country, Region, Asset Class, System could be chosen. So search bar for shortcut and filter for choosing any of the permutation combinations of these fields could be allowed where book level consolidated information could form the selection pick lists</t>
  </si>
  <si>
    <t>Activity</t>
  </si>
  <si>
    <t>Prior</t>
  </si>
  <si>
    <t>Today</t>
  </si>
  <si>
    <t>CD (CD)</t>
  </si>
  <si>
    <t>KTB Bond (KTB)</t>
  </si>
  <si>
    <t>Onshore Xccy (OMIFOR)</t>
  </si>
  <si>
    <t>Onshore XCcy (OKS)</t>
  </si>
  <si>
    <t>OIS</t>
  </si>
  <si>
    <t>Xccy (MIFOR)</t>
  </si>
  <si>
    <t>XCcy (KWS)</t>
  </si>
  <si>
    <t>OIS (MIBOR)</t>
  </si>
  <si>
    <t>Onshore Bond (OBOND)</t>
  </si>
  <si>
    <t>Bond</t>
  </si>
  <si>
    <t>Onshore OIS (OMIBOR)</t>
  </si>
  <si>
    <t>SOR</t>
  </si>
  <si>
    <t>3M</t>
  </si>
  <si>
    <t>6M</t>
  </si>
  <si>
    <t>SGD Funded USD</t>
  </si>
  <si>
    <t>HKD Funded USD</t>
  </si>
  <si>
    <t>INR Funded USD</t>
  </si>
  <si>
    <t>KRW DV01</t>
  </si>
  <si>
    <t>Click on DV01 would show panels of each curve in the list relevant curve</t>
  </si>
  <si>
    <t>Compressed view where we show only tenor, rate, curve, dv01 notional</t>
  </si>
  <si>
    <t>This view would be exactly same across Basis Risks, Tenor Basis Risk</t>
  </si>
  <si>
    <t>FX Vega or other 1D views</t>
  </si>
  <si>
    <t>When the Change is selected though the panel would look different where</t>
  </si>
  <si>
    <t>the columns would show, Prior DV01, Reset Change tenor, New Business DV01</t>
  </si>
  <si>
    <t>and current DV01. Only the header changes when Change is asked…</t>
  </si>
  <si>
    <t>Clicking on INR would show all curve in panels one after another in compressed form</t>
  </si>
  <si>
    <t>or expanded form</t>
  </si>
  <si>
    <t>1M</t>
  </si>
  <si>
    <t>9M</t>
  </si>
  <si>
    <t>1Y</t>
  </si>
  <si>
    <t>3Y</t>
  </si>
  <si>
    <t>5Y</t>
  </si>
  <si>
    <t>10Y</t>
  </si>
  <si>
    <t>30Y</t>
  </si>
  <si>
    <t>IMM1</t>
  </si>
  <si>
    <t>IMM2</t>
  </si>
  <si>
    <t>IMM3</t>
  </si>
  <si>
    <t>IMM4</t>
  </si>
  <si>
    <t>15Y</t>
  </si>
  <si>
    <t>20Y</t>
  </si>
  <si>
    <t>Conditional formatting if the numbers are high</t>
  </si>
  <si>
    <t>INR Funded USD DV01</t>
  </si>
  <si>
    <t>Position</t>
  </si>
  <si>
    <t>2Y</t>
  </si>
  <si>
    <t>7Y</t>
  </si>
  <si>
    <t>12Y</t>
  </si>
  <si>
    <t>Live</t>
  </si>
  <si>
    <t>SGD OIS</t>
  </si>
  <si>
    <t>KRW CD</t>
  </si>
  <si>
    <t>KRW Xccy</t>
  </si>
  <si>
    <t>USD OIS</t>
  </si>
  <si>
    <t>Swaps</t>
  </si>
  <si>
    <t>FX</t>
  </si>
  <si>
    <t>Bonds</t>
  </si>
  <si>
    <t>INR Funded USD DV01 Change</t>
  </si>
  <si>
    <t>ND Fixing</t>
  </si>
  <si>
    <t>MABT</t>
  </si>
  <si>
    <t>Sierra</t>
  </si>
  <si>
    <t>Bloomberg</t>
  </si>
  <si>
    <t>Adjustment</t>
  </si>
  <si>
    <t>Total</t>
  </si>
  <si>
    <t>Current</t>
  </si>
  <si>
    <t>FX  Translation</t>
  </si>
  <si>
    <t>Altair</t>
  </si>
  <si>
    <t>FX Futures</t>
  </si>
  <si>
    <t>Bond Futures</t>
  </si>
  <si>
    <t>Rates Derivatives</t>
  </si>
  <si>
    <t>Fx Options</t>
  </si>
  <si>
    <t>Other</t>
  </si>
  <si>
    <t>Expected Payments</t>
  </si>
  <si>
    <t>Estimated Cash</t>
  </si>
  <si>
    <t>Position Adj</t>
  </si>
  <si>
    <t>FX Translation</t>
  </si>
  <si>
    <t>Vmaster</t>
  </si>
  <si>
    <t>FX Exposure Adjustment(Cash)</t>
  </si>
  <si>
    <t>BANA Seoul</t>
  </si>
  <si>
    <t>Actual Cash</t>
  </si>
  <si>
    <t>Estimated Exposure</t>
  </si>
  <si>
    <t>INR Funded USD Xccy Basis</t>
  </si>
  <si>
    <t>NDF Live Risk PL</t>
  </si>
  <si>
    <t>Spot PL</t>
  </si>
  <si>
    <t>New Business PL</t>
  </si>
  <si>
    <t>Forward PL</t>
  </si>
  <si>
    <t>Book1</t>
  </si>
  <si>
    <t>Book2</t>
  </si>
  <si>
    <t>KRW Dated Positions</t>
  </si>
  <si>
    <t>ON</t>
  </si>
  <si>
    <t>Spot</t>
  </si>
  <si>
    <t>SN</t>
  </si>
  <si>
    <t>Fixing Date</t>
  </si>
  <si>
    <t>TN</t>
  </si>
  <si>
    <t>Weighted Cost</t>
  </si>
  <si>
    <t>KRW Bucketed Positions</t>
  </si>
  <si>
    <t>NB Avg Cost</t>
  </si>
  <si>
    <t>Prior FX</t>
  </si>
  <si>
    <t>Live FX</t>
  </si>
  <si>
    <t>Adjustments</t>
  </si>
  <si>
    <t>Prior Risk</t>
  </si>
  <si>
    <t>Same display as payments view pivot</t>
  </si>
  <si>
    <t>Bonds/Futures</t>
  </si>
  <si>
    <t xml:space="preserve">Fixing </t>
  </si>
  <si>
    <t>Payment</t>
  </si>
  <si>
    <t>Settlement</t>
  </si>
  <si>
    <t xml:space="preserve">Lccy </t>
  </si>
  <si>
    <t>Description</t>
  </si>
  <si>
    <t>VM.XXXX</t>
  </si>
  <si>
    <t>PAY 100M KRW REC 10 USD VALUE 12-AUG-18</t>
  </si>
  <si>
    <t>LOB</t>
  </si>
  <si>
    <t>Trade Date</t>
  </si>
  <si>
    <t>Legs</t>
  </si>
  <si>
    <t>LATAM</t>
  </si>
  <si>
    <t>Brazil</t>
  </si>
  <si>
    <t>FICC EM</t>
  </si>
  <si>
    <t>BANA Brazil</t>
  </si>
  <si>
    <t>patrick.law</t>
  </si>
  <si>
    <t>PAY 100M KRW 6% 12-AUG-18</t>
  </si>
  <si>
    <t>REC 100M KRW 6% 12-AUG-18</t>
  </si>
  <si>
    <t>Opens All Payments For The Trade</t>
  </si>
  <si>
    <t>Opens all resets for the trade</t>
  </si>
  <si>
    <t>Opens basis agreegated risk per trade</t>
  </si>
  <si>
    <t>Rate Fixing</t>
  </si>
  <si>
    <t>Tenor</t>
  </si>
  <si>
    <t>LIBOR</t>
  </si>
  <si>
    <t>CD</t>
  </si>
  <si>
    <t>Xccy</t>
  </si>
  <si>
    <t>3M-OIS</t>
  </si>
  <si>
    <t>6M-OIS</t>
  </si>
  <si>
    <t>FX Fixings Today</t>
  </si>
  <si>
    <t>Rate Fixing DV01</t>
  </si>
  <si>
    <t>Intraday</t>
  </si>
  <si>
    <t>Official</t>
  </si>
  <si>
    <t>Measures</t>
  </si>
  <si>
    <t>PAY 100M KRW REC 10 USD 2-AUG-18</t>
  </si>
  <si>
    <t>Same set of panel as DV01/Basis Risks/Tenor Risk 1D risks. And below DV01 Change View</t>
  </si>
  <si>
    <t>Reset  Adjustment</t>
  </si>
  <si>
    <t>Reset PL</t>
  </si>
  <si>
    <t>Implied Fix</t>
  </si>
  <si>
    <t>IRS (Korea Onshore KRW IRS) PAY 100M KRW</t>
  </si>
  <si>
    <t>Same display as measures panel in navigation to 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</si>
</sst>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409]d\-mmm\-yy;@"/>
  </numFmts>
  <fonts count="36"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4"/>
      <color theme="1"/>
      <name val="Arial"/>
    </font>
    <font>
      <sz val="12"/>
      <color theme="1"/>
      <name val="Arial"/>
    </font>
    <font>
      <b/>
      <sz val="14"/>
      <color theme="1"/>
      <name val="Arial"/>
    </font>
    <font>
      <b/>
      <sz val="14"/>
      <color rgb="FFFFC000"/>
      <name val="Arial"/>
    </font>
    <font>
      <sz val="14"/>
      <color theme="7" tint="0.59999389629810485"/>
      <name val="Arial"/>
    </font>
    <font>
      <sz val="14"/>
      <color theme="5" tint="0.39997558519241921"/>
      <name val="Arial"/>
    </font>
    <font>
      <u/>
      <sz val="12"/>
      <color theme="10"/>
      <name val="Calibri"/>
      <family val="2"/>
      <scheme val="minor"/>
    </font>
    <font>
      <u/>
      <sz val="12"/>
      <color theme="11"/>
      <name val="Calibri"/>
      <family val="2"/>
      <scheme val="minor"/>
    </font>
    <font>
      <b/>
      <sz val="14"/>
      <color rgb="FF000000"/>
      <name val="Arial"/>
    </font>
    <font>
      <sz val="12"/>
      <color rgb="FFFFC000"/>
      <name val="Arial"/>
    </font>
    <font>
      <sz val="12"/>
      <color theme="5" tint="0.39997558519241921"/>
      <name val="Arial"/>
    </font>
    <font>
      <b/>
      <sz val="12"/>
      <color theme="7" tint="0.39997558519241921"/>
      <name val="Arial"/>
    </font>
    <font>
      <b/>
      <sz val="12"/>
      <color rgb="FFFFFF00"/>
      <name val="Arial"/>
    </font>
    <font>
      <sz val="10"/>
      <color indexed="81"/>
      <name val="Calibri"/>
    </font>
    <font>
      <b/>
      <sz val="10"/>
      <color indexed="81"/>
      <name val="Calibri"/>
    </font>
    <font>
      <b/>
      <sz val="12"/>
      <color theme="0"/>
      <name val="Arial"/>
    </font>
    <font>
      <sz val="12"/>
      <color theme="0"/>
      <name val="Arial"/>
    </font>
    <font>
      <b/>
      <sz val="20"/>
      <color theme="7" tint="0.39997558519241921"/>
      <name val="Arial"/>
    </font>
    <font>
      <sz val="12"/>
      <color rgb="FF000000"/>
      <name val="Arial"/>
    </font>
    <font>
      <sz val="12"/>
      <color theme="7" tint="0.79998168889431442"/>
      <name val="Arial"/>
    </font>
    <font>
      <sz val="12"/>
      <color rgb="FFFFF2CC"/>
      <name val="Arial"/>
    </font>
    <font>
      <sz val="12"/>
      <color rgb="FFFFFFFF"/>
      <name val="Arial"/>
    </font>
    <font>
      <b/>
      <sz val="14"/>
      <color theme="0"/>
      <name val="Arial"/>
    </font>
    <font>
      <sz val="14"/>
      <color theme="7" tint="0.39997558519241921"/>
      <name val="Arial"/>
    </font>
    <font>
      <sz val="14"/>
      <name val="Arial"/>
    </font>
    <font>
      <b/>
      <sz val="18"/>
      <color rgb="FFFFFF00"/>
      <name val="Arial"/>
    </font>
    <font>
      <sz val="14"/>
      <color theme="1"/>
      <name val="Calibri"/>
      <family val="2"/>
      <scheme val="minor"/>
    </font>
    <font>
      <sz val="14"/>
      <color rgb="FFFFC000"/>
      <name val="Arial"/>
    </font>
    <font>
      <sz val="14"/>
      <color theme="3" tint="-0.499984740745262"/>
      <name val="Arial"/>
    </font>
    <font>
      <sz val="12"/>
      <name val="Arial"/>
    </font>
    <font>
      <sz val="12"/>
      <color theme="4"/>
      <name val="Arial"/>
    </font>
    <font>
      <b/>
      <sz val="20"/>
      <color theme="0"/>
      <name val="Arial"/>
    </font>
  </fonts>
  <fills count="22">
    <fill>
      <patternFill patternType="none"/>
    </fill>
    <fill>
      <patternFill patternType="gray125"/>
    </fill>
    <fill>
      <patternFill patternType="solid">
        <fgColor theme="1"/>
        <bgColor indexed="64"/>
      </patternFill>
    </fill>
    <fill>
      <patternFill patternType="solid">
        <fgColor theme="2" tint="-9.9978637043366805E-2"/>
        <bgColor indexed="64"/>
      </patternFill>
    </fill>
    <fill>
      <patternFill patternType="solid">
        <fgColor rgb="FF002060"/>
        <bgColor indexed="64"/>
      </patternFill>
    </fill>
    <fill>
      <patternFill patternType="solid">
        <fgColor theme="4"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000000"/>
        <bgColor rgb="FF000000"/>
      </patternFill>
    </fill>
    <fill>
      <patternFill patternType="solid">
        <fgColor rgb="FFBF8F00"/>
        <bgColor rgb="FF000000"/>
      </patternFill>
    </fill>
    <fill>
      <patternFill patternType="solid">
        <fgColor rgb="FFD7D682"/>
        <bgColor rgb="FF000000"/>
      </patternFill>
    </fill>
    <fill>
      <patternFill patternType="solid">
        <fgColor rgb="FFC2CE76"/>
        <bgColor rgb="FF000000"/>
      </patternFill>
    </fill>
    <fill>
      <patternFill patternType="solid">
        <fgColor rgb="FF70AD47"/>
        <bgColor rgb="FF000000"/>
      </patternFill>
    </fill>
    <fill>
      <patternFill patternType="solid">
        <fgColor theme="3"/>
        <bgColor indexed="64"/>
      </patternFill>
    </fill>
    <fill>
      <patternFill patternType="solid">
        <fgColor rgb="FF00B0F0"/>
        <bgColor indexed="64"/>
      </patternFill>
    </fill>
    <fill>
      <patternFill patternType="solid">
        <fgColor rgb="FFF8C984"/>
        <bgColor rgb="FF000000"/>
      </patternFill>
    </fill>
    <fill>
      <patternFill patternType="solid">
        <fgColor theme="5" tint="0.59999389629810485"/>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5" tint="0.79998168889431442"/>
        <bgColor indexed="64"/>
      </patternFill>
    </fill>
  </fills>
  <borders count="72">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thin">
        <color theme="7" tint="0.39991454817346722"/>
      </left>
      <right style="thin">
        <color theme="7" tint="0.39991454817346722"/>
      </right>
      <top style="thin">
        <color theme="7" tint="0.39991454817346722"/>
      </top>
      <bottom style="medium">
        <color theme="7" tint="0.39994506668294322"/>
      </bottom>
      <diagonal/>
    </border>
    <border>
      <left style="hair">
        <color theme="7" tint="0.39988402966399123"/>
      </left>
      <right style="hair">
        <color theme="7" tint="0.39988402966399123"/>
      </right>
      <top style="medium">
        <color theme="7" tint="0.39994506668294322"/>
      </top>
      <bottom/>
      <diagonal/>
    </border>
    <border>
      <left style="hair">
        <color theme="7" tint="0.39988402966399123"/>
      </left>
      <right style="hair">
        <color theme="7" tint="0.39988402966399123"/>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theme="7" tint="0.39991454817346722"/>
      </right>
      <top style="thin">
        <color theme="7" tint="0.39991454817346722"/>
      </top>
      <bottom style="medium">
        <color theme="7" tint="0.39994506668294322"/>
      </bottom>
      <diagonal/>
    </border>
    <border>
      <left style="thin">
        <color theme="7" tint="0.39991454817346722"/>
      </left>
      <right style="medium">
        <color auto="1"/>
      </right>
      <top style="thin">
        <color theme="7" tint="0.39991454817346722"/>
      </top>
      <bottom style="medium">
        <color theme="7" tint="0.39994506668294322"/>
      </bottom>
      <diagonal/>
    </border>
    <border>
      <left style="medium">
        <color auto="1"/>
      </left>
      <right style="hair">
        <color theme="7" tint="0.39988402966399123"/>
      </right>
      <top style="medium">
        <color theme="7" tint="0.39994506668294322"/>
      </top>
      <bottom/>
      <diagonal/>
    </border>
    <border>
      <left style="hair">
        <color theme="7" tint="0.39988402966399123"/>
      </left>
      <right style="medium">
        <color auto="1"/>
      </right>
      <top style="medium">
        <color theme="7" tint="0.39994506668294322"/>
      </top>
      <bottom/>
      <diagonal/>
    </border>
    <border>
      <left style="medium">
        <color auto="1"/>
      </left>
      <right style="hair">
        <color theme="7" tint="0.39988402966399123"/>
      </right>
      <top/>
      <bottom/>
      <diagonal/>
    </border>
    <border>
      <left style="hair">
        <color theme="7" tint="0.39988402966399123"/>
      </left>
      <right style="medium">
        <color auto="1"/>
      </right>
      <top/>
      <bottom/>
      <diagonal/>
    </border>
    <border>
      <left/>
      <right style="thin">
        <color theme="5"/>
      </right>
      <top/>
      <bottom/>
      <diagonal/>
    </border>
    <border>
      <left/>
      <right style="thin">
        <color theme="7"/>
      </right>
      <top/>
      <bottom/>
      <diagonal/>
    </border>
    <border>
      <left style="hair">
        <color theme="7" tint="0.39988402966399123"/>
      </left>
      <right style="hair">
        <color theme="7" tint="0.39988402966399123"/>
      </right>
      <top/>
      <bottom style="thin">
        <color theme="7"/>
      </bottom>
      <diagonal/>
    </border>
    <border>
      <left style="medium">
        <color auto="1"/>
      </left>
      <right style="medium">
        <color auto="1"/>
      </right>
      <top/>
      <bottom/>
      <diagonal/>
    </border>
    <border>
      <left style="medium">
        <color theme="7"/>
      </left>
      <right style="thin">
        <color theme="7" tint="0.39991454817346722"/>
      </right>
      <top style="medium">
        <color theme="7"/>
      </top>
      <bottom style="medium">
        <color theme="7"/>
      </bottom>
      <diagonal/>
    </border>
    <border>
      <left style="thin">
        <color theme="7" tint="0.39991454817346722"/>
      </left>
      <right style="thin">
        <color theme="7" tint="0.39991454817346722"/>
      </right>
      <top style="medium">
        <color theme="7"/>
      </top>
      <bottom style="medium">
        <color theme="7"/>
      </bottom>
      <diagonal/>
    </border>
    <border>
      <left style="thin">
        <color theme="7" tint="0.39991454817346722"/>
      </left>
      <right style="medium">
        <color theme="7"/>
      </right>
      <top style="medium">
        <color theme="7"/>
      </top>
      <bottom style="medium">
        <color theme="7"/>
      </bottom>
      <diagonal/>
    </border>
    <border>
      <left style="medium">
        <color auto="1"/>
      </left>
      <right style="medium">
        <color auto="1"/>
      </right>
      <top style="medium">
        <color auto="1"/>
      </top>
      <bottom/>
      <diagonal/>
    </border>
    <border>
      <left style="medium">
        <color theme="7"/>
      </left>
      <right style="medium">
        <color theme="7"/>
      </right>
      <top style="medium">
        <color theme="7"/>
      </top>
      <bottom/>
      <diagonal/>
    </border>
    <border>
      <left style="medium">
        <color theme="7"/>
      </left>
      <right style="medium">
        <color theme="7"/>
      </right>
      <top/>
      <bottom/>
      <diagonal/>
    </border>
    <border>
      <left style="medium">
        <color theme="7"/>
      </left>
      <right style="medium">
        <color theme="7"/>
      </right>
      <top/>
      <bottom style="medium">
        <color theme="7"/>
      </bottom>
      <diagonal/>
    </border>
    <border>
      <left style="medium">
        <color auto="1"/>
      </left>
      <right style="thick">
        <color theme="7" tint="0.39988402966399123"/>
      </right>
      <top style="thin">
        <color theme="7" tint="0.39991454817346722"/>
      </top>
      <bottom/>
      <diagonal/>
    </border>
    <border>
      <left style="thick">
        <color theme="7" tint="0.39988402966399123"/>
      </left>
      <right style="thick">
        <color theme="7" tint="0.39988402966399123"/>
      </right>
      <top style="thin">
        <color theme="7" tint="0.39991454817346722"/>
      </top>
      <bottom/>
      <diagonal/>
    </border>
    <border>
      <left style="thick">
        <color theme="7" tint="0.39988402966399123"/>
      </left>
      <right style="medium">
        <color auto="1"/>
      </right>
      <top style="thin">
        <color theme="7" tint="0.39991454817346722"/>
      </top>
      <bottom/>
      <diagonal/>
    </border>
    <border>
      <left style="medium">
        <color auto="1"/>
      </left>
      <right style="thick">
        <color theme="7" tint="0.39988402966399123"/>
      </right>
      <top style="medium">
        <color auto="1"/>
      </top>
      <bottom/>
      <diagonal/>
    </border>
    <border>
      <left style="thick">
        <color theme="7" tint="0.39988402966399123"/>
      </left>
      <right style="thick">
        <color theme="7" tint="0.39988402966399123"/>
      </right>
      <top style="medium">
        <color auto="1"/>
      </top>
      <bottom/>
      <diagonal/>
    </border>
    <border>
      <left style="medium">
        <color auto="1"/>
      </left>
      <right style="thick">
        <color theme="7" tint="0.39988402966399123"/>
      </right>
      <top/>
      <bottom/>
      <diagonal/>
    </border>
    <border>
      <left style="thick">
        <color theme="7" tint="0.39988402966399123"/>
      </left>
      <right style="thick">
        <color theme="7" tint="0.39988402966399123"/>
      </right>
      <top/>
      <bottom/>
      <diagonal/>
    </border>
    <border>
      <left style="medium">
        <color auto="1"/>
      </left>
      <right/>
      <top style="medium">
        <color auto="1"/>
      </top>
      <bottom style="thin">
        <color theme="7" tint="0.39991454817346722"/>
      </bottom>
      <diagonal/>
    </border>
    <border>
      <left/>
      <right/>
      <top style="medium">
        <color auto="1"/>
      </top>
      <bottom style="thin">
        <color theme="7" tint="0.39991454817346722"/>
      </bottom>
      <diagonal/>
    </border>
    <border>
      <left style="thick">
        <color theme="7" tint="0.39988402966399123"/>
      </left>
      <right style="thick">
        <color theme="7" tint="0.39985351115451523"/>
      </right>
      <top style="medium">
        <color auto="1"/>
      </top>
      <bottom/>
      <diagonal/>
    </border>
    <border>
      <left style="thick">
        <color theme="7" tint="0.39985351115451523"/>
      </left>
      <right style="thick">
        <color theme="7" tint="0.39985351115451523"/>
      </right>
      <top style="medium">
        <color auto="1"/>
      </top>
      <bottom/>
      <diagonal/>
    </border>
    <border>
      <left style="thick">
        <color theme="7" tint="0.39985351115451523"/>
      </left>
      <right style="medium">
        <color auto="1"/>
      </right>
      <top style="medium">
        <color auto="1"/>
      </top>
      <bottom/>
      <diagonal/>
    </border>
    <border>
      <left style="thick">
        <color theme="7" tint="0.39988402966399123"/>
      </left>
      <right style="thick">
        <color theme="7" tint="0.39985351115451523"/>
      </right>
      <top/>
      <bottom/>
      <diagonal/>
    </border>
    <border>
      <left style="thick">
        <color theme="7" tint="0.39985351115451523"/>
      </left>
      <right style="thick">
        <color theme="7" tint="0.39985351115451523"/>
      </right>
      <top/>
      <bottom/>
      <diagonal/>
    </border>
    <border>
      <left style="thick">
        <color theme="7" tint="0.39985351115451523"/>
      </left>
      <right style="medium">
        <color auto="1"/>
      </right>
      <top/>
      <bottom/>
      <diagonal/>
    </border>
    <border>
      <left style="thick">
        <color theme="7" tint="0.39994506668294322"/>
      </left>
      <right/>
      <top style="thick">
        <color theme="7" tint="0.39994506668294322"/>
      </top>
      <bottom/>
      <diagonal/>
    </border>
    <border>
      <left/>
      <right/>
      <top style="thick">
        <color theme="7" tint="0.39994506668294322"/>
      </top>
      <bottom/>
      <diagonal/>
    </border>
    <border>
      <left/>
      <right style="thick">
        <color theme="7" tint="0.39994506668294322"/>
      </right>
      <top style="thick">
        <color theme="7" tint="0.39994506668294322"/>
      </top>
      <bottom/>
      <diagonal/>
    </border>
    <border>
      <left style="thick">
        <color theme="7" tint="0.39994506668294322"/>
      </left>
      <right style="thick">
        <color theme="7" tint="0.39988402966399123"/>
      </right>
      <top/>
      <bottom/>
      <diagonal/>
    </border>
    <border>
      <left style="thick">
        <color theme="7" tint="0.39988402966399123"/>
      </left>
      <right style="thick">
        <color theme="7" tint="0.39994506668294322"/>
      </right>
      <top/>
      <bottom/>
      <diagonal/>
    </border>
    <border>
      <left style="thick">
        <color theme="7" tint="0.39988402966399123"/>
      </left>
      <right style="thick">
        <color theme="7" tint="0.39988402966399123"/>
      </right>
      <top/>
      <bottom style="thick">
        <color theme="7" tint="0.39994506668294322"/>
      </bottom>
      <diagonal/>
    </border>
    <border>
      <left style="thick">
        <color theme="7" tint="0.39988402966399123"/>
      </left>
      <right style="thick">
        <color theme="7" tint="0.39994506668294322"/>
      </right>
      <top/>
      <bottom style="thick">
        <color theme="7" tint="0.39994506668294322"/>
      </bottom>
      <diagonal/>
    </border>
    <border>
      <left style="thick">
        <color theme="7" tint="0.59996337778862885"/>
      </left>
      <right style="thick">
        <color theme="7" tint="0.39988402966399123"/>
      </right>
      <top style="thick">
        <color theme="7" tint="0.59996337778862885"/>
      </top>
      <bottom style="thick">
        <color theme="7" tint="0.59996337778862885"/>
      </bottom>
      <diagonal/>
    </border>
    <border>
      <left style="thick">
        <color theme="7" tint="0.39988402966399123"/>
      </left>
      <right style="thick">
        <color theme="7" tint="0.39988402966399123"/>
      </right>
      <top style="thick">
        <color theme="7" tint="0.59996337778862885"/>
      </top>
      <bottom style="thick">
        <color theme="7" tint="0.59996337778862885"/>
      </bottom>
      <diagonal/>
    </border>
    <border>
      <left style="thick">
        <color theme="7" tint="0.39988402966399123"/>
      </left>
      <right style="thick">
        <color theme="7" tint="0.59996337778862885"/>
      </right>
      <top style="thick">
        <color theme="7" tint="0.59996337778862885"/>
      </top>
      <bottom style="thick">
        <color theme="7" tint="0.59996337778862885"/>
      </bottom>
      <diagonal/>
    </border>
    <border>
      <left style="medium">
        <color theme="1"/>
      </left>
      <right style="medium">
        <color theme="1"/>
      </right>
      <top style="medium">
        <color theme="1"/>
      </top>
      <bottom style="thin">
        <color theme="1"/>
      </bottom>
      <diagonal/>
    </border>
    <border>
      <left style="medium">
        <color theme="1"/>
      </left>
      <right style="medium">
        <color theme="1"/>
      </right>
      <top style="thin">
        <color theme="1"/>
      </top>
      <bottom style="medium">
        <color theme="1"/>
      </bottom>
      <diagonal/>
    </border>
    <border>
      <left style="medium">
        <color auto="1"/>
      </left>
      <right style="medium">
        <color auto="1"/>
      </right>
      <top style="medium">
        <color auto="1"/>
      </top>
      <bottom style="medium">
        <color auto="1"/>
      </bottom>
      <diagonal/>
    </border>
    <border>
      <left style="medium">
        <color auto="1"/>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medium">
        <color auto="1"/>
      </left>
      <right style="medium">
        <color theme="7" tint="0.59996337778862885"/>
      </right>
      <top/>
      <bottom/>
      <diagonal/>
    </border>
    <border>
      <left style="medium">
        <color theme="7" tint="0.59996337778862885"/>
      </left>
      <right style="medium">
        <color auto="1"/>
      </right>
      <top/>
      <bottom/>
      <diagonal/>
    </border>
    <border>
      <left style="medium">
        <color auto="1"/>
      </left>
      <right style="medium">
        <color theme="7" tint="0.59996337778862885"/>
      </right>
      <top/>
      <bottom style="medium">
        <color auto="1"/>
      </bottom>
      <diagonal/>
    </border>
    <border>
      <left style="medium">
        <color theme="7" tint="0.59996337778862885"/>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hair">
        <color auto="1"/>
      </top>
      <bottom style="hair">
        <color auto="1"/>
      </bottom>
      <diagonal/>
    </border>
    <border>
      <left style="medium">
        <color theme="1"/>
      </left>
      <right style="medium">
        <color theme="1"/>
      </right>
      <top style="thin">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top/>
      <bottom style="medium">
        <color theme="7"/>
      </bottom>
      <diagonal/>
    </border>
    <border>
      <left style="medium">
        <color auto="1"/>
      </left>
      <right/>
      <top style="medium">
        <color auto="1"/>
      </top>
      <bottom style="medium">
        <color theme="7"/>
      </bottom>
      <diagonal/>
    </border>
    <border>
      <left/>
      <right style="medium">
        <color auto="1"/>
      </right>
      <top style="medium">
        <color auto="1"/>
      </top>
      <bottom style="medium">
        <color theme="7"/>
      </bottom>
      <diagonal/>
    </border>
  </borders>
  <cellStyleXfs count="17">
    <xf numFmtId="0" fontId="0" fillId="0" borderId="0"/>
    <xf numFmtId="43" fontId="2"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99">
    <xf numFmtId="0" fontId="0" fillId="0" borderId="0" xfId="0"/>
    <xf numFmtId="0" fontId="3" fillId="0" borderId="0" xfId="0" applyFont="1"/>
    <xf numFmtId="0" fontId="5" fillId="0" borderId="0" xfId="0" applyFont="1"/>
    <xf numFmtId="0" fontId="4" fillId="0" borderId="0" xfId="0" applyFont="1"/>
    <xf numFmtId="0" fontId="6" fillId="0" borderId="0" xfId="0" applyFont="1"/>
    <xf numFmtId="0" fontId="8" fillId="2" borderId="0" xfId="0" applyFont="1" applyFill="1" applyAlignment="1">
      <alignment horizontal="center"/>
    </xf>
    <xf numFmtId="0" fontId="7" fillId="2" borderId="0" xfId="0" applyFont="1" applyFill="1"/>
    <xf numFmtId="0" fontId="7" fillId="2" borderId="1" xfId="0" applyFont="1" applyFill="1" applyBorder="1" applyAlignment="1">
      <alignment horizontal="center"/>
    </xf>
    <xf numFmtId="0" fontId="12" fillId="0" borderId="0" xfId="0" applyFont="1"/>
    <xf numFmtId="0" fontId="13" fillId="2" borderId="0" xfId="0" applyFont="1" applyFill="1"/>
    <xf numFmtId="0" fontId="14" fillId="2" borderId="0" xfId="0" applyFont="1" applyFill="1"/>
    <xf numFmtId="0" fontId="16" fillId="5" borderId="0" xfId="0" applyFont="1" applyFill="1"/>
    <xf numFmtId="38" fontId="16" fillId="5" borderId="0" xfId="1" applyNumberFormat="1" applyFont="1" applyFill="1"/>
    <xf numFmtId="38" fontId="14" fillId="2" borderId="0" xfId="1" applyNumberFormat="1" applyFont="1" applyFill="1"/>
    <xf numFmtId="0" fontId="16" fillId="2" borderId="0" xfId="0" applyFont="1" applyFill="1"/>
    <xf numFmtId="0" fontId="16" fillId="0" borderId="0" xfId="0" applyFont="1" applyFill="1"/>
    <xf numFmtId="0" fontId="20" fillId="2" borderId="0" xfId="0" applyFont="1" applyFill="1"/>
    <xf numFmtId="0" fontId="20" fillId="2" borderId="0" xfId="0" applyFont="1" applyFill="1" applyAlignment="1">
      <alignment horizontal="center"/>
    </xf>
    <xf numFmtId="38" fontId="20" fillId="2" borderId="0" xfId="1" applyNumberFormat="1" applyFont="1" applyFill="1"/>
    <xf numFmtId="38" fontId="5" fillId="6" borderId="0" xfId="1" applyNumberFormat="1" applyFont="1" applyFill="1"/>
    <xf numFmtId="38" fontId="20" fillId="7" borderId="0" xfId="1" applyNumberFormat="1" applyFont="1" applyFill="1"/>
    <xf numFmtId="0" fontId="21" fillId="4" borderId="0" xfId="0" applyFont="1" applyFill="1" applyAlignment="1">
      <alignment horizontal="center"/>
    </xf>
    <xf numFmtId="0" fontId="15" fillId="4" borderId="0" xfId="0" applyFont="1" applyFill="1" applyAlignment="1">
      <alignment vertical="center"/>
    </xf>
    <xf numFmtId="0" fontId="5" fillId="8" borderId="0" xfId="0" applyFont="1" applyFill="1"/>
    <xf numFmtId="0" fontId="0" fillId="8" borderId="0" xfId="0" applyFill="1"/>
    <xf numFmtId="0" fontId="20" fillId="2" borderId="5" xfId="0" applyFont="1" applyFill="1" applyBorder="1"/>
    <xf numFmtId="38" fontId="20" fillId="7" borderId="5" xfId="1" applyNumberFormat="1" applyFont="1" applyFill="1" applyBorder="1"/>
    <xf numFmtId="38" fontId="0" fillId="2" borderId="5" xfId="0" applyNumberFormat="1" applyFill="1" applyBorder="1"/>
    <xf numFmtId="38" fontId="20" fillId="2" borderId="6" xfId="1" applyNumberFormat="1" applyFont="1" applyFill="1" applyBorder="1"/>
    <xf numFmtId="38" fontId="20" fillId="7" borderId="6" xfId="1" applyNumberFormat="1" applyFont="1" applyFill="1" applyBorder="1"/>
    <xf numFmtId="38" fontId="0" fillId="2" borderId="6" xfId="0" applyNumberFormat="1" applyFill="1" applyBorder="1"/>
    <xf numFmtId="38" fontId="5" fillId="6" borderId="6" xfId="1" applyNumberFormat="1" applyFont="1" applyFill="1" applyBorder="1"/>
    <xf numFmtId="38" fontId="5" fillId="2" borderId="6" xfId="0" applyNumberFormat="1" applyFont="1" applyFill="1" applyBorder="1"/>
    <xf numFmtId="2" fontId="23" fillId="2" borderId="5" xfId="0" applyNumberFormat="1" applyFont="1" applyFill="1" applyBorder="1" applyAlignment="1">
      <alignment horizontal="center"/>
    </xf>
    <xf numFmtId="2" fontId="23" fillId="2" borderId="6" xfId="0" applyNumberFormat="1" applyFont="1" applyFill="1" applyBorder="1" applyAlignment="1">
      <alignment horizontal="center"/>
    </xf>
    <xf numFmtId="2" fontId="24" fillId="9" borderId="6" xfId="0" applyNumberFormat="1" applyFont="1" applyFill="1" applyBorder="1" applyAlignment="1">
      <alignment horizontal="center"/>
    </xf>
    <xf numFmtId="0" fontId="20" fillId="2" borderId="12" xfId="0" applyFont="1" applyFill="1" applyBorder="1" applyAlignment="1">
      <alignment horizontal="center"/>
    </xf>
    <xf numFmtId="38" fontId="25" fillId="10" borderId="13" xfId="0" applyNumberFormat="1" applyFont="1" applyFill="1" applyBorder="1"/>
    <xf numFmtId="0" fontId="20" fillId="2" borderId="14" xfId="0" applyFont="1" applyFill="1" applyBorder="1" applyAlignment="1">
      <alignment horizontal="center"/>
    </xf>
    <xf numFmtId="38" fontId="25" fillId="10" borderId="15" xfId="0" applyNumberFormat="1" applyFont="1" applyFill="1" applyBorder="1"/>
    <xf numFmtId="38" fontId="25" fillId="11" borderId="15" xfId="0" applyNumberFormat="1" applyFont="1" applyFill="1" applyBorder="1"/>
    <xf numFmtId="38" fontId="25" fillId="9" borderId="15" xfId="0" applyNumberFormat="1" applyFont="1" applyFill="1" applyBorder="1"/>
    <xf numFmtId="38" fontId="22" fillId="12" borderId="15" xfId="0" applyNumberFormat="1" applyFont="1" applyFill="1" applyBorder="1"/>
    <xf numFmtId="38" fontId="25" fillId="13" borderId="15" xfId="0" applyNumberFormat="1" applyFont="1" applyFill="1" applyBorder="1"/>
    <xf numFmtId="0" fontId="0" fillId="0" borderId="16" xfId="0" applyBorder="1"/>
    <xf numFmtId="0" fontId="0" fillId="0" borderId="17" xfId="0" applyBorder="1"/>
    <xf numFmtId="38" fontId="20" fillId="2" borderId="18" xfId="1" applyNumberFormat="1" applyFont="1" applyFill="1" applyBorder="1"/>
    <xf numFmtId="0" fontId="26" fillId="4" borderId="10" xfId="0" applyFont="1" applyFill="1" applyBorder="1" applyAlignment="1">
      <alignment horizontal="center"/>
    </xf>
    <xf numFmtId="0" fontId="26" fillId="4" borderId="4" xfId="0" applyFont="1" applyFill="1" applyBorder="1" applyAlignment="1">
      <alignment horizontal="center"/>
    </xf>
    <xf numFmtId="0" fontId="26" fillId="4" borderId="4" xfId="0" applyFont="1" applyFill="1" applyBorder="1" applyAlignment="1">
      <alignment horizontal="right"/>
    </xf>
    <xf numFmtId="0" fontId="26" fillId="4" borderId="11" xfId="0" applyFont="1" applyFill="1" applyBorder="1" applyAlignment="1">
      <alignment horizontal="right"/>
    </xf>
    <xf numFmtId="38" fontId="27" fillId="14" borderId="0" xfId="1" applyNumberFormat="1" applyFont="1" applyFill="1" applyBorder="1"/>
    <xf numFmtId="0" fontId="21" fillId="4" borderId="7" xfId="0" applyFont="1" applyFill="1" applyBorder="1" applyAlignment="1"/>
    <xf numFmtId="0" fontId="21" fillId="4" borderId="8" xfId="0" applyFont="1" applyFill="1" applyBorder="1" applyAlignment="1"/>
    <xf numFmtId="38" fontId="28" fillId="8" borderId="2" xfId="0" applyNumberFormat="1" applyFont="1" applyFill="1" applyBorder="1"/>
    <xf numFmtId="0" fontId="21" fillId="4" borderId="0" xfId="0" applyFont="1" applyFill="1" applyBorder="1" applyAlignment="1">
      <alignment horizontal="center"/>
    </xf>
    <xf numFmtId="0" fontId="20" fillId="2" borderId="19" xfId="0" applyFont="1" applyFill="1" applyBorder="1" applyAlignment="1">
      <alignment horizontal="center"/>
    </xf>
    <xf numFmtId="2" fontId="23" fillId="2" borderId="19" xfId="0" applyNumberFormat="1" applyFont="1" applyFill="1" applyBorder="1" applyAlignment="1">
      <alignment horizontal="center"/>
    </xf>
    <xf numFmtId="2" fontId="24" fillId="9" borderId="19" xfId="0" applyNumberFormat="1" applyFont="1" applyFill="1" applyBorder="1" applyAlignment="1">
      <alignment horizontal="center"/>
    </xf>
    <xf numFmtId="38" fontId="20" fillId="7" borderId="19" xfId="1" applyNumberFormat="1" applyFont="1" applyFill="1" applyBorder="1"/>
    <xf numFmtId="38" fontId="20" fillId="2" borderId="19" xfId="1" applyNumberFormat="1" applyFont="1" applyFill="1" applyBorder="1"/>
    <xf numFmtId="38" fontId="25" fillId="10" borderId="19" xfId="0" applyNumberFormat="1" applyFont="1" applyFill="1" applyBorder="1"/>
    <xf numFmtId="38" fontId="25" fillId="11" borderId="19" xfId="0" applyNumberFormat="1" applyFont="1" applyFill="1" applyBorder="1"/>
    <xf numFmtId="38" fontId="20" fillId="2" borderId="19" xfId="0" applyNumberFormat="1" applyFont="1" applyFill="1" applyBorder="1"/>
    <xf numFmtId="0" fontId="26" fillId="4" borderId="20" xfId="0" applyFont="1" applyFill="1" applyBorder="1" applyAlignment="1">
      <alignment horizontal="center"/>
    </xf>
    <xf numFmtId="0" fontId="26" fillId="4" borderId="21" xfId="0" applyFont="1" applyFill="1" applyBorder="1" applyAlignment="1">
      <alignment horizontal="center"/>
    </xf>
    <xf numFmtId="0" fontId="26" fillId="4" borderId="21" xfId="0" applyFont="1" applyFill="1" applyBorder="1" applyAlignment="1">
      <alignment horizontal="right"/>
    </xf>
    <xf numFmtId="0" fontId="26" fillId="4" borderId="22" xfId="0" applyFont="1" applyFill="1" applyBorder="1" applyAlignment="1">
      <alignment horizontal="right"/>
    </xf>
    <xf numFmtId="0" fontId="21" fillId="4" borderId="24" xfId="0" applyFont="1" applyFill="1" applyBorder="1" applyAlignment="1">
      <alignment horizontal="center"/>
    </xf>
    <xf numFmtId="0" fontId="15" fillId="4" borderId="24" xfId="0" applyFont="1" applyFill="1" applyBorder="1" applyAlignment="1">
      <alignment horizontal="center"/>
    </xf>
    <xf numFmtId="0" fontId="19" fillId="2" borderId="25" xfId="0" applyFont="1" applyFill="1" applyBorder="1" applyAlignment="1">
      <alignment horizontal="center"/>
    </xf>
    <xf numFmtId="0" fontId="15" fillId="5" borderId="25" xfId="0" applyFont="1" applyFill="1" applyBorder="1" applyAlignment="1">
      <alignment horizontal="right"/>
    </xf>
    <xf numFmtId="0" fontId="20" fillId="2" borderId="25" xfId="0" applyFont="1" applyFill="1" applyBorder="1" applyAlignment="1">
      <alignment horizontal="center"/>
    </xf>
    <xf numFmtId="0" fontId="19" fillId="2" borderId="25" xfId="0" applyFont="1" applyFill="1" applyBorder="1" applyAlignment="1">
      <alignment horizontal="right"/>
    </xf>
    <xf numFmtId="164" fontId="20" fillId="2" borderId="25" xfId="1" applyNumberFormat="1" applyFont="1" applyFill="1" applyBorder="1" applyAlignment="1">
      <alignment horizontal="center"/>
    </xf>
    <xf numFmtId="0" fontId="0" fillId="2" borderId="26" xfId="0" applyFill="1" applyBorder="1"/>
    <xf numFmtId="0" fontId="26" fillId="4" borderId="27" xfId="0" applyFont="1" applyFill="1" applyBorder="1" applyAlignment="1">
      <alignment horizontal="center"/>
    </xf>
    <xf numFmtId="0" fontId="26" fillId="4" borderId="28" xfId="0" applyFont="1" applyFill="1" applyBorder="1" applyAlignment="1">
      <alignment horizontal="center"/>
    </xf>
    <xf numFmtId="0" fontId="26" fillId="4" borderId="28" xfId="0" applyFont="1" applyFill="1" applyBorder="1" applyAlignment="1">
      <alignment horizontal="right"/>
    </xf>
    <xf numFmtId="0" fontId="26" fillId="4" borderId="29" xfId="0" applyFont="1" applyFill="1" applyBorder="1" applyAlignment="1">
      <alignment horizontal="right"/>
    </xf>
    <xf numFmtId="0" fontId="20" fillId="2" borderId="30" xfId="0" applyFont="1" applyFill="1" applyBorder="1" applyAlignment="1">
      <alignment horizontal="center"/>
    </xf>
    <xf numFmtId="2" fontId="23" fillId="2" borderId="31" xfId="0" applyNumberFormat="1" applyFont="1" applyFill="1" applyBorder="1" applyAlignment="1">
      <alignment horizontal="center"/>
    </xf>
    <xf numFmtId="0" fontId="20" fillId="2" borderId="32" xfId="0" applyFont="1" applyFill="1" applyBorder="1" applyAlignment="1">
      <alignment horizontal="center"/>
    </xf>
    <xf numFmtId="0" fontId="20" fillId="2" borderId="33" xfId="0" applyFont="1" applyFill="1" applyBorder="1" applyAlignment="1">
      <alignment horizontal="center"/>
    </xf>
    <xf numFmtId="1" fontId="24" fillId="9" borderId="33" xfId="0" applyNumberFormat="1" applyFont="1" applyFill="1" applyBorder="1" applyAlignment="1">
      <alignment horizontal="center"/>
    </xf>
    <xf numFmtId="38" fontId="20" fillId="7" borderId="33" xfId="1" applyNumberFormat="1" applyFont="1" applyFill="1" applyBorder="1"/>
    <xf numFmtId="38" fontId="20" fillId="2" borderId="33" xfId="1" applyNumberFormat="1" applyFont="1" applyFill="1" applyBorder="1"/>
    <xf numFmtId="38" fontId="0" fillId="2" borderId="33" xfId="0" applyNumberFormat="1" applyFill="1" applyBorder="1"/>
    <xf numFmtId="2" fontId="23" fillId="2" borderId="33" xfId="0" applyNumberFormat="1" applyFont="1" applyFill="1" applyBorder="1" applyAlignment="1">
      <alignment horizontal="center"/>
    </xf>
    <xf numFmtId="165" fontId="20" fillId="2" borderId="33" xfId="0" applyNumberFormat="1" applyFont="1" applyFill="1" applyBorder="1" applyAlignment="1">
      <alignment horizontal="center"/>
    </xf>
    <xf numFmtId="38" fontId="5" fillId="2" borderId="33" xfId="0" applyNumberFormat="1" applyFont="1" applyFill="1" applyBorder="1"/>
    <xf numFmtId="38" fontId="5" fillId="6" borderId="33" xfId="1" applyNumberFormat="1" applyFont="1" applyFill="1" applyBorder="1"/>
    <xf numFmtId="38" fontId="27" fillId="14" borderId="33" xfId="1" applyNumberFormat="1" applyFont="1" applyFill="1" applyBorder="1"/>
    <xf numFmtId="38" fontId="20" fillId="7" borderId="36" xfId="1" applyNumberFormat="1" applyFont="1" applyFill="1" applyBorder="1"/>
    <xf numFmtId="38" fontId="20" fillId="2" borderId="37" xfId="0" applyNumberFormat="1" applyFont="1" applyFill="1" applyBorder="1"/>
    <xf numFmtId="38" fontId="0" fillId="2" borderId="37" xfId="0" applyNumberFormat="1" applyFill="1" applyBorder="1"/>
    <xf numFmtId="2" fontId="23" fillId="2" borderId="37" xfId="0" applyNumberFormat="1" applyFont="1" applyFill="1" applyBorder="1" applyAlignment="1">
      <alignment horizontal="center"/>
    </xf>
    <xf numFmtId="38" fontId="20" fillId="7" borderId="37" xfId="1" applyNumberFormat="1" applyFont="1" applyFill="1" applyBorder="1"/>
    <xf numFmtId="38" fontId="25" fillId="10" borderId="38" xfId="0" applyNumberFormat="1" applyFont="1" applyFill="1" applyBorder="1"/>
    <xf numFmtId="38" fontId="20" fillId="7" borderId="39" xfId="1" applyNumberFormat="1" applyFont="1" applyFill="1" applyBorder="1"/>
    <xf numFmtId="38" fontId="20" fillId="2" borderId="40" xfId="0" applyNumberFormat="1" applyFont="1" applyFill="1" applyBorder="1"/>
    <xf numFmtId="38" fontId="0" fillId="2" borderId="40" xfId="0" applyNumberFormat="1" applyFill="1" applyBorder="1"/>
    <xf numFmtId="2" fontId="23" fillId="2" borderId="40" xfId="0" applyNumberFormat="1" applyFont="1" applyFill="1" applyBorder="1" applyAlignment="1">
      <alignment horizontal="center"/>
    </xf>
    <xf numFmtId="38" fontId="20" fillId="7" borderId="40" xfId="1" applyNumberFormat="1" applyFont="1" applyFill="1" applyBorder="1"/>
    <xf numFmtId="38" fontId="25" fillId="10" borderId="41" xfId="0" applyNumberFormat="1" applyFont="1" applyFill="1" applyBorder="1"/>
    <xf numFmtId="38" fontId="25" fillId="11" borderId="41" xfId="0" applyNumberFormat="1" applyFont="1" applyFill="1" applyBorder="1"/>
    <xf numFmtId="38" fontId="5" fillId="2" borderId="40" xfId="0" applyNumberFormat="1" applyFont="1" applyFill="1" applyBorder="1"/>
    <xf numFmtId="38" fontId="25" fillId="9" borderId="41" xfId="0" applyNumberFormat="1" applyFont="1" applyFill="1" applyBorder="1"/>
    <xf numFmtId="38" fontId="22" fillId="12" borderId="41" xfId="0" applyNumberFormat="1" applyFont="1" applyFill="1" applyBorder="1"/>
    <xf numFmtId="0" fontId="29" fillId="2" borderId="0" xfId="0" applyFont="1" applyFill="1"/>
    <xf numFmtId="0" fontId="4" fillId="3" borderId="0" xfId="0" applyFont="1" applyFill="1" applyAlignment="1">
      <alignment horizontal="left" vertical="center" wrapText="1"/>
    </xf>
    <xf numFmtId="0" fontId="21" fillId="4" borderId="7" xfId="0" applyFont="1" applyFill="1" applyBorder="1" applyAlignment="1">
      <alignment horizontal="center"/>
    </xf>
    <xf numFmtId="0" fontId="21" fillId="4" borderId="8" xfId="0" applyFont="1" applyFill="1" applyBorder="1" applyAlignment="1">
      <alignment horizontal="center"/>
    </xf>
    <xf numFmtId="0" fontId="21" fillId="4" borderId="9" xfId="0" applyFont="1" applyFill="1" applyBorder="1" applyAlignment="1">
      <alignment horizontal="center"/>
    </xf>
    <xf numFmtId="0" fontId="21" fillId="4" borderId="34" xfId="0" applyFont="1" applyFill="1" applyBorder="1" applyAlignment="1">
      <alignment horizontal="center" vertical="center"/>
    </xf>
    <xf numFmtId="0" fontId="21" fillId="4" borderId="35" xfId="0" applyFont="1" applyFill="1" applyBorder="1" applyAlignment="1">
      <alignment horizontal="center" vertical="center"/>
    </xf>
    <xf numFmtId="0" fontId="7" fillId="2" borderId="0" xfId="0" applyFont="1" applyFill="1" applyAlignment="1">
      <alignment horizontal="center" vertical="center"/>
    </xf>
    <xf numFmtId="0" fontId="6" fillId="0" borderId="0" xfId="0" applyFont="1" applyAlignment="1">
      <alignment horizontal="center"/>
    </xf>
    <xf numFmtId="0" fontId="21" fillId="4" borderId="42" xfId="0" applyFont="1" applyFill="1" applyBorder="1" applyAlignment="1">
      <alignment horizontal="center"/>
    </xf>
    <xf numFmtId="0" fontId="21" fillId="4" borderId="43" xfId="0" applyFont="1" applyFill="1" applyBorder="1" applyAlignment="1">
      <alignment horizontal="center"/>
    </xf>
    <xf numFmtId="0" fontId="21" fillId="4" borderId="44" xfId="0" applyFont="1" applyFill="1" applyBorder="1" applyAlignment="1">
      <alignment horizontal="center"/>
    </xf>
    <xf numFmtId="0" fontId="20" fillId="2" borderId="45" xfId="0" applyFont="1" applyFill="1" applyBorder="1" applyAlignment="1">
      <alignment horizontal="center"/>
    </xf>
    <xf numFmtId="38" fontId="25" fillId="10" borderId="46" xfId="0" applyNumberFormat="1" applyFont="1" applyFill="1" applyBorder="1"/>
    <xf numFmtId="165" fontId="20" fillId="2" borderId="45" xfId="0" applyNumberFormat="1" applyFont="1" applyFill="1" applyBorder="1" applyAlignment="1">
      <alignment horizontal="center"/>
    </xf>
    <xf numFmtId="38" fontId="25" fillId="11" borderId="46" xfId="0" applyNumberFormat="1" applyFont="1" applyFill="1" applyBorder="1"/>
    <xf numFmtId="38" fontId="25" fillId="9" borderId="46" xfId="0" applyNumberFormat="1" applyFont="1" applyFill="1" applyBorder="1"/>
    <xf numFmtId="38" fontId="22" fillId="12" borderId="46" xfId="0" applyNumberFormat="1" applyFont="1" applyFill="1" applyBorder="1"/>
    <xf numFmtId="38" fontId="25" fillId="13" borderId="46" xfId="0" applyNumberFormat="1" applyFont="1" applyFill="1" applyBorder="1"/>
    <xf numFmtId="38" fontId="27" fillId="14" borderId="47" xfId="1" applyNumberFormat="1" applyFont="1" applyFill="1" applyBorder="1"/>
    <xf numFmtId="38" fontId="27" fillId="14" borderId="48" xfId="1" applyNumberFormat="1" applyFont="1" applyFill="1" applyBorder="1"/>
    <xf numFmtId="0" fontId="20" fillId="2" borderId="33" xfId="0" applyFont="1" applyFill="1" applyBorder="1"/>
    <xf numFmtId="0" fontId="26" fillId="4" borderId="49" xfId="0" applyFont="1" applyFill="1" applyBorder="1" applyAlignment="1">
      <alignment horizontal="center"/>
    </xf>
    <xf numFmtId="0" fontId="26" fillId="4" borderId="50" xfId="0" applyFont="1" applyFill="1" applyBorder="1" applyAlignment="1">
      <alignment horizontal="center"/>
    </xf>
    <xf numFmtId="0" fontId="26" fillId="4" borderId="50" xfId="0" applyFont="1" applyFill="1" applyBorder="1" applyAlignment="1">
      <alignment horizontal="right"/>
    </xf>
    <xf numFmtId="0" fontId="26" fillId="4" borderId="51" xfId="0" applyFont="1" applyFill="1" applyBorder="1" applyAlignment="1">
      <alignment horizontal="right"/>
    </xf>
    <xf numFmtId="38" fontId="28" fillId="8" borderId="53" xfId="0" applyNumberFormat="1" applyFont="1" applyFill="1" applyBorder="1"/>
    <xf numFmtId="0" fontId="7" fillId="2" borderId="52" xfId="0" applyFont="1" applyFill="1" applyBorder="1" applyAlignment="1">
      <alignment horizontal="right"/>
    </xf>
    <xf numFmtId="0" fontId="4" fillId="3" borderId="0" xfId="0" applyFont="1" applyFill="1" applyAlignment="1">
      <alignment horizontal="left" vertical="center"/>
    </xf>
    <xf numFmtId="0" fontId="30" fillId="3" borderId="0" xfId="0" applyFont="1" applyFill="1" applyAlignment="1">
      <alignment horizontal="left" vertical="center"/>
    </xf>
    <xf numFmtId="0" fontId="7" fillId="2" borderId="55" xfId="0" applyFont="1" applyFill="1" applyBorder="1" applyAlignment="1">
      <alignment horizontal="center"/>
    </xf>
    <xf numFmtId="38" fontId="9" fillId="2" borderId="56" xfId="1" applyNumberFormat="1" applyFont="1" applyFill="1" applyBorder="1"/>
    <xf numFmtId="0" fontId="7" fillId="2" borderId="57" xfId="0" applyFont="1" applyFill="1" applyBorder="1" applyAlignment="1">
      <alignment horizontal="center"/>
    </xf>
    <xf numFmtId="38" fontId="9" fillId="2" borderId="58" xfId="1" applyNumberFormat="1" applyFont="1" applyFill="1" applyBorder="1"/>
    <xf numFmtId="0" fontId="7" fillId="2" borderId="59" xfId="0" applyFont="1" applyFill="1" applyBorder="1" applyAlignment="1">
      <alignment horizontal="center"/>
    </xf>
    <xf numFmtId="38" fontId="9" fillId="2" borderId="60" xfId="1" applyNumberFormat="1" applyFont="1" applyFill="1" applyBorder="1"/>
    <xf numFmtId="0" fontId="7" fillId="2" borderId="54" xfId="0" applyFont="1" applyFill="1" applyBorder="1" applyAlignment="1">
      <alignment horizontal="center"/>
    </xf>
    <xf numFmtId="38" fontId="31" fillId="2" borderId="23" xfId="1" applyNumberFormat="1" applyFont="1" applyFill="1" applyBorder="1"/>
    <xf numFmtId="38" fontId="31" fillId="2" borderId="19" xfId="1" applyNumberFormat="1" applyFont="1" applyFill="1" applyBorder="1"/>
    <xf numFmtId="38" fontId="31" fillId="2" borderId="61" xfId="1" applyNumberFormat="1" applyFont="1" applyFill="1" applyBorder="1"/>
    <xf numFmtId="165" fontId="31" fillId="2" borderId="23" xfId="0" applyNumberFormat="1" applyFont="1" applyFill="1" applyBorder="1" applyAlignment="1">
      <alignment horizontal="center"/>
    </xf>
    <xf numFmtId="165" fontId="31" fillId="2" borderId="19" xfId="0" applyNumberFormat="1" applyFont="1" applyFill="1" applyBorder="1" applyAlignment="1">
      <alignment horizontal="center"/>
    </xf>
    <xf numFmtId="165" fontId="31" fillId="2" borderId="61" xfId="0" applyNumberFormat="1" applyFont="1" applyFill="1" applyBorder="1" applyAlignment="1">
      <alignment horizontal="center"/>
    </xf>
    <xf numFmtId="0" fontId="7" fillId="4" borderId="54" xfId="0" applyFont="1" applyFill="1" applyBorder="1" applyAlignment="1">
      <alignment horizontal="center"/>
    </xf>
    <xf numFmtId="0" fontId="7" fillId="4" borderId="54" xfId="0" applyFont="1" applyFill="1" applyBorder="1" applyAlignment="1">
      <alignment horizontal="right"/>
    </xf>
    <xf numFmtId="165" fontId="32" fillId="15" borderId="62" xfId="0" applyNumberFormat="1" applyFont="1" applyFill="1" applyBorder="1" applyAlignment="1">
      <alignment horizontal="center"/>
    </xf>
    <xf numFmtId="165" fontId="32" fillId="15" borderId="63" xfId="0" applyNumberFormat="1" applyFont="1" applyFill="1" applyBorder="1" applyAlignment="1">
      <alignment horizontal="center"/>
    </xf>
    <xf numFmtId="0" fontId="7" fillId="4" borderId="62" xfId="0" applyFont="1" applyFill="1" applyBorder="1" applyAlignment="1">
      <alignment horizontal="center"/>
    </xf>
    <xf numFmtId="0" fontId="7" fillId="4" borderId="64" xfId="0" applyFont="1" applyFill="1" applyBorder="1" applyAlignment="1">
      <alignment horizontal="center"/>
    </xf>
    <xf numFmtId="0" fontId="7" fillId="4" borderId="63" xfId="0" applyFont="1" applyFill="1" applyBorder="1" applyAlignment="1">
      <alignment horizontal="center"/>
    </xf>
    <xf numFmtId="38" fontId="28" fillId="16" borderId="65" xfId="0" applyNumberFormat="1" applyFont="1" applyFill="1" applyBorder="1"/>
    <xf numFmtId="0" fontId="7" fillId="4" borderId="7" xfId="0" applyFont="1" applyFill="1" applyBorder="1" applyAlignment="1">
      <alignment horizontal="center"/>
    </xf>
    <xf numFmtId="0" fontId="7" fillId="4" borderId="8" xfId="0" applyFont="1" applyFill="1" applyBorder="1" applyAlignment="1">
      <alignment horizontal="center"/>
    </xf>
    <xf numFmtId="165" fontId="31" fillId="2" borderId="0" xfId="0" applyNumberFormat="1" applyFont="1" applyFill="1" applyBorder="1" applyAlignment="1">
      <alignment horizontal="center"/>
    </xf>
    <xf numFmtId="165" fontId="28" fillId="8" borderId="0" xfId="0" applyNumberFormat="1" applyFont="1" applyFill="1" applyBorder="1" applyAlignment="1">
      <alignment horizontal="center"/>
    </xf>
    <xf numFmtId="165" fontId="28" fillId="8" borderId="0" xfId="0" applyNumberFormat="1" applyFont="1" applyFill="1" applyBorder="1" applyAlignment="1">
      <alignment horizontal="right"/>
    </xf>
    <xf numFmtId="165" fontId="31" fillId="2" borderId="0" xfId="0" applyNumberFormat="1" applyFont="1" applyFill="1" applyBorder="1" applyAlignment="1">
      <alignment horizontal="right"/>
    </xf>
    <xf numFmtId="38" fontId="28" fillId="2" borderId="3" xfId="0" applyNumberFormat="1" applyFont="1" applyFill="1" applyBorder="1" applyAlignment="1">
      <alignment horizontal="right"/>
    </xf>
    <xf numFmtId="0" fontId="28" fillId="2" borderId="0" xfId="0" applyFont="1" applyFill="1" applyAlignment="1">
      <alignment horizontal="center"/>
    </xf>
    <xf numFmtId="0" fontId="7" fillId="2" borderId="52" xfId="0" applyFont="1" applyFill="1" applyBorder="1" applyAlignment="1">
      <alignment horizontal="center" vertical="center"/>
    </xf>
    <xf numFmtId="0" fontId="7" fillId="2" borderId="52" xfId="0" applyFont="1" applyFill="1" applyBorder="1" applyAlignment="1">
      <alignment horizontal="left" indent="1"/>
    </xf>
    <xf numFmtId="38" fontId="28" fillId="8" borderId="66" xfId="0" applyNumberFormat="1" applyFont="1" applyFill="1" applyBorder="1" applyAlignment="1">
      <alignment horizontal="center" vertical="center"/>
    </xf>
    <xf numFmtId="38" fontId="28" fillId="8" borderId="66" xfId="0" applyNumberFormat="1" applyFont="1" applyFill="1" applyBorder="1" applyAlignment="1">
      <alignment horizontal="left" indent="1"/>
    </xf>
    <xf numFmtId="10" fontId="28" fillId="8" borderId="66" xfId="14" applyNumberFormat="1" applyFont="1" applyFill="1" applyBorder="1"/>
    <xf numFmtId="38" fontId="28" fillId="8" borderId="66" xfId="0" applyNumberFormat="1" applyFont="1" applyFill="1" applyBorder="1"/>
    <xf numFmtId="38" fontId="28" fillId="8" borderId="67" xfId="0" applyNumberFormat="1" applyFont="1" applyFill="1" applyBorder="1" applyAlignment="1">
      <alignment horizontal="center" vertical="center"/>
    </xf>
    <xf numFmtId="38" fontId="28" fillId="8" borderId="67" xfId="0" applyNumberFormat="1" applyFont="1" applyFill="1" applyBorder="1" applyAlignment="1">
      <alignment horizontal="left" indent="1"/>
    </xf>
    <xf numFmtId="10" fontId="28" fillId="8" borderId="67" xfId="14" applyNumberFormat="1" applyFont="1" applyFill="1" applyBorder="1"/>
    <xf numFmtId="38" fontId="28" fillId="8" borderId="67" xfId="0" applyNumberFormat="1" applyFont="1" applyFill="1" applyBorder="1"/>
    <xf numFmtId="38" fontId="28" fillId="8" borderId="68" xfId="0" applyNumberFormat="1" applyFont="1" applyFill="1" applyBorder="1" applyAlignment="1">
      <alignment horizontal="center" vertical="center"/>
    </xf>
    <xf numFmtId="38" fontId="28" fillId="8" borderId="68" xfId="0" applyNumberFormat="1" applyFont="1" applyFill="1" applyBorder="1" applyAlignment="1">
      <alignment horizontal="left" indent="1"/>
    </xf>
    <xf numFmtId="10" fontId="28" fillId="8" borderId="68" xfId="14" applyNumberFormat="1" applyFont="1" applyFill="1" applyBorder="1"/>
    <xf numFmtId="38" fontId="28" fillId="8" borderId="68" xfId="0" applyNumberFormat="1" applyFont="1" applyFill="1" applyBorder="1"/>
    <xf numFmtId="165" fontId="31" fillId="2" borderId="62" xfId="0" applyNumberFormat="1" applyFont="1" applyFill="1" applyBorder="1" applyAlignment="1">
      <alignment horizontal="left"/>
    </xf>
    <xf numFmtId="165" fontId="31" fillId="2" borderId="64" xfId="0" applyNumberFormat="1" applyFont="1" applyFill="1" applyBorder="1" applyAlignment="1">
      <alignment horizontal="left"/>
    </xf>
    <xf numFmtId="165" fontId="31" fillId="2" borderId="63" xfId="0" applyNumberFormat="1" applyFont="1" applyFill="1" applyBorder="1" applyAlignment="1">
      <alignment horizontal="left"/>
    </xf>
    <xf numFmtId="164" fontId="33" fillId="17" borderId="25" xfId="1" applyNumberFormat="1" applyFont="1" applyFill="1" applyBorder="1" applyAlignment="1">
      <alignment horizontal="center"/>
    </xf>
    <xf numFmtId="164" fontId="33" fillId="18" borderId="25" xfId="1" applyNumberFormat="1" applyFont="1" applyFill="1" applyBorder="1" applyAlignment="1">
      <alignment horizontal="center"/>
    </xf>
    <xf numFmtId="164" fontId="33" fillId="19" borderId="25" xfId="1" applyNumberFormat="1" applyFont="1" applyFill="1" applyBorder="1" applyAlignment="1">
      <alignment horizontal="center"/>
    </xf>
    <xf numFmtId="164" fontId="33" fillId="20" borderId="25" xfId="1" applyNumberFormat="1" applyFont="1" applyFill="1" applyBorder="1" applyAlignment="1">
      <alignment horizontal="center"/>
    </xf>
    <xf numFmtId="164" fontId="34" fillId="21" borderId="25" xfId="1" applyNumberFormat="1" applyFont="1" applyFill="1" applyBorder="1" applyAlignment="1">
      <alignment horizontal="center"/>
    </xf>
    <xf numFmtId="0" fontId="35" fillId="4" borderId="0" xfId="0" applyFont="1" applyFill="1" applyBorder="1" applyAlignment="1">
      <alignment horizontal="center"/>
    </xf>
    <xf numFmtId="0" fontId="19" fillId="4" borderId="24" xfId="0" applyFont="1" applyFill="1" applyBorder="1" applyAlignment="1">
      <alignment horizontal="center"/>
    </xf>
    <xf numFmtId="0" fontId="35" fillId="4" borderId="69" xfId="0" applyFont="1" applyFill="1" applyBorder="1" applyAlignment="1">
      <alignment horizontal="center"/>
    </xf>
    <xf numFmtId="0" fontId="35" fillId="4" borderId="9" xfId="0" applyFont="1" applyFill="1" applyBorder="1" applyAlignment="1">
      <alignment horizontal="center"/>
    </xf>
    <xf numFmtId="0" fontId="35" fillId="4" borderId="23" xfId="0" applyFont="1" applyFill="1" applyBorder="1" applyAlignment="1">
      <alignment horizontal="center"/>
    </xf>
    <xf numFmtId="0" fontId="35" fillId="4" borderId="70" xfId="0" applyFont="1" applyFill="1" applyBorder="1" applyAlignment="1">
      <alignment horizontal="center"/>
    </xf>
    <xf numFmtId="0" fontId="35" fillId="4" borderId="71" xfId="0" applyFont="1" applyFill="1" applyBorder="1" applyAlignment="1">
      <alignment horizontal="center"/>
    </xf>
    <xf numFmtId="0" fontId="35" fillId="4" borderId="7" xfId="0" applyFont="1" applyFill="1" applyBorder="1" applyAlignment="1">
      <alignment horizontal="center"/>
    </xf>
    <xf numFmtId="0" fontId="19" fillId="4" borderId="24" xfId="0" applyFont="1" applyFill="1" applyBorder="1" applyAlignment="1">
      <alignment horizontal="left"/>
    </xf>
  </cellXfs>
  <cellStyles count="17">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5" builtinId="8" hidden="1"/>
    <cellStyle name="Normal" xfId="0" builtinId="0"/>
    <cellStyle name="Percent" xfId="14" builtinId="5"/>
  </cellStyles>
  <dxfs count="0"/>
  <tableStyles count="0" defaultTableStyle="TableStyleMedium9" defaultPivotStyle="PivotStyleMedium7"/>
  <colors>
    <mruColors>
      <color rgb="FFDD9BFF"/>
      <color rgb="FFFFC82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9</xdr:col>
      <xdr:colOff>215900</xdr:colOff>
      <xdr:row>10</xdr:row>
      <xdr:rowOff>25400</xdr:rowOff>
    </xdr:from>
    <xdr:to>
      <xdr:col>13</xdr:col>
      <xdr:colOff>0</xdr:colOff>
      <xdr:row>12</xdr:row>
      <xdr:rowOff>0</xdr:rowOff>
    </xdr:to>
    <xdr:sp macro="" textlink="">
      <xdr:nvSpPr>
        <xdr:cNvPr id="2" name="Left Arrow 1"/>
        <xdr:cNvSpPr/>
      </xdr:nvSpPr>
      <xdr:spPr>
        <a:xfrm>
          <a:off x="9550400" y="2171700"/>
          <a:ext cx="1244600" cy="381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647700</xdr:colOff>
      <xdr:row>1</xdr:row>
      <xdr:rowOff>76200</xdr:rowOff>
    </xdr:from>
    <xdr:to>
      <xdr:col>4</xdr:col>
      <xdr:colOff>38100</xdr:colOff>
      <xdr:row>3</xdr:row>
      <xdr:rowOff>38100</xdr:rowOff>
    </xdr:to>
    <xdr:cxnSp macro="">
      <xdr:nvCxnSpPr>
        <xdr:cNvPr id="4" name="Straight Arrow Connector 3"/>
        <xdr:cNvCxnSpPr/>
      </xdr:nvCxnSpPr>
      <xdr:spPr>
        <a:xfrm>
          <a:off x="647700" y="279400"/>
          <a:ext cx="3657600" cy="368300"/>
        </a:xfrm>
        <a:prstGeom prst="straightConnector1">
          <a:avLst/>
        </a:prstGeom>
        <a:ln w="381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520700</xdr:colOff>
      <xdr:row>3</xdr:row>
      <xdr:rowOff>76200</xdr:rowOff>
    </xdr:from>
    <xdr:to>
      <xdr:col>4</xdr:col>
      <xdr:colOff>0</xdr:colOff>
      <xdr:row>3</xdr:row>
      <xdr:rowOff>177800</xdr:rowOff>
    </xdr:to>
    <xdr:cxnSp macro="">
      <xdr:nvCxnSpPr>
        <xdr:cNvPr id="6" name="Straight Arrow Connector 5"/>
        <xdr:cNvCxnSpPr/>
      </xdr:nvCxnSpPr>
      <xdr:spPr>
        <a:xfrm flipV="1">
          <a:off x="520700" y="685800"/>
          <a:ext cx="3746500" cy="101600"/>
        </a:xfrm>
        <a:prstGeom prst="straightConnector1">
          <a:avLst/>
        </a:prstGeom>
        <a:ln w="381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469900</xdr:colOff>
      <xdr:row>3</xdr:row>
      <xdr:rowOff>127000</xdr:rowOff>
    </xdr:from>
    <xdr:to>
      <xdr:col>4</xdr:col>
      <xdr:colOff>0</xdr:colOff>
      <xdr:row>9</xdr:row>
      <xdr:rowOff>88900</xdr:rowOff>
    </xdr:to>
    <xdr:cxnSp macro="">
      <xdr:nvCxnSpPr>
        <xdr:cNvPr id="8" name="Straight Arrow Connector 7"/>
        <xdr:cNvCxnSpPr/>
      </xdr:nvCxnSpPr>
      <xdr:spPr>
        <a:xfrm flipV="1">
          <a:off x="469900" y="736600"/>
          <a:ext cx="3797300" cy="1295400"/>
        </a:xfrm>
        <a:prstGeom prst="straightConnector1">
          <a:avLst/>
        </a:prstGeom>
        <a:ln w="381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482600</xdr:colOff>
      <xdr:row>19</xdr:row>
      <xdr:rowOff>190500</xdr:rowOff>
    </xdr:from>
    <xdr:to>
      <xdr:col>4</xdr:col>
      <xdr:colOff>38100</xdr:colOff>
      <xdr:row>24</xdr:row>
      <xdr:rowOff>114300</xdr:rowOff>
    </xdr:to>
    <xdr:cxnSp macro="">
      <xdr:nvCxnSpPr>
        <xdr:cNvPr id="10" name="Straight Arrow Connector 9"/>
        <xdr:cNvCxnSpPr/>
      </xdr:nvCxnSpPr>
      <xdr:spPr>
        <a:xfrm>
          <a:off x="1219200" y="4165600"/>
          <a:ext cx="3086100" cy="939800"/>
        </a:xfrm>
        <a:prstGeom prst="straightConnector1">
          <a:avLst/>
        </a:prstGeom>
        <a:ln w="381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62</xdr:row>
      <xdr:rowOff>76200</xdr:rowOff>
    </xdr:from>
    <xdr:to>
      <xdr:col>4</xdr:col>
      <xdr:colOff>38100</xdr:colOff>
      <xdr:row>64</xdr:row>
      <xdr:rowOff>38100</xdr:rowOff>
    </xdr:to>
    <xdr:cxnSp macro="">
      <xdr:nvCxnSpPr>
        <xdr:cNvPr id="13" name="Straight Arrow Connector 12"/>
        <xdr:cNvCxnSpPr/>
      </xdr:nvCxnSpPr>
      <xdr:spPr>
        <a:xfrm>
          <a:off x="647700" y="279400"/>
          <a:ext cx="3657600" cy="368300"/>
        </a:xfrm>
        <a:prstGeom prst="straightConnector1">
          <a:avLst/>
        </a:prstGeom>
        <a:ln w="381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520700</xdr:colOff>
      <xdr:row>64</xdr:row>
      <xdr:rowOff>76200</xdr:rowOff>
    </xdr:from>
    <xdr:to>
      <xdr:col>4</xdr:col>
      <xdr:colOff>0</xdr:colOff>
      <xdr:row>64</xdr:row>
      <xdr:rowOff>177800</xdr:rowOff>
    </xdr:to>
    <xdr:cxnSp macro="">
      <xdr:nvCxnSpPr>
        <xdr:cNvPr id="14" name="Straight Arrow Connector 13"/>
        <xdr:cNvCxnSpPr/>
      </xdr:nvCxnSpPr>
      <xdr:spPr>
        <a:xfrm flipV="1">
          <a:off x="520700" y="685800"/>
          <a:ext cx="3746500" cy="101600"/>
        </a:xfrm>
        <a:prstGeom prst="straightConnector1">
          <a:avLst/>
        </a:prstGeom>
        <a:ln w="381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787400</xdr:colOff>
      <xdr:row>64</xdr:row>
      <xdr:rowOff>254000</xdr:rowOff>
    </xdr:from>
    <xdr:to>
      <xdr:col>4</xdr:col>
      <xdr:colOff>698500</xdr:colOff>
      <xdr:row>66</xdr:row>
      <xdr:rowOff>25401</xdr:rowOff>
    </xdr:to>
    <xdr:cxnSp macro="">
      <xdr:nvCxnSpPr>
        <xdr:cNvPr id="15" name="Straight Arrow Connector 14"/>
        <xdr:cNvCxnSpPr/>
      </xdr:nvCxnSpPr>
      <xdr:spPr>
        <a:xfrm flipV="1">
          <a:off x="1676400" y="13922375"/>
          <a:ext cx="3451225" cy="295276"/>
        </a:xfrm>
        <a:prstGeom prst="straightConnector1">
          <a:avLst/>
        </a:prstGeom>
        <a:ln w="381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1196975</xdr:colOff>
      <xdr:row>71</xdr:row>
      <xdr:rowOff>158750</xdr:rowOff>
    </xdr:from>
    <xdr:to>
      <xdr:col>5</xdr:col>
      <xdr:colOff>317500</xdr:colOff>
      <xdr:row>85</xdr:row>
      <xdr:rowOff>0</xdr:rowOff>
    </xdr:to>
    <xdr:cxnSp macro="">
      <xdr:nvCxnSpPr>
        <xdr:cNvPr id="16" name="Straight Arrow Connector 15"/>
        <xdr:cNvCxnSpPr/>
      </xdr:nvCxnSpPr>
      <xdr:spPr>
        <a:xfrm>
          <a:off x="2085975" y="15382875"/>
          <a:ext cx="4089400" cy="2746375"/>
        </a:xfrm>
        <a:prstGeom prst="straightConnector1">
          <a:avLst/>
        </a:prstGeom>
        <a:ln w="381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1028700</xdr:colOff>
      <xdr:row>1</xdr:row>
      <xdr:rowOff>127000</xdr:rowOff>
    </xdr:from>
    <xdr:to>
      <xdr:col>4</xdr:col>
      <xdr:colOff>723900</xdr:colOff>
      <xdr:row>1</xdr:row>
      <xdr:rowOff>127000</xdr:rowOff>
    </xdr:to>
    <xdr:cxnSp macro="">
      <xdr:nvCxnSpPr>
        <xdr:cNvPr id="3" name="Straight Arrow Connector 2"/>
        <xdr:cNvCxnSpPr/>
      </xdr:nvCxnSpPr>
      <xdr:spPr>
        <a:xfrm>
          <a:off x="1854200" y="342900"/>
          <a:ext cx="2628900" cy="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990600</xdr:colOff>
      <xdr:row>2</xdr:row>
      <xdr:rowOff>165100</xdr:rowOff>
    </xdr:from>
    <xdr:to>
      <xdr:col>4</xdr:col>
      <xdr:colOff>749300</xdr:colOff>
      <xdr:row>5</xdr:row>
      <xdr:rowOff>165100</xdr:rowOff>
    </xdr:to>
    <xdr:cxnSp macro="">
      <xdr:nvCxnSpPr>
        <xdr:cNvPr id="5" name="Straight Arrow Connector 4"/>
        <xdr:cNvCxnSpPr/>
      </xdr:nvCxnSpPr>
      <xdr:spPr>
        <a:xfrm>
          <a:off x="1816100" y="622300"/>
          <a:ext cx="2616200" cy="72390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800100</xdr:colOff>
      <xdr:row>3</xdr:row>
      <xdr:rowOff>158044</xdr:rowOff>
    </xdr:from>
    <xdr:to>
      <xdr:col>4</xdr:col>
      <xdr:colOff>719667</xdr:colOff>
      <xdr:row>9</xdr:row>
      <xdr:rowOff>183445</xdr:rowOff>
    </xdr:to>
    <xdr:cxnSp macro="">
      <xdr:nvCxnSpPr>
        <xdr:cNvPr id="7" name="Straight Arrow Connector 6"/>
        <xdr:cNvCxnSpPr/>
      </xdr:nvCxnSpPr>
      <xdr:spPr>
        <a:xfrm>
          <a:off x="1308100" y="849488"/>
          <a:ext cx="2981678" cy="140829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1130300</xdr:colOff>
      <xdr:row>7</xdr:row>
      <xdr:rowOff>152400</xdr:rowOff>
    </xdr:from>
    <xdr:to>
      <xdr:col>5</xdr:col>
      <xdr:colOff>14111</xdr:colOff>
      <xdr:row>15</xdr:row>
      <xdr:rowOff>127000</xdr:rowOff>
    </xdr:to>
    <xdr:cxnSp macro="">
      <xdr:nvCxnSpPr>
        <xdr:cNvPr id="10" name="Straight Arrow Connector 9"/>
        <xdr:cNvCxnSpPr/>
      </xdr:nvCxnSpPr>
      <xdr:spPr>
        <a:xfrm>
          <a:off x="1638300" y="1775178"/>
          <a:ext cx="2679700" cy="1653822"/>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860778</xdr:colOff>
      <xdr:row>8</xdr:row>
      <xdr:rowOff>169333</xdr:rowOff>
    </xdr:from>
    <xdr:to>
      <xdr:col>5</xdr:col>
      <xdr:colOff>42333</xdr:colOff>
      <xdr:row>24</xdr:row>
      <xdr:rowOff>56445</xdr:rowOff>
    </xdr:to>
    <xdr:cxnSp macro="">
      <xdr:nvCxnSpPr>
        <xdr:cNvPr id="14" name="Straight Arrow Connector 13"/>
        <xdr:cNvCxnSpPr/>
      </xdr:nvCxnSpPr>
      <xdr:spPr>
        <a:xfrm>
          <a:off x="1368778" y="2017889"/>
          <a:ext cx="2977444" cy="3132667"/>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815622</xdr:colOff>
      <xdr:row>9</xdr:row>
      <xdr:rowOff>95956</xdr:rowOff>
    </xdr:from>
    <xdr:to>
      <xdr:col>3</xdr:col>
      <xdr:colOff>409222</xdr:colOff>
      <xdr:row>28</xdr:row>
      <xdr:rowOff>197555</xdr:rowOff>
    </xdr:to>
    <xdr:cxnSp macro="">
      <xdr:nvCxnSpPr>
        <xdr:cNvPr id="27" name="Straight Arrow Connector 26"/>
        <xdr:cNvCxnSpPr/>
      </xdr:nvCxnSpPr>
      <xdr:spPr>
        <a:xfrm>
          <a:off x="1323622" y="2170289"/>
          <a:ext cx="1583267" cy="4095044"/>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606778</xdr:colOff>
      <xdr:row>29</xdr:row>
      <xdr:rowOff>155223</xdr:rowOff>
    </xdr:from>
    <xdr:to>
      <xdr:col>11</xdr:col>
      <xdr:colOff>1255889</xdr:colOff>
      <xdr:row>37</xdr:row>
      <xdr:rowOff>155222</xdr:rowOff>
    </xdr:to>
    <xdr:cxnSp macro="">
      <xdr:nvCxnSpPr>
        <xdr:cNvPr id="31" name="Straight Arrow Connector 30"/>
        <xdr:cNvCxnSpPr/>
      </xdr:nvCxnSpPr>
      <xdr:spPr>
        <a:xfrm flipH="1">
          <a:off x="6039556" y="6434667"/>
          <a:ext cx="6914444" cy="1749777"/>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850900</xdr:colOff>
      <xdr:row>3</xdr:row>
      <xdr:rowOff>190500</xdr:rowOff>
    </xdr:from>
    <xdr:to>
      <xdr:col>6</xdr:col>
      <xdr:colOff>12700</xdr:colOff>
      <xdr:row>13</xdr:row>
      <xdr:rowOff>38100</xdr:rowOff>
    </xdr:to>
    <xdr:cxnSp macro="">
      <xdr:nvCxnSpPr>
        <xdr:cNvPr id="3" name="Straight Arrow Connector 2"/>
        <xdr:cNvCxnSpPr/>
      </xdr:nvCxnSpPr>
      <xdr:spPr>
        <a:xfrm>
          <a:off x="2667000" y="850900"/>
          <a:ext cx="2997200" cy="207010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406400</xdr:colOff>
      <xdr:row>14</xdr:row>
      <xdr:rowOff>139700</xdr:rowOff>
    </xdr:from>
    <xdr:to>
      <xdr:col>6</xdr:col>
      <xdr:colOff>1257300</xdr:colOff>
      <xdr:row>23</xdr:row>
      <xdr:rowOff>0</xdr:rowOff>
    </xdr:to>
    <xdr:cxnSp macro="">
      <xdr:nvCxnSpPr>
        <xdr:cNvPr id="6" name="Straight Arrow Connector 5"/>
        <xdr:cNvCxnSpPr/>
      </xdr:nvCxnSpPr>
      <xdr:spPr>
        <a:xfrm>
          <a:off x="5715000" y="3263900"/>
          <a:ext cx="1866900" cy="199390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609600</xdr:colOff>
      <xdr:row>21</xdr:row>
      <xdr:rowOff>215900</xdr:rowOff>
    </xdr:from>
    <xdr:to>
      <xdr:col>6</xdr:col>
      <xdr:colOff>3009900</xdr:colOff>
      <xdr:row>34</xdr:row>
      <xdr:rowOff>177800</xdr:rowOff>
    </xdr:to>
    <xdr:cxnSp macro="">
      <xdr:nvCxnSpPr>
        <xdr:cNvPr id="10" name="Straight Arrow Connector 9"/>
        <xdr:cNvCxnSpPr/>
      </xdr:nvCxnSpPr>
      <xdr:spPr>
        <a:xfrm flipV="1">
          <a:off x="6565900" y="5029200"/>
          <a:ext cx="3416300" cy="306070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863600</xdr:colOff>
      <xdr:row>35</xdr:row>
      <xdr:rowOff>177800</xdr:rowOff>
    </xdr:from>
    <xdr:to>
      <xdr:col>6</xdr:col>
      <xdr:colOff>1816100</xdr:colOff>
      <xdr:row>39</xdr:row>
      <xdr:rowOff>12700</xdr:rowOff>
    </xdr:to>
    <xdr:cxnSp macro="">
      <xdr:nvCxnSpPr>
        <xdr:cNvPr id="13" name="Straight Arrow Connector 12"/>
        <xdr:cNvCxnSpPr/>
      </xdr:nvCxnSpPr>
      <xdr:spPr>
        <a:xfrm>
          <a:off x="6819900" y="8331200"/>
          <a:ext cx="1968500" cy="72390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444500</xdr:colOff>
      <xdr:row>36</xdr:row>
      <xdr:rowOff>165100</xdr:rowOff>
    </xdr:from>
    <xdr:to>
      <xdr:col>5</xdr:col>
      <xdr:colOff>711200</xdr:colOff>
      <xdr:row>45</xdr:row>
      <xdr:rowOff>177800</xdr:rowOff>
    </xdr:to>
    <xdr:cxnSp macro="">
      <xdr:nvCxnSpPr>
        <xdr:cNvPr id="16" name="Straight Arrow Connector 15"/>
        <xdr:cNvCxnSpPr/>
      </xdr:nvCxnSpPr>
      <xdr:spPr>
        <a:xfrm flipH="1">
          <a:off x="5753100" y="8559800"/>
          <a:ext cx="266700" cy="201930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90" zoomScaleNormal="90" zoomScalePageLayoutView="90" workbookViewId="0">
      <selection activeCell="E23" sqref="E23"/>
    </sheetView>
  </sheetViews>
  <sheetFormatPr baseColWidth="10" defaultRowHeight="16" x14ac:dyDescent="0.2"/>
  <cols>
    <col min="1" max="1" width="9.6640625" bestFit="1" customWidth="1"/>
    <col min="2" max="2" width="11.33203125" customWidth="1"/>
    <col min="3" max="4" width="11" bestFit="1" customWidth="1"/>
    <col min="5" max="6" width="11" customWidth="1"/>
    <col min="7" max="7" width="14.5" bestFit="1" customWidth="1"/>
    <col min="8" max="8" width="15.6640625" bestFit="1" customWidth="1"/>
    <col min="9" max="9" width="11" bestFit="1" customWidth="1"/>
    <col min="10" max="10" width="14" bestFit="1" customWidth="1"/>
    <col min="11" max="11" width="14.5" bestFit="1" customWidth="1"/>
    <col min="12" max="12" width="17.5" bestFit="1" customWidth="1"/>
    <col min="13" max="13" width="13.1640625" bestFit="1" customWidth="1"/>
  </cols>
  <sheetData>
    <row r="1" spans="1:13" ht="18" customHeight="1" x14ac:dyDescent="0.2">
      <c r="A1" s="6" t="s">
        <v>84</v>
      </c>
    </row>
    <row r="2" spans="1:13" ht="18" customHeight="1" x14ac:dyDescent="0.2">
      <c r="A2" s="6" t="s">
        <v>113</v>
      </c>
    </row>
    <row r="3" spans="1:13" ht="18" customHeight="1" x14ac:dyDescent="0.2">
      <c r="A3" s="6" t="s">
        <v>114</v>
      </c>
    </row>
    <row r="4" spans="1:13" ht="18" customHeight="1" x14ac:dyDescent="0.2">
      <c r="A4" s="6" t="s">
        <v>9</v>
      </c>
    </row>
    <row r="5" spans="1:13" ht="17" thickBot="1" x14ac:dyDescent="0.25"/>
    <row r="6" spans="1:13" ht="18" x14ac:dyDescent="0.2">
      <c r="A6" s="6" t="s">
        <v>114</v>
      </c>
      <c r="B6" s="7" t="s">
        <v>9</v>
      </c>
      <c r="C6" s="7" t="s">
        <v>19</v>
      </c>
      <c r="D6" s="7" t="s">
        <v>0</v>
      </c>
      <c r="E6" s="7" t="s">
        <v>50</v>
      </c>
      <c r="F6" s="7" t="s">
        <v>51</v>
      </c>
      <c r="G6" s="7" t="s">
        <v>5</v>
      </c>
      <c r="H6" s="7" t="s">
        <v>7</v>
      </c>
      <c r="I6" s="7" t="s">
        <v>10</v>
      </c>
      <c r="J6" s="7" t="s">
        <v>6</v>
      </c>
      <c r="K6" s="7" t="s">
        <v>8</v>
      </c>
      <c r="L6" s="7" t="s">
        <v>11</v>
      </c>
      <c r="M6" s="7" t="s">
        <v>112</v>
      </c>
    </row>
    <row r="7" spans="1:13" ht="18" x14ac:dyDescent="0.2">
      <c r="A7" s="5" t="s">
        <v>1</v>
      </c>
      <c r="B7" s="54">
        <f ca="1">RANDBETWEEN(-1,1)*RANDBETWEEN(-20000, 20000)</f>
        <v>-10324</v>
      </c>
      <c r="C7" s="54">
        <f ca="1">RANDBETWEEN(-1,1)*RANDBETWEEN(-20000, 20000)</f>
        <v>15277</v>
      </c>
      <c r="D7" s="54">
        <f t="shared" ref="D7:M18" ca="1" si="0">RANDBETWEEN(-1,1)*RANDBETWEEN(-20000, 20000)</f>
        <v>-16946</v>
      </c>
      <c r="E7" s="54">
        <f t="shared" ca="1" si="0"/>
        <v>0</v>
      </c>
      <c r="F7" s="54">
        <f t="shared" ca="1" si="0"/>
        <v>-17653</v>
      </c>
      <c r="G7" s="54">
        <f t="shared" ca="1" si="0"/>
        <v>17325</v>
      </c>
      <c r="H7" s="54">
        <f t="shared" ca="1" si="0"/>
        <v>-3747</v>
      </c>
      <c r="I7" s="54">
        <f t="shared" ca="1" si="0"/>
        <v>11493</v>
      </c>
      <c r="J7" s="54">
        <f t="shared" ca="1" si="0"/>
        <v>-13032</v>
      </c>
      <c r="K7" s="54">
        <f t="shared" ca="1" si="0"/>
        <v>-17101</v>
      </c>
      <c r="L7" s="54">
        <f t="shared" ca="1" si="0"/>
        <v>1507</v>
      </c>
      <c r="M7" s="54">
        <f t="shared" ca="1" si="0"/>
        <v>-12976</v>
      </c>
    </row>
    <row r="8" spans="1:13" ht="18" x14ac:dyDescent="0.2">
      <c r="A8" s="5" t="s">
        <v>2</v>
      </c>
      <c r="B8" s="54">
        <f t="shared" ref="B8:M18" ca="1" si="1">RANDBETWEEN(-1,1)*RANDBETWEEN(-20000, 20000)</f>
        <v>0</v>
      </c>
      <c r="C8" s="54">
        <f t="shared" ca="1" si="1"/>
        <v>8000</v>
      </c>
      <c r="D8" s="54">
        <f t="shared" ca="1" si="1"/>
        <v>1854</v>
      </c>
      <c r="E8" s="54">
        <f t="shared" ca="1" si="0"/>
        <v>3607</v>
      </c>
      <c r="F8" s="54">
        <f t="shared" ca="1" si="0"/>
        <v>0</v>
      </c>
      <c r="G8" s="54">
        <f t="shared" ca="1" si="1"/>
        <v>17577</v>
      </c>
      <c r="H8" s="54">
        <f t="shared" ca="1" si="1"/>
        <v>-7784</v>
      </c>
      <c r="I8" s="54">
        <f t="shared" ca="1" si="1"/>
        <v>0</v>
      </c>
      <c r="J8" s="54">
        <f t="shared" ca="1" si="1"/>
        <v>17239</v>
      </c>
      <c r="K8" s="54">
        <f t="shared" ca="1" si="1"/>
        <v>-11978</v>
      </c>
      <c r="L8" s="54">
        <f t="shared" ca="1" si="1"/>
        <v>0</v>
      </c>
      <c r="M8" s="54">
        <f t="shared" ca="1" si="1"/>
        <v>0</v>
      </c>
    </row>
    <row r="9" spans="1:13" ht="18" x14ac:dyDescent="0.2">
      <c r="A9" s="5" t="s">
        <v>3</v>
      </c>
      <c r="B9" s="54">
        <f t="shared" ca="1" si="1"/>
        <v>0</v>
      </c>
      <c r="C9" s="54">
        <f t="shared" ca="1" si="1"/>
        <v>-11510</v>
      </c>
      <c r="D9" s="54">
        <f t="shared" ca="1" si="1"/>
        <v>0</v>
      </c>
      <c r="E9" s="54">
        <f t="shared" ca="1" si="0"/>
        <v>4225</v>
      </c>
      <c r="F9" s="54">
        <f t="shared" ca="1" si="0"/>
        <v>-7876</v>
      </c>
      <c r="G9" s="54">
        <f t="shared" ca="1" si="1"/>
        <v>4583</v>
      </c>
      <c r="H9" s="54">
        <f t="shared" ca="1" si="1"/>
        <v>13518</v>
      </c>
      <c r="I9" s="54">
        <f t="shared" ca="1" si="1"/>
        <v>4786</v>
      </c>
      <c r="J9" s="54">
        <f t="shared" ca="1" si="1"/>
        <v>0</v>
      </c>
      <c r="K9" s="54">
        <f t="shared" ca="1" si="1"/>
        <v>0</v>
      </c>
      <c r="L9" s="54">
        <f t="shared" ca="1" si="1"/>
        <v>-4479</v>
      </c>
      <c r="M9" s="54">
        <f t="shared" ca="1" si="1"/>
        <v>12522</v>
      </c>
    </row>
    <row r="10" spans="1:13" ht="18" x14ac:dyDescent="0.2">
      <c r="A10" s="5" t="s">
        <v>4</v>
      </c>
      <c r="B10" s="54">
        <f t="shared" ca="1" si="1"/>
        <v>0</v>
      </c>
      <c r="C10" s="54">
        <f t="shared" ca="1" si="1"/>
        <v>11795</v>
      </c>
      <c r="D10" s="54">
        <f t="shared" ca="1" si="1"/>
        <v>0</v>
      </c>
      <c r="E10" s="54">
        <f t="shared" ca="1" si="0"/>
        <v>-8790</v>
      </c>
      <c r="F10" s="54">
        <f t="shared" ca="1" si="0"/>
        <v>-8850</v>
      </c>
      <c r="G10" s="54">
        <f t="shared" ca="1" si="1"/>
        <v>-18236</v>
      </c>
      <c r="H10" s="54">
        <f t="shared" ca="1" si="1"/>
        <v>-17156</v>
      </c>
      <c r="I10" s="54">
        <f t="shared" ca="1" si="1"/>
        <v>-18447</v>
      </c>
      <c r="J10" s="54">
        <f t="shared" ca="1" si="1"/>
        <v>-15489</v>
      </c>
      <c r="K10" s="54">
        <f t="shared" ca="1" si="1"/>
        <v>-15656</v>
      </c>
      <c r="L10" s="54">
        <f t="shared" ca="1" si="1"/>
        <v>8724</v>
      </c>
      <c r="M10" s="54">
        <f t="shared" ca="1" si="1"/>
        <v>0</v>
      </c>
    </row>
    <row r="11" spans="1:13" ht="18" x14ac:dyDescent="0.2">
      <c r="A11" s="5" t="s">
        <v>12</v>
      </c>
      <c r="B11" s="54">
        <f t="shared" ca="1" si="1"/>
        <v>-3474</v>
      </c>
      <c r="C11" s="54">
        <f t="shared" ca="1" si="1"/>
        <v>9832</v>
      </c>
      <c r="D11" s="54">
        <f t="shared" ca="1" si="1"/>
        <v>-7075</v>
      </c>
      <c r="E11" s="54">
        <f t="shared" ca="1" si="0"/>
        <v>-3791</v>
      </c>
      <c r="F11" s="54">
        <f t="shared" ca="1" si="0"/>
        <v>-17968</v>
      </c>
      <c r="G11" s="54">
        <f t="shared" ca="1" si="1"/>
        <v>0</v>
      </c>
      <c r="H11" s="54">
        <f t="shared" ca="1" si="1"/>
        <v>18598</v>
      </c>
      <c r="I11" s="54">
        <f t="shared" ca="1" si="1"/>
        <v>6523</v>
      </c>
      <c r="J11" s="54">
        <f t="shared" ca="1" si="1"/>
        <v>0</v>
      </c>
      <c r="K11" s="54">
        <f t="shared" ca="1" si="1"/>
        <v>0</v>
      </c>
      <c r="L11" s="54">
        <f t="shared" ca="1" si="1"/>
        <v>0</v>
      </c>
      <c r="M11" s="54">
        <f t="shared" ca="1" si="1"/>
        <v>0</v>
      </c>
    </row>
    <row r="12" spans="1:13" ht="18" x14ac:dyDescent="0.2">
      <c r="A12" s="5" t="s">
        <v>13</v>
      </c>
      <c r="B12" s="54">
        <f t="shared" ca="1" si="1"/>
        <v>-18512</v>
      </c>
      <c r="C12" s="54">
        <f t="shared" ca="1" si="1"/>
        <v>8787</v>
      </c>
      <c r="D12" s="54">
        <f t="shared" ca="1" si="1"/>
        <v>680</v>
      </c>
      <c r="E12" s="54">
        <f t="shared" ca="1" si="0"/>
        <v>0</v>
      </c>
      <c r="F12" s="54">
        <f t="shared" ca="1" si="0"/>
        <v>0</v>
      </c>
      <c r="G12" s="54">
        <f t="shared" ca="1" si="1"/>
        <v>7150</v>
      </c>
      <c r="H12" s="54">
        <f t="shared" ca="1" si="1"/>
        <v>0</v>
      </c>
      <c r="I12" s="54">
        <f t="shared" ca="1" si="1"/>
        <v>-10328</v>
      </c>
      <c r="J12" s="54">
        <f t="shared" ca="1" si="1"/>
        <v>0</v>
      </c>
      <c r="K12" s="54">
        <f t="shared" ca="1" si="1"/>
        <v>0</v>
      </c>
      <c r="L12" s="54">
        <f t="shared" ca="1" si="1"/>
        <v>0</v>
      </c>
      <c r="M12" s="54">
        <f t="shared" ca="1" si="1"/>
        <v>15325</v>
      </c>
    </row>
    <row r="13" spans="1:13" ht="18" x14ac:dyDescent="0.2">
      <c r="A13" s="5" t="s">
        <v>14</v>
      </c>
      <c r="B13" s="54">
        <f t="shared" ca="1" si="1"/>
        <v>-4325</v>
      </c>
      <c r="C13" s="54">
        <f t="shared" ca="1" si="1"/>
        <v>0</v>
      </c>
      <c r="D13" s="54">
        <f t="shared" ca="1" si="1"/>
        <v>-11716</v>
      </c>
      <c r="E13" s="54">
        <f t="shared" ca="1" si="0"/>
        <v>0</v>
      </c>
      <c r="F13" s="54">
        <f t="shared" ca="1" si="0"/>
        <v>15794</v>
      </c>
      <c r="G13" s="54">
        <f t="shared" ca="1" si="1"/>
        <v>0</v>
      </c>
      <c r="H13" s="54">
        <f t="shared" ca="1" si="1"/>
        <v>2457</v>
      </c>
      <c r="I13" s="54">
        <f t="shared" ca="1" si="1"/>
        <v>11592</v>
      </c>
      <c r="J13" s="54">
        <f t="shared" ca="1" si="1"/>
        <v>0</v>
      </c>
      <c r="K13" s="54">
        <f t="shared" ca="1" si="1"/>
        <v>-4267</v>
      </c>
      <c r="L13" s="54">
        <f t="shared" ca="1" si="1"/>
        <v>11314</v>
      </c>
      <c r="M13" s="54">
        <f t="shared" ca="1" si="1"/>
        <v>2011</v>
      </c>
    </row>
    <row r="14" spans="1:13" ht="18" x14ac:dyDescent="0.2">
      <c r="A14" s="5" t="s">
        <v>1</v>
      </c>
      <c r="B14" s="54">
        <f t="shared" ca="1" si="1"/>
        <v>0</v>
      </c>
      <c r="C14" s="54">
        <f t="shared" ca="1" si="1"/>
        <v>-11871</v>
      </c>
      <c r="D14" s="54">
        <f t="shared" ca="1" si="1"/>
        <v>7232</v>
      </c>
      <c r="E14" s="54">
        <f t="shared" ca="1" si="0"/>
        <v>12423</v>
      </c>
      <c r="F14" s="54">
        <f t="shared" ca="1" si="0"/>
        <v>-16468</v>
      </c>
      <c r="G14" s="54">
        <f t="shared" ca="1" si="1"/>
        <v>0</v>
      </c>
      <c r="H14" s="54">
        <f t="shared" ca="1" si="1"/>
        <v>-9006</v>
      </c>
      <c r="I14" s="54">
        <f t="shared" ca="1" si="1"/>
        <v>0</v>
      </c>
      <c r="J14" s="54">
        <f t="shared" ca="1" si="1"/>
        <v>14728</v>
      </c>
      <c r="K14" s="54">
        <f t="shared" ca="1" si="1"/>
        <v>-9050</v>
      </c>
      <c r="L14" s="54">
        <f t="shared" ca="1" si="1"/>
        <v>0</v>
      </c>
      <c r="M14" s="54">
        <f t="shared" ca="1" si="1"/>
        <v>0</v>
      </c>
    </row>
    <row r="15" spans="1:13" ht="18" x14ac:dyDescent="0.2">
      <c r="A15" s="5" t="s">
        <v>15</v>
      </c>
      <c r="B15" s="54">
        <f t="shared" ca="1" si="1"/>
        <v>0</v>
      </c>
      <c r="C15" s="54">
        <f t="shared" ca="1" si="1"/>
        <v>16164</v>
      </c>
      <c r="D15" s="54">
        <f t="shared" ca="1" si="1"/>
        <v>-7903</v>
      </c>
      <c r="E15" s="54">
        <f t="shared" ca="1" si="0"/>
        <v>-17835</v>
      </c>
      <c r="F15" s="54">
        <f t="shared" ca="1" si="0"/>
        <v>-5140</v>
      </c>
      <c r="G15" s="54">
        <f t="shared" ca="1" si="1"/>
        <v>11095</v>
      </c>
      <c r="H15" s="54">
        <f t="shared" ca="1" si="1"/>
        <v>-7915</v>
      </c>
      <c r="I15" s="54">
        <f t="shared" ca="1" si="1"/>
        <v>0</v>
      </c>
      <c r="J15" s="54">
        <f t="shared" ca="1" si="1"/>
        <v>19556</v>
      </c>
      <c r="K15" s="54">
        <f t="shared" ca="1" si="1"/>
        <v>0</v>
      </c>
      <c r="L15" s="54">
        <f t="shared" ca="1" si="1"/>
        <v>0</v>
      </c>
      <c r="M15" s="54">
        <f t="shared" ca="1" si="1"/>
        <v>-16806</v>
      </c>
    </row>
    <row r="16" spans="1:13" ht="18" x14ac:dyDescent="0.2">
      <c r="A16" s="5" t="s">
        <v>16</v>
      </c>
      <c r="B16" s="54">
        <f t="shared" ca="1" si="1"/>
        <v>-14896</v>
      </c>
      <c r="C16" s="54">
        <f t="shared" ca="1" si="1"/>
        <v>0</v>
      </c>
      <c r="D16" s="54">
        <f t="shared" ca="1" si="1"/>
        <v>-16620</v>
      </c>
      <c r="E16" s="54">
        <f t="shared" ca="1" si="0"/>
        <v>0</v>
      </c>
      <c r="F16" s="54">
        <f t="shared" ca="1" si="0"/>
        <v>17035</v>
      </c>
      <c r="G16" s="54">
        <f t="shared" ca="1" si="1"/>
        <v>0</v>
      </c>
      <c r="H16" s="54">
        <f t="shared" ca="1" si="1"/>
        <v>10930</v>
      </c>
      <c r="I16" s="54">
        <f t="shared" ca="1" si="1"/>
        <v>-928</v>
      </c>
      <c r="J16" s="54">
        <f t="shared" ca="1" si="1"/>
        <v>-9203</v>
      </c>
      <c r="K16" s="54">
        <f t="shared" ca="1" si="1"/>
        <v>13828</v>
      </c>
      <c r="L16" s="54">
        <f t="shared" ca="1" si="1"/>
        <v>18489</v>
      </c>
      <c r="M16" s="54">
        <f t="shared" ca="1" si="1"/>
        <v>18532</v>
      </c>
    </row>
    <row r="17" spans="1:13" ht="18" x14ac:dyDescent="0.2">
      <c r="A17" s="5" t="s">
        <v>17</v>
      </c>
      <c r="B17" s="54">
        <f t="shared" ca="1" si="1"/>
        <v>0</v>
      </c>
      <c r="C17" s="54">
        <f t="shared" ca="1" si="1"/>
        <v>0</v>
      </c>
      <c r="D17" s="54">
        <f t="shared" ca="1" si="1"/>
        <v>-14170</v>
      </c>
      <c r="E17" s="54">
        <f t="shared" ca="1" si="0"/>
        <v>0</v>
      </c>
      <c r="F17" s="54">
        <f t="shared" ca="1" si="0"/>
        <v>0</v>
      </c>
      <c r="G17" s="54">
        <f t="shared" ca="1" si="1"/>
        <v>0</v>
      </c>
      <c r="H17" s="54">
        <f t="shared" ca="1" si="1"/>
        <v>16855</v>
      </c>
      <c r="I17" s="54">
        <f t="shared" ca="1" si="1"/>
        <v>-3698</v>
      </c>
      <c r="J17" s="54">
        <f t="shared" ca="1" si="1"/>
        <v>8343</v>
      </c>
      <c r="K17" s="54">
        <f t="shared" ca="1" si="1"/>
        <v>2610</v>
      </c>
      <c r="L17" s="54">
        <f t="shared" ca="1" si="1"/>
        <v>-9187</v>
      </c>
      <c r="M17" s="54">
        <f t="shared" ca="1" si="1"/>
        <v>-14949</v>
      </c>
    </row>
    <row r="18" spans="1:13" ht="18" x14ac:dyDescent="0.2">
      <c r="A18" s="5" t="s">
        <v>18</v>
      </c>
      <c r="B18" s="54">
        <f t="shared" ca="1" si="1"/>
        <v>-5518</v>
      </c>
      <c r="C18" s="54">
        <f t="shared" ca="1" si="1"/>
        <v>0</v>
      </c>
      <c r="D18" s="54">
        <f t="shared" ca="1" si="1"/>
        <v>3681</v>
      </c>
      <c r="E18" s="54">
        <f t="shared" ca="1" si="0"/>
        <v>10647</v>
      </c>
      <c r="F18" s="54">
        <f t="shared" ca="1" si="0"/>
        <v>3083</v>
      </c>
      <c r="G18" s="54">
        <f t="shared" ca="1" si="1"/>
        <v>16047</v>
      </c>
      <c r="H18" s="54">
        <f t="shared" ca="1" si="1"/>
        <v>0</v>
      </c>
      <c r="I18" s="54">
        <f t="shared" ca="1" si="1"/>
        <v>-2183</v>
      </c>
      <c r="J18" s="54">
        <f t="shared" ca="1" si="1"/>
        <v>-92</v>
      </c>
      <c r="K18" s="54">
        <f t="shared" ca="1" si="1"/>
        <v>0</v>
      </c>
      <c r="L18" s="54">
        <f t="shared" ca="1" si="1"/>
        <v>1669</v>
      </c>
      <c r="M18" s="54">
        <f t="shared" ca="1" si="1"/>
        <v>12821</v>
      </c>
    </row>
    <row r="19" spans="1:13" ht="19" thickBot="1" x14ac:dyDescent="0.25">
      <c r="A19" s="167"/>
      <c r="B19" s="166">
        <f ca="1">SUM(B7:B18)</f>
        <v>-57049</v>
      </c>
      <c r="C19" s="166">
        <f ca="1">SUM(C7:C18)</f>
        <v>46474</v>
      </c>
      <c r="D19" s="166">
        <f t="shared" ref="D19:M19" ca="1" si="2">SUM(D7:D18)</f>
        <v>-60983</v>
      </c>
      <c r="E19" s="166">
        <f t="shared" ca="1" si="2"/>
        <v>486</v>
      </c>
      <c r="F19" s="166">
        <f t="shared" ca="1" si="2"/>
        <v>-38043</v>
      </c>
      <c r="G19" s="166">
        <f t="shared" ca="1" si="2"/>
        <v>55541</v>
      </c>
      <c r="H19" s="166">
        <f t="shared" ca="1" si="2"/>
        <v>16750</v>
      </c>
      <c r="I19" s="166">
        <f t="shared" ca="1" si="2"/>
        <v>-1190</v>
      </c>
      <c r="J19" s="166">
        <f t="shared" ca="1" si="2"/>
        <v>22050</v>
      </c>
      <c r="K19" s="166">
        <f t="shared" ca="1" si="2"/>
        <v>-41614</v>
      </c>
      <c r="L19" s="166">
        <f t="shared" ca="1" si="2"/>
        <v>28037</v>
      </c>
      <c r="M19" s="166">
        <f t="shared" ca="1" si="2"/>
        <v>16480</v>
      </c>
    </row>
    <row r="24" spans="1:13" x14ac:dyDescent="0.2">
      <c r="A24" s="110" t="s">
        <v>111</v>
      </c>
      <c r="B24" s="110"/>
      <c r="C24" s="110"/>
      <c r="D24" s="110"/>
      <c r="E24" s="110"/>
      <c r="F24" s="110"/>
      <c r="G24" s="110"/>
      <c r="H24" s="110"/>
      <c r="I24" s="110"/>
      <c r="J24" s="110"/>
      <c r="K24" s="110"/>
      <c r="L24" s="110"/>
      <c r="M24" s="110"/>
    </row>
    <row r="25" spans="1:13" ht="112" customHeight="1" x14ac:dyDescent="0.2">
      <c r="A25" s="110"/>
      <c r="B25" s="110"/>
      <c r="C25" s="110"/>
      <c r="D25" s="110"/>
      <c r="E25" s="110"/>
      <c r="F25" s="110"/>
      <c r="G25" s="110"/>
      <c r="H25" s="110"/>
      <c r="I25" s="110"/>
      <c r="J25" s="110"/>
      <c r="K25" s="110"/>
      <c r="L25" s="110"/>
      <c r="M25" s="110"/>
    </row>
  </sheetData>
  <mergeCells count="1">
    <mergeCell ref="A24:M25"/>
  </mergeCells>
  <conditionalFormatting sqref="B7:M18">
    <cfRule type="colorScale" priority="4">
      <colorScale>
        <cfvo type="min"/>
        <cfvo type="percentile" val="50"/>
        <cfvo type="max"/>
        <color theme="5" tint="0.39997558519241921"/>
        <color rgb="FFFFEB84"/>
        <color theme="9" tint="0.59999389629810485"/>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102"/>
  <sheetViews>
    <sheetView zoomScale="90" zoomScaleNormal="90" zoomScalePageLayoutView="90" workbookViewId="0">
      <selection activeCell="B79" sqref="B79"/>
    </sheetView>
  </sheetViews>
  <sheetFormatPr baseColWidth="10" defaultRowHeight="16" x14ac:dyDescent="0.2"/>
  <cols>
    <col min="1" max="1" width="11.6640625" bestFit="1" customWidth="1"/>
    <col min="2" max="2" width="23.5" bestFit="1" customWidth="1"/>
    <col min="3" max="3" width="12" bestFit="1" customWidth="1"/>
    <col min="5" max="5" width="18.6640625" customWidth="1"/>
    <col min="6" max="6" width="9" bestFit="1" customWidth="1"/>
    <col min="7" max="7" width="12.6640625" bestFit="1" customWidth="1"/>
    <col min="8" max="8" width="10.5" bestFit="1" customWidth="1"/>
    <col min="9" max="9" width="12.83203125" bestFit="1" customWidth="1"/>
    <col min="10" max="13" width="13" customWidth="1"/>
    <col min="14" max="14" width="93" customWidth="1"/>
  </cols>
  <sheetData>
    <row r="2" spans="1:14" x14ac:dyDescent="0.2">
      <c r="A2" s="14" t="s">
        <v>0</v>
      </c>
      <c r="B2" s="15"/>
      <c r="C2" s="15"/>
      <c r="D2" s="2"/>
      <c r="E2" s="2"/>
      <c r="F2" s="2"/>
      <c r="G2" s="2"/>
      <c r="H2" s="2"/>
      <c r="I2" s="2"/>
    </row>
    <row r="3" spans="1:14" x14ac:dyDescent="0.2">
      <c r="A3" s="2"/>
      <c r="B3" s="2"/>
      <c r="C3" s="2"/>
      <c r="D3" s="2"/>
      <c r="E3" s="2"/>
      <c r="F3" s="2"/>
      <c r="G3" s="2"/>
      <c r="H3" s="2"/>
      <c r="I3" s="2"/>
    </row>
    <row r="4" spans="1:14" ht="25" x14ac:dyDescent="0.25">
      <c r="A4" s="11" t="s">
        <v>4</v>
      </c>
      <c r="B4" s="11" t="s">
        <v>132</v>
      </c>
      <c r="C4" s="12">
        <v>30000</v>
      </c>
      <c r="D4" s="2"/>
      <c r="E4" s="21" t="s">
        <v>0</v>
      </c>
      <c r="F4" s="22" t="s">
        <v>163</v>
      </c>
      <c r="G4" s="22" t="s">
        <v>164</v>
      </c>
      <c r="H4" s="22" t="s">
        <v>162</v>
      </c>
      <c r="I4" s="22" t="s">
        <v>165</v>
      </c>
      <c r="J4" s="24"/>
      <c r="K4" s="24"/>
      <c r="L4" s="24"/>
      <c r="M4" s="24"/>
      <c r="N4" s="23" t="s">
        <v>133</v>
      </c>
    </row>
    <row r="5" spans="1:14" x14ac:dyDescent="0.2">
      <c r="A5" s="9"/>
      <c r="B5" s="9" t="s">
        <v>115</v>
      </c>
      <c r="C5" s="13">
        <v>1000</v>
      </c>
      <c r="D5" s="2"/>
      <c r="E5" s="16"/>
      <c r="F5" s="16"/>
      <c r="G5" s="16"/>
      <c r="H5" s="20">
        <v>-20000</v>
      </c>
      <c r="I5" s="16"/>
      <c r="J5" s="24"/>
      <c r="K5" s="24"/>
      <c r="L5" s="24"/>
      <c r="M5" s="24"/>
      <c r="N5" s="23" t="s">
        <v>134</v>
      </c>
    </row>
    <row r="6" spans="1:14" x14ac:dyDescent="0.2">
      <c r="A6" s="9"/>
      <c r="B6" s="9" t="s">
        <v>121</v>
      </c>
      <c r="C6" s="13">
        <v>1000</v>
      </c>
      <c r="D6" s="2"/>
      <c r="E6" s="17" t="s">
        <v>65</v>
      </c>
      <c r="F6" s="18">
        <v>100</v>
      </c>
      <c r="G6" s="18"/>
      <c r="H6" s="20">
        <v>-20000</v>
      </c>
      <c r="I6" s="18"/>
      <c r="J6" s="24"/>
      <c r="K6" s="24"/>
      <c r="L6" s="24"/>
      <c r="M6" s="24"/>
      <c r="N6" s="23" t="s">
        <v>135</v>
      </c>
    </row>
    <row r="7" spans="1:14" x14ac:dyDescent="0.2">
      <c r="A7" s="9"/>
      <c r="B7" s="9" t="s">
        <v>118</v>
      </c>
      <c r="C7" s="13">
        <v>-20000</v>
      </c>
      <c r="D7" s="2"/>
      <c r="E7" s="17" t="s">
        <v>142</v>
      </c>
      <c r="F7" s="18"/>
      <c r="G7" s="18">
        <v>-300</v>
      </c>
      <c r="H7" s="20">
        <v>-20000</v>
      </c>
      <c r="I7" s="20">
        <v>-20000</v>
      </c>
      <c r="J7" s="24"/>
      <c r="K7" s="24"/>
      <c r="L7" s="24"/>
      <c r="M7" s="24"/>
      <c r="N7" s="23" t="s">
        <v>136</v>
      </c>
    </row>
    <row r="8" spans="1:14" x14ac:dyDescent="0.2">
      <c r="A8" s="9"/>
      <c r="B8" s="9" t="s">
        <v>116</v>
      </c>
      <c r="C8" s="13">
        <v>30000</v>
      </c>
      <c r="D8" s="2"/>
      <c r="E8" s="17" t="s">
        <v>149</v>
      </c>
      <c r="F8" s="19">
        <v>10000</v>
      </c>
      <c r="G8" s="18"/>
      <c r="H8" s="20">
        <v>-20000</v>
      </c>
      <c r="I8" s="18"/>
      <c r="J8" s="24"/>
      <c r="K8" s="24"/>
      <c r="L8" s="24"/>
      <c r="M8" s="24"/>
      <c r="N8" s="23" t="s">
        <v>137</v>
      </c>
    </row>
    <row r="9" spans="1:14" x14ac:dyDescent="0.2">
      <c r="A9" s="9"/>
      <c r="B9" s="9"/>
      <c r="C9" s="10"/>
      <c r="D9" s="2"/>
      <c r="E9" s="17" t="s">
        <v>150</v>
      </c>
      <c r="F9" s="19">
        <v>10000</v>
      </c>
      <c r="G9" s="18"/>
      <c r="H9" s="18">
        <v>700</v>
      </c>
      <c r="I9" s="20">
        <v>-20000</v>
      </c>
      <c r="J9" s="24"/>
      <c r="K9" s="24"/>
      <c r="L9" s="24"/>
      <c r="M9" s="24"/>
      <c r="N9" s="23" t="s">
        <v>138</v>
      </c>
    </row>
    <row r="10" spans="1:14" x14ac:dyDescent="0.2">
      <c r="A10" s="11" t="s">
        <v>13</v>
      </c>
      <c r="B10" s="11" t="str">
        <f>A10 &amp; " DV01"</f>
        <v>INR DV01</v>
      </c>
      <c r="C10" s="12">
        <v>30000</v>
      </c>
      <c r="D10" s="2"/>
      <c r="E10" s="17" t="s">
        <v>151</v>
      </c>
      <c r="F10" s="19">
        <v>10000</v>
      </c>
      <c r="G10" s="19">
        <v>10000</v>
      </c>
      <c r="H10" s="18">
        <v>1000</v>
      </c>
      <c r="I10" s="20">
        <v>-20000</v>
      </c>
      <c r="J10" s="24"/>
      <c r="K10" s="24"/>
      <c r="L10" s="24"/>
      <c r="M10" s="24"/>
      <c r="N10" s="23" t="s">
        <v>139</v>
      </c>
    </row>
    <row r="11" spans="1:14" x14ac:dyDescent="0.2">
      <c r="A11" s="9"/>
      <c r="B11" s="9" t="s">
        <v>122</v>
      </c>
      <c r="C11" s="10"/>
      <c r="D11" s="2"/>
      <c r="E11" s="17" t="s">
        <v>152</v>
      </c>
      <c r="F11" s="19">
        <v>10000</v>
      </c>
      <c r="G11" s="18">
        <v>-400</v>
      </c>
      <c r="H11" s="20">
        <v>-20000</v>
      </c>
      <c r="I11" s="20">
        <v>-20000</v>
      </c>
      <c r="J11" s="24"/>
      <c r="K11" s="24"/>
      <c r="L11" s="24"/>
      <c r="M11" s="24"/>
      <c r="N11" s="23"/>
    </row>
    <row r="12" spans="1:14" x14ac:dyDescent="0.2">
      <c r="A12" s="9"/>
      <c r="B12" s="9" t="s">
        <v>125</v>
      </c>
      <c r="C12" s="10"/>
      <c r="D12" s="2"/>
      <c r="E12" s="17" t="s">
        <v>127</v>
      </c>
      <c r="F12" s="18"/>
      <c r="G12" s="18"/>
      <c r="H12" s="18"/>
      <c r="I12" s="20">
        <v>-20000</v>
      </c>
      <c r="J12" s="24"/>
      <c r="K12" s="24"/>
      <c r="L12" s="24"/>
      <c r="M12" s="24"/>
      <c r="N12" s="23" t="s">
        <v>140</v>
      </c>
    </row>
    <row r="13" spans="1:14" x14ac:dyDescent="0.2">
      <c r="A13" s="9"/>
      <c r="B13" s="9" t="s">
        <v>117</v>
      </c>
      <c r="C13" s="10"/>
      <c r="D13" s="2"/>
      <c r="E13" s="17" t="s">
        <v>128</v>
      </c>
      <c r="F13" s="18"/>
      <c r="G13" s="18"/>
      <c r="H13" s="19">
        <v>10000</v>
      </c>
      <c r="I13" s="20">
        <v>-20000</v>
      </c>
      <c r="J13" s="24"/>
      <c r="K13" s="24"/>
      <c r="L13" s="24"/>
      <c r="M13" s="24"/>
      <c r="N13" s="23" t="s">
        <v>141</v>
      </c>
    </row>
    <row r="14" spans="1:14" x14ac:dyDescent="0.2">
      <c r="A14" s="9"/>
      <c r="B14" s="9" t="s">
        <v>120</v>
      </c>
      <c r="C14" s="10"/>
      <c r="D14" s="2"/>
      <c r="E14" s="17" t="s">
        <v>143</v>
      </c>
      <c r="F14" s="19">
        <v>10000</v>
      </c>
      <c r="G14" s="18"/>
      <c r="H14" s="19">
        <v>10000</v>
      </c>
      <c r="I14" s="20">
        <v>-20000</v>
      </c>
      <c r="J14" s="24"/>
      <c r="K14" s="24"/>
      <c r="L14" s="24"/>
      <c r="M14" s="24"/>
      <c r="N14" s="23"/>
    </row>
    <row r="15" spans="1:14" x14ac:dyDescent="0.2">
      <c r="A15" s="9"/>
      <c r="B15" s="9" t="s">
        <v>123</v>
      </c>
      <c r="C15" s="10"/>
      <c r="D15" s="2"/>
      <c r="E15" s="17" t="s">
        <v>144</v>
      </c>
      <c r="F15" s="18"/>
      <c r="G15" s="18">
        <v>785</v>
      </c>
      <c r="H15" s="19">
        <v>10000</v>
      </c>
      <c r="I15" s="18"/>
      <c r="J15" s="24"/>
      <c r="K15" s="24"/>
      <c r="L15" s="24"/>
      <c r="M15" s="24"/>
      <c r="N15" s="23" t="s">
        <v>155</v>
      </c>
    </row>
    <row r="16" spans="1:14" x14ac:dyDescent="0.2">
      <c r="A16" s="9"/>
      <c r="B16" s="9" t="s">
        <v>124</v>
      </c>
      <c r="C16" s="10"/>
      <c r="D16" s="2"/>
      <c r="E16" s="17" t="s">
        <v>145</v>
      </c>
      <c r="F16" s="18"/>
      <c r="G16" s="18"/>
      <c r="H16" s="18"/>
      <c r="I16" s="19">
        <v>10000</v>
      </c>
      <c r="J16" s="24"/>
      <c r="K16" s="24"/>
      <c r="L16" s="24"/>
      <c r="M16" s="24"/>
      <c r="N16" s="23"/>
    </row>
    <row r="17" spans="1:14" x14ac:dyDescent="0.2">
      <c r="A17" s="9"/>
      <c r="B17" s="9"/>
      <c r="C17" s="10"/>
      <c r="D17" s="2"/>
      <c r="E17" s="17" t="s">
        <v>146</v>
      </c>
      <c r="F17" s="20">
        <v>-20000</v>
      </c>
      <c r="G17" s="18"/>
      <c r="H17" s="20">
        <v>-20000</v>
      </c>
      <c r="I17" s="18"/>
      <c r="J17" s="24"/>
      <c r="K17" s="24"/>
      <c r="L17" s="24"/>
      <c r="M17" s="24"/>
      <c r="N17" s="23"/>
    </row>
    <row r="18" spans="1:14" x14ac:dyDescent="0.2">
      <c r="A18" s="11" t="s">
        <v>2</v>
      </c>
      <c r="B18" s="11" t="str">
        <f>A18 &amp; " DV01"</f>
        <v>USD DV01</v>
      </c>
      <c r="C18" s="12">
        <v>30000</v>
      </c>
      <c r="D18" s="2"/>
      <c r="E18" s="17" t="s">
        <v>147</v>
      </c>
      <c r="F18" s="20">
        <v>-20000</v>
      </c>
      <c r="G18" s="18"/>
      <c r="H18" s="20">
        <v>-20000</v>
      </c>
      <c r="I18" s="18"/>
      <c r="J18" s="24"/>
      <c r="K18" s="24"/>
      <c r="L18" s="24"/>
      <c r="M18" s="24"/>
      <c r="N18" s="23"/>
    </row>
    <row r="19" spans="1:14" x14ac:dyDescent="0.2">
      <c r="A19" s="9"/>
      <c r="B19" s="9" t="s">
        <v>119</v>
      </c>
      <c r="C19" s="10"/>
      <c r="D19" s="2"/>
      <c r="E19" s="17" t="s">
        <v>153</v>
      </c>
      <c r="F19" s="20">
        <v>-20000</v>
      </c>
      <c r="G19" s="18"/>
      <c r="H19" s="20">
        <v>-20000</v>
      </c>
      <c r="I19" s="18"/>
      <c r="J19" s="24"/>
      <c r="K19" s="24"/>
      <c r="L19" s="24"/>
      <c r="M19" s="24"/>
      <c r="N19" s="23"/>
    </row>
    <row r="20" spans="1:14" x14ac:dyDescent="0.2">
      <c r="A20" s="9"/>
      <c r="B20" s="9" t="s">
        <v>131</v>
      </c>
      <c r="C20" s="10"/>
      <c r="D20" s="2"/>
      <c r="E20" s="17" t="s">
        <v>154</v>
      </c>
      <c r="F20" s="20">
        <v>-20000</v>
      </c>
      <c r="G20" s="20">
        <v>-200000</v>
      </c>
      <c r="H20" s="20">
        <v>-20000</v>
      </c>
      <c r="I20" s="20">
        <v>-20000</v>
      </c>
      <c r="J20" s="24"/>
      <c r="K20" s="24"/>
      <c r="L20" s="24"/>
      <c r="M20" s="24"/>
      <c r="N20" s="23"/>
    </row>
    <row r="21" spans="1:14" x14ac:dyDescent="0.2">
      <c r="A21" s="9"/>
      <c r="B21" s="9" t="s">
        <v>129</v>
      </c>
      <c r="C21" s="10"/>
      <c r="D21" s="2"/>
      <c r="E21" s="17" t="s">
        <v>148</v>
      </c>
      <c r="F21" s="20">
        <v>-20000</v>
      </c>
      <c r="G21" s="18"/>
      <c r="H21" s="18"/>
      <c r="I21" s="18"/>
      <c r="J21" s="24"/>
      <c r="K21" s="24"/>
      <c r="L21" s="24"/>
      <c r="M21" s="24"/>
      <c r="N21" s="23"/>
    </row>
    <row r="22" spans="1:14" x14ac:dyDescent="0.2">
      <c r="A22" s="9"/>
      <c r="B22" s="9" t="s">
        <v>130</v>
      </c>
      <c r="C22" s="10"/>
      <c r="D22" s="2"/>
      <c r="E22" s="2"/>
      <c r="F22" s="2"/>
      <c r="G22" s="2"/>
      <c r="H22" s="2"/>
      <c r="I22" s="2"/>
      <c r="N22" s="2"/>
    </row>
    <row r="23" spans="1:14" x14ac:dyDescent="0.2">
      <c r="A23" s="9"/>
      <c r="B23" s="9"/>
      <c r="C23" s="10"/>
      <c r="D23" s="2"/>
      <c r="E23" s="2"/>
      <c r="F23" s="2"/>
      <c r="G23" s="2"/>
      <c r="H23" s="2"/>
      <c r="I23" s="2"/>
      <c r="N23" s="2"/>
    </row>
    <row r="24" spans="1:14" ht="17" thickBot="1" x14ac:dyDescent="0.25">
      <c r="A24" s="11" t="s">
        <v>12</v>
      </c>
      <c r="B24" s="11" t="str">
        <f>A24 &amp; " DV01"</f>
        <v>SGD DV01</v>
      </c>
      <c r="C24" s="12">
        <v>30000</v>
      </c>
      <c r="D24" s="2"/>
      <c r="E24" s="2"/>
      <c r="F24" s="2"/>
      <c r="G24" s="2"/>
      <c r="H24" s="2"/>
      <c r="I24" s="2"/>
      <c r="N24" s="2"/>
    </row>
    <row r="25" spans="1:14" ht="25" x14ac:dyDescent="0.25">
      <c r="A25" s="9"/>
      <c r="B25" s="9" t="s">
        <v>119</v>
      </c>
      <c r="C25" s="10"/>
      <c r="D25" s="2"/>
      <c r="E25" s="111" t="s">
        <v>156</v>
      </c>
      <c r="F25" s="112"/>
      <c r="G25" s="112"/>
      <c r="H25" s="112"/>
      <c r="I25" s="112"/>
      <c r="J25" s="112"/>
      <c r="K25" s="112"/>
      <c r="L25" s="112"/>
      <c r="M25" s="113"/>
      <c r="N25" s="2"/>
    </row>
    <row r="26" spans="1:14" ht="19" thickBot="1" x14ac:dyDescent="0.25">
      <c r="A26" s="9"/>
      <c r="B26" s="9" t="s">
        <v>126</v>
      </c>
      <c r="C26" s="10"/>
      <c r="D26" s="2"/>
      <c r="E26" s="47" t="s">
        <v>0</v>
      </c>
      <c r="F26" s="48" t="s">
        <v>82</v>
      </c>
      <c r="G26" s="48" t="s">
        <v>161</v>
      </c>
      <c r="H26" s="49" t="s">
        <v>166</v>
      </c>
      <c r="I26" s="49" t="s">
        <v>167</v>
      </c>
      <c r="J26" s="49" t="s">
        <v>168</v>
      </c>
      <c r="K26" s="49" t="s">
        <v>112</v>
      </c>
      <c r="L26" s="49" t="s">
        <v>157</v>
      </c>
      <c r="M26" s="50" t="s">
        <v>9</v>
      </c>
      <c r="N26" s="2"/>
    </row>
    <row r="27" spans="1:14" x14ac:dyDescent="0.2">
      <c r="A27" s="9"/>
      <c r="B27" s="9"/>
      <c r="C27" s="10"/>
      <c r="D27" s="2"/>
      <c r="E27" s="36" t="s">
        <v>65</v>
      </c>
      <c r="F27" s="33">
        <v>2</v>
      </c>
      <c r="G27" s="33">
        <v>3.01</v>
      </c>
      <c r="H27" s="25"/>
      <c r="I27" s="26">
        <v>-20000</v>
      </c>
      <c r="J27" s="25"/>
      <c r="K27" s="27"/>
      <c r="L27" s="26">
        <f>SUM(H27:K27)</f>
        <v>-20000</v>
      </c>
      <c r="M27" s="37">
        <v>-20000</v>
      </c>
      <c r="N27" s="2"/>
    </row>
    <row r="28" spans="1:14" x14ac:dyDescent="0.2">
      <c r="A28" s="11" t="s">
        <v>17</v>
      </c>
      <c r="B28" s="11" t="str">
        <f>A28 &amp; " DV01"</f>
        <v>HKD DV01</v>
      </c>
      <c r="C28" s="12">
        <v>30000</v>
      </c>
      <c r="D28" s="2"/>
      <c r="E28" s="38" t="s">
        <v>142</v>
      </c>
      <c r="F28" s="34">
        <f>F27+0.02</f>
        <v>2.02</v>
      </c>
      <c r="G28" s="35">
        <f>G27+0.01</f>
        <v>3.0199999999999996</v>
      </c>
      <c r="H28" s="28"/>
      <c r="I28" s="29">
        <v>-20000</v>
      </c>
      <c r="J28" s="46"/>
      <c r="K28" s="30"/>
      <c r="L28" s="29">
        <f t="shared" ref="L28:L40" si="0">SUM(H28:K28)</f>
        <v>-20000</v>
      </c>
      <c r="M28" s="39">
        <v>-20000</v>
      </c>
      <c r="N28" s="2"/>
    </row>
    <row r="29" spans="1:14" x14ac:dyDescent="0.2">
      <c r="A29" s="9"/>
      <c r="B29" s="9" t="s">
        <v>127</v>
      </c>
      <c r="C29" s="10"/>
      <c r="D29" s="2"/>
      <c r="E29" s="38" t="s">
        <v>127</v>
      </c>
      <c r="F29" s="34">
        <f t="shared" ref="F29:F40" si="1">F28+0.02</f>
        <v>2.04</v>
      </c>
      <c r="G29" s="35">
        <f t="shared" ref="G29:G40" si="2">G28+0.01</f>
        <v>3.0299999999999994</v>
      </c>
      <c r="H29" s="28">
        <v>-300</v>
      </c>
      <c r="I29" s="29">
        <v>-20000</v>
      </c>
      <c r="J29" s="29">
        <v>-20000</v>
      </c>
      <c r="K29" s="29">
        <v>-20000</v>
      </c>
      <c r="L29" s="29">
        <f t="shared" si="0"/>
        <v>-60300</v>
      </c>
      <c r="M29" s="39">
        <v>-20000</v>
      </c>
      <c r="N29" s="2"/>
    </row>
    <row r="30" spans="1:14" x14ac:dyDescent="0.2">
      <c r="A30" s="9"/>
      <c r="B30" s="9" t="s">
        <v>128</v>
      </c>
      <c r="C30" s="10"/>
      <c r="D30" s="2"/>
      <c r="E30" s="38" t="s">
        <v>128</v>
      </c>
      <c r="F30" s="34">
        <f t="shared" si="1"/>
        <v>2.06</v>
      </c>
      <c r="G30" s="35">
        <f t="shared" si="2"/>
        <v>3.0399999999999991</v>
      </c>
      <c r="H30" s="28"/>
      <c r="I30" s="29">
        <v>-20000</v>
      </c>
      <c r="J30" s="28"/>
      <c r="K30" s="30"/>
      <c r="L30" s="29">
        <f t="shared" si="0"/>
        <v>-20000</v>
      </c>
      <c r="M30" s="39">
        <v>-20000</v>
      </c>
      <c r="N30" s="2"/>
    </row>
    <row r="31" spans="1:14" x14ac:dyDescent="0.2">
      <c r="A31" s="9"/>
      <c r="B31" s="9" t="s">
        <v>119</v>
      </c>
      <c r="C31" s="10"/>
      <c r="D31" s="2"/>
      <c r="E31" s="38" t="s">
        <v>143</v>
      </c>
      <c r="F31" s="34">
        <f t="shared" si="1"/>
        <v>2.08</v>
      </c>
      <c r="G31" s="35">
        <f t="shared" si="2"/>
        <v>3.0499999999999989</v>
      </c>
      <c r="H31" s="28"/>
      <c r="I31" s="28">
        <v>-100</v>
      </c>
      <c r="J31" s="29">
        <v>-20000</v>
      </c>
      <c r="K31" s="30"/>
      <c r="L31" s="29">
        <f t="shared" si="0"/>
        <v>-20100</v>
      </c>
      <c r="M31" s="40">
        <v>-100</v>
      </c>
      <c r="N31" s="2"/>
    </row>
    <row r="32" spans="1:14" x14ac:dyDescent="0.2">
      <c r="A32" s="9"/>
      <c r="B32" s="9"/>
      <c r="C32" s="10"/>
      <c r="D32" s="2"/>
      <c r="E32" s="38" t="s">
        <v>144</v>
      </c>
      <c r="F32" s="34">
        <f t="shared" si="1"/>
        <v>2.1</v>
      </c>
      <c r="G32" s="35">
        <f t="shared" si="2"/>
        <v>3.0599999999999987</v>
      </c>
      <c r="H32" s="31">
        <v>10000</v>
      </c>
      <c r="I32" s="28">
        <v>-20000</v>
      </c>
      <c r="J32" s="29">
        <v>50000</v>
      </c>
      <c r="K32" s="29">
        <v>50000</v>
      </c>
      <c r="L32" s="29">
        <f t="shared" si="0"/>
        <v>90000</v>
      </c>
      <c r="M32" s="39">
        <v>-20000</v>
      </c>
      <c r="N32" s="2"/>
    </row>
    <row r="33" spans="1:14" x14ac:dyDescent="0.2">
      <c r="A33" s="2"/>
      <c r="B33" s="2"/>
      <c r="C33" s="2"/>
      <c r="D33" s="2"/>
      <c r="E33" s="38" t="s">
        <v>158</v>
      </c>
      <c r="F33" s="34">
        <f t="shared" si="1"/>
        <v>2.12</v>
      </c>
      <c r="G33" s="35">
        <f t="shared" si="2"/>
        <v>3.0699999999999985</v>
      </c>
      <c r="H33" s="28">
        <v>-400</v>
      </c>
      <c r="I33" s="29">
        <v>-20000</v>
      </c>
      <c r="J33" s="29">
        <v>-20000</v>
      </c>
      <c r="K33" s="30"/>
      <c r="L33" s="29">
        <f t="shared" si="0"/>
        <v>-40400</v>
      </c>
      <c r="M33" s="39">
        <v>-20000</v>
      </c>
      <c r="N33" s="2"/>
    </row>
    <row r="34" spans="1:14" x14ac:dyDescent="0.2">
      <c r="A34" s="2"/>
      <c r="B34" s="2"/>
      <c r="C34" s="2"/>
      <c r="D34" s="2"/>
      <c r="E34" s="38" t="s">
        <v>146</v>
      </c>
      <c r="F34" s="34">
        <f t="shared" si="1"/>
        <v>2.14</v>
      </c>
      <c r="G34" s="35">
        <f t="shared" si="2"/>
        <v>3.0799999999999983</v>
      </c>
      <c r="H34" s="28"/>
      <c r="I34" s="28"/>
      <c r="J34" s="29">
        <v>-20000</v>
      </c>
      <c r="K34" s="32"/>
      <c r="L34" s="29">
        <f t="shared" si="0"/>
        <v>-20000</v>
      </c>
      <c r="M34" s="41"/>
      <c r="N34" s="2"/>
    </row>
    <row r="35" spans="1:14" x14ac:dyDescent="0.2">
      <c r="A35" s="2"/>
      <c r="B35" s="2"/>
      <c r="C35" s="2"/>
      <c r="D35" s="2"/>
      <c r="E35" s="38" t="s">
        <v>159</v>
      </c>
      <c r="F35" s="34">
        <f t="shared" si="1"/>
        <v>2.16</v>
      </c>
      <c r="G35" s="35">
        <f t="shared" si="2"/>
        <v>3.0899999999999981</v>
      </c>
      <c r="H35" s="28"/>
      <c r="I35" s="31">
        <v>10000</v>
      </c>
      <c r="J35" s="29">
        <v>50000</v>
      </c>
      <c r="K35" s="32"/>
      <c r="L35" s="29">
        <f t="shared" si="0"/>
        <v>60000</v>
      </c>
      <c r="M35" s="42">
        <v>10000</v>
      </c>
      <c r="N35" s="2"/>
    </row>
    <row r="36" spans="1:14" x14ac:dyDescent="0.2">
      <c r="A36" s="2"/>
      <c r="B36" s="2"/>
      <c r="C36" s="2"/>
      <c r="D36" s="2"/>
      <c r="E36" s="38" t="s">
        <v>147</v>
      </c>
      <c r="F36" s="34">
        <f t="shared" si="1"/>
        <v>2.1800000000000002</v>
      </c>
      <c r="G36" s="35">
        <f t="shared" si="2"/>
        <v>3.0999999999999979</v>
      </c>
      <c r="H36" s="28"/>
      <c r="I36" s="31">
        <v>10000</v>
      </c>
      <c r="J36" s="29">
        <v>-20000</v>
      </c>
      <c r="K36" s="32"/>
      <c r="L36" s="29">
        <f t="shared" si="0"/>
        <v>-10000</v>
      </c>
      <c r="M36" s="42">
        <v>10000</v>
      </c>
      <c r="N36" s="2"/>
    </row>
    <row r="37" spans="1:14" x14ac:dyDescent="0.2">
      <c r="A37" s="2"/>
      <c r="B37" s="2"/>
      <c r="C37" s="2"/>
      <c r="D37" s="2"/>
      <c r="E37" s="38" t="s">
        <v>160</v>
      </c>
      <c r="F37" s="34">
        <f t="shared" si="1"/>
        <v>2.2000000000000002</v>
      </c>
      <c r="G37" s="35">
        <f t="shared" si="2"/>
        <v>3.1099999999999977</v>
      </c>
      <c r="H37" s="28">
        <v>785</v>
      </c>
      <c r="I37" s="31">
        <v>10000</v>
      </c>
      <c r="J37" s="28"/>
      <c r="K37" s="32"/>
      <c r="L37" s="29">
        <f t="shared" si="0"/>
        <v>10785</v>
      </c>
      <c r="M37" s="42">
        <v>10000</v>
      </c>
      <c r="N37" s="2"/>
    </row>
    <row r="38" spans="1:14" x14ac:dyDescent="0.2">
      <c r="A38" s="2"/>
      <c r="B38" s="2"/>
      <c r="C38" s="2"/>
      <c r="D38" s="2"/>
      <c r="E38" s="38" t="s">
        <v>153</v>
      </c>
      <c r="F38" s="34">
        <f t="shared" si="1"/>
        <v>2.2200000000000002</v>
      </c>
      <c r="G38" s="35">
        <f t="shared" si="2"/>
        <v>3.1199999999999974</v>
      </c>
      <c r="H38" s="28"/>
      <c r="I38" s="28"/>
      <c r="J38" s="31">
        <v>10000</v>
      </c>
      <c r="K38" s="32"/>
      <c r="L38" s="29">
        <f t="shared" si="0"/>
        <v>10000</v>
      </c>
      <c r="M38" s="41"/>
      <c r="N38" s="2"/>
    </row>
    <row r="39" spans="1:14" x14ac:dyDescent="0.2">
      <c r="A39" s="2"/>
      <c r="B39" s="2"/>
      <c r="C39" s="2"/>
      <c r="D39" s="2"/>
      <c r="E39" s="38" t="s">
        <v>154</v>
      </c>
      <c r="F39" s="34">
        <f t="shared" si="1"/>
        <v>2.2400000000000002</v>
      </c>
      <c r="G39" s="35">
        <f t="shared" si="2"/>
        <v>3.1299999999999972</v>
      </c>
      <c r="H39" s="28"/>
      <c r="I39" s="29">
        <v>-20000</v>
      </c>
      <c r="J39" s="28"/>
      <c r="K39" s="32"/>
      <c r="L39" s="29">
        <f t="shared" si="0"/>
        <v>-20000</v>
      </c>
      <c r="M39" s="39">
        <v>-20000</v>
      </c>
      <c r="N39" s="2"/>
    </row>
    <row r="40" spans="1:14" x14ac:dyDescent="0.2">
      <c r="D40" s="2"/>
      <c r="E40" s="38" t="s">
        <v>154</v>
      </c>
      <c r="F40" s="34">
        <f t="shared" si="1"/>
        <v>2.2600000000000002</v>
      </c>
      <c r="G40" s="35">
        <f t="shared" si="2"/>
        <v>3.139999999999997</v>
      </c>
      <c r="H40" s="28"/>
      <c r="I40" s="29">
        <v>-20000</v>
      </c>
      <c r="J40" s="28"/>
      <c r="K40" s="32"/>
      <c r="L40" s="29">
        <f t="shared" si="0"/>
        <v>-20000</v>
      </c>
      <c r="M40" s="43">
        <v>-20000</v>
      </c>
    </row>
    <row r="41" spans="1:14" ht="18" x14ac:dyDescent="0.2">
      <c r="D41" s="2"/>
      <c r="E41" s="2"/>
      <c r="H41" s="51">
        <f>SUM(H27:H40)</f>
        <v>10085</v>
      </c>
      <c r="I41" s="51">
        <f t="shared" ref="I41:M41" si="3">SUM(I27:I40)</f>
        <v>-130100</v>
      </c>
      <c r="J41" s="51">
        <f t="shared" si="3"/>
        <v>10000</v>
      </c>
      <c r="K41" s="51">
        <f t="shared" si="3"/>
        <v>30000</v>
      </c>
      <c r="L41" s="51">
        <f t="shared" si="3"/>
        <v>-80015</v>
      </c>
      <c r="M41" s="51">
        <f t="shared" si="3"/>
        <v>-130100</v>
      </c>
      <c r="N41" s="2"/>
    </row>
    <row r="42" spans="1:14" x14ac:dyDescent="0.2">
      <c r="E42" s="2"/>
    </row>
    <row r="43" spans="1:14" ht="17" thickBot="1" x14ac:dyDescent="0.25">
      <c r="E43" s="2"/>
      <c r="H43" s="44"/>
      <c r="J43" s="45"/>
    </row>
    <row r="44" spans="1:14" ht="25" x14ac:dyDescent="0.25">
      <c r="E44" s="52" t="s">
        <v>169</v>
      </c>
      <c r="F44" s="53"/>
      <c r="G44" s="53"/>
      <c r="H44" s="53"/>
      <c r="I44" s="53"/>
      <c r="J44" s="53"/>
      <c r="K44" s="53"/>
      <c r="L44" s="53"/>
    </row>
    <row r="45" spans="1:14" ht="19" thickBot="1" x14ac:dyDescent="0.25">
      <c r="E45" s="47" t="s">
        <v>0</v>
      </c>
      <c r="F45" s="48" t="s">
        <v>82</v>
      </c>
      <c r="G45" s="48" t="s">
        <v>161</v>
      </c>
      <c r="H45" s="49" t="s">
        <v>113</v>
      </c>
      <c r="I45" s="49" t="s">
        <v>97</v>
      </c>
      <c r="J45" s="49" t="s">
        <v>112</v>
      </c>
      <c r="K45" s="49" t="s">
        <v>157</v>
      </c>
      <c r="L45" s="50" t="s">
        <v>9</v>
      </c>
    </row>
    <row r="46" spans="1:14" x14ac:dyDescent="0.2">
      <c r="E46" s="36" t="s">
        <v>65</v>
      </c>
      <c r="F46" s="33">
        <v>2</v>
      </c>
      <c r="G46" s="33">
        <v>3.01</v>
      </c>
      <c r="H46" s="25"/>
      <c r="I46" s="26">
        <v>-20000</v>
      </c>
      <c r="J46" s="25"/>
      <c r="K46" s="27"/>
      <c r="L46" s="37">
        <v>-20000</v>
      </c>
    </row>
    <row r="47" spans="1:14" x14ac:dyDescent="0.2">
      <c r="E47" s="38" t="s">
        <v>142</v>
      </c>
      <c r="F47" s="34">
        <f>F46+0.02</f>
        <v>2.02</v>
      </c>
      <c r="G47" s="35">
        <f>G46+0.01</f>
        <v>3.0199999999999996</v>
      </c>
      <c r="H47" s="28"/>
      <c r="I47" s="29">
        <v>-20000</v>
      </c>
      <c r="J47" s="46"/>
      <c r="K47" s="30"/>
      <c r="L47" s="39">
        <v>-20000</v>
      </c>
    </row>
    <row r="48" spans="1:14" x14ac:dyDescent="0.2">
      <c r="E48" s="38" t="s">
        <v>127</v>
      </c>
      <c r="F48" s="34">
        <f t="shared" ref="F48:F59" si="4">F47+0.02</f>
        <v>2.04</v>
      </c>
      <c r="G48" s="35">
        <f t="shared" ref="G48:G59" si="5">G47+0.01</f>
        <v>3.0299999999999994</v>
      </c>
      <c r="H48" s="28">
        <v>-300</v>
      </c>
      <c r="I48" s="29">
        <v>-20000</v>
      </c>
      <c r="J48" s="29">
        <v>-20000</v>
      </c>
      <c r="K48" s="29">
        <v>-20000</v>
      </c>
      <c r="L48" s="39">
        <v>-20000</v>
      </c>
    </row>
    <row r="49" spans="1:12" x14ac:dyDescent="0.2">
      <c r="E49" s="38" t="s">
        <v>128</v>
      </c>
      <c r="F49" s="34">
        <f t="shared" si="4"/>
        <v>2.06</v>
      </c>
      <c r="G49" s="35">
        <f t="shared" si="5"/>
        <v>3.0399999999999991</v>
      </c>
      <c r="H49" s="28"/>
      <c r="I49" s="29">
        <v>-20000</v>
      </c>
      <c r="J49" s="28"/>
      <c r="K49" s="30"/>
      <c r="L49" s="39">
        <v>-20000</v>
      </c>
    </row>
    <row r="50" spans="1:12" x14ac:dyDescent="0.2">
      <c r="E50" s="38" t="s">
        <v>143</v>
      </c>
      <c r="F50" s="34">
        <f t="shared" si="4"/>
        <v>2.08</v>
      </c>
      <c r="G50" s="35">
        <f t="shared" si="5"/>
        <v>3.0499999999999989</v>
      </c>
      <c r="H50" s="28"/>
      <c r="I50" s="28">
        <v>-100</v>
      </c>
      <c r="J50" s="29">
        <v>-20000</v>
      </c>
      <c r="K50" s="30"/>
      <c r="L50" s="40">
        <v>-100</v>
      </c>
    </row>
    <row r="51" spans="1:12" x14ac:dyDescent="0.2">
      <c r="E51" s="38" t="s">
        <v>144</v>
      </c>
      <c r="F51" s="34">
        <f t="shared" si="4"/>
        <v>2.1</v>
      </c>
      <c r="G51" s="35">
        <f t="shared" si="5"/>
        <v>3.0599999999999987</v>
      </c>
      <c r="H51" s="31">
        <v>10000</v>
      </c>
      <c r="I51" s="28">
        <v>-20000</v>
      </c>
      <c r="J51" s="29">
        <v>50000</v>
      </c>
      <c r="K51" s="29">
        <v>50000</v>
      </c>
      <c r="L51" s="39">
        <v>-20000</v>
      </c>
    </row>
    <row r="52" spans="1:12" x14ac:dyDescent="0.2">
      <c r="E52" s="38" t="s">
        <v>158</v>
      </c>
      <c r="F52" s="34">
        <f t="shared" si="4"/>
        <v>2.12</v>
      </c>
      <c r="G52" s="35">
        <f t="shared" si="5"/>
        <v>3.0699999999999985</v>
      </c>
      <c r="H52" s="28">
        <v>-400</v>
      </c>
      <c r="I52" s="29">
        <v>-20000</v>
      </c>
      <c r="J52" s="29">
        <v>-20000</v>
      </c>
      <c r="K52" s="30"/>
      <c r="L52" s="39">
        <v>-20000</v>
      </c>
    </row>
    <row r="53" spans="1:12" x14ac:dyDescent="0.2">
      <c r="E53" s="38" t="s">
        <v>146</v>
      </c>
      <c r="F53" s="34">
        <f t="shared" si="4"/>
        <v>2.14</v>
      </c>
      <c r="G53" s="35">
        <f t="shared" si="5"/>
        <v>3.0799999999999983</v>
      </c>
      <c r="H53" s="28"/>
      <c r="I53" s="28"/>
      <c r="J53" s="29">
        <v>-20000</v>
      </c>
      <c r="K53" s="32"/>
      <c r="L53" s="41"/>
    </row>
    <row r="54" spans="1:12" x14ac:dyDescent="0.2">
      <c r="E54" s="38" t="s">
        <v>159</v>
      </c>
      <c r="F54" s="34">
        <f t="shared" si="4"/>
        <v>2.16</v>
      </c>
      <c r="G54" s="35">
        <f t="shared" si="5"/>
        <v>3.0899999999999981</v>
      </c>
      <c r="H54" s="28"/>
      <c r="I54" s="31">
        <v>10000</v>
      </c>
      <c r="J54" s="29">
        <v>50000</v>
      </c>
      <c r="K54" s="32"/>
      <c r="L54" s="42">
        <v>10000</v>
      </c>
    </row>
    <row r="55" spans="1:12" x14ac:dyDescent="0.2">
      <c r="E55" s="38" t="s">
        <v>147</v>
      </c>
      <c r="F55" s="34">
        <f t="shared" si="4"/>
        <v>2.1800000000000002</v>
      </c>
      <c r="G55" s="35">
        <f t="shared" si="5"/>
        <v>3.0999999999999979</v>
      </c>
      <c r="H55" s="28"/>
      <c r="I55" s="31">
        <v>10000</v>
      </c>
      <c r="J55" s="29">
        <v>-20000</v>
      </c>
      <c r="K55" s="32"/>
      <c r="L55" s="42">
        <v>10000</v>
      </c>
    </row>
    <row r="56" spans="1:12" x14ac:dyDescent="0.2">
      <c r="E56" s="38" t="s">
        <v>160</v>
      </c>
      <c r="F56" s="34">
        <f t="shared" si="4"/>
        <v>2.2000000000000002</v>
      </c>
      <c r="G56" s="35">
        <f t="shared" si="5"/>
        <v>3.1099999999999977</v>
      </c>
      <c r="H56" s="28">
        <v>785</v>
      </c>
      <c r="I56" s="31">
        <v>10000</v>
      </c>
      <c r="J56" s="28"/>
      <c r="K56" s="32"/>
      <c r="L56" s="42">
        <v>10000</v>
      </c>
    </row>
    <row r="57" spans="1:12" x14ac:dyDescent="0.2">
      <c r="E57" s="38" t="s">
        <v>153</v>
      </c>
      <c r="F57" s="34">
        <f t="shared" si="4"/>
        <v>2.2200000000000002</v>
      </c>
      <c r="G57" s="35">
        <f t="shared" si="5"/>
        <v>3.1199999999999974</v>
      </c>
      <c r="H57" s="28"/>
      <c r="I57" s="28"/>
      <c r="J57" s="31">
        <v>10000</v>
      </c>
      <c r="K57" s="32"/>
      <c r="L57" s="41"/>
    </row>
    <row r="58" spans="1:12" x14ac:dyDescent="0.2">
      <c r="E58" s="38" t="s">
        <v>154</v>
      </c>
      <c r="F58" s="34">
        <f t="shared" si="4"/>
        <v>2.2400000000000002</v>
      </c>
      <c r="G58" s="35">
        <f t="shared" si="5"/>
        <v>3.1299999999999972</v>
      </c>
      <c r="H58" s="28"/>
      <c r="I58" s="29">
        <v>-20000</v>
      </c>
      <c r="J58" s="28"/>
      <c r="K58" s="32"/>
      <c r="L58" s="39">
        <v>-20000</v>
      </c>
    </row>
    <row r="59" spans="1:12" x14ac:dyDescent="0.2">
      <c r="E59" s="38" t="s">
        <v>154</v>
      </c>
      <c r="F59" s="34">
        <f t="shared" si="4"/>
        <v>2.2600000000000002</v>
      </c>
      <c r="G59" s="35">
        <f t="shared" si="5"/>
        <v>3.139999999999997</v>
      </c>
      <c r="H59" s="28"/>
      <c r="I59" s="29">
        <v>-20000</v>
      </c>
      <c r="J59" s="28"/>
      <c r="K59" s="32"/>
      <c r="L59" s="43">
        <v>-20000</v>
      </c>
    </row>
    <row r="60" spans="1:12" ht="18" x14ac:dyDescent="0.2">
      <c r="E60" s="2"/>
      <c r="H60" s="51">
        <f>SUM(H46:H59)</f>
        <v>10085</v>
      </c>
      <c r="I60" s="51">
        <f t="shared" ref="I60" si="6">SUM(I46:I59)</f>
        <v>-130100</v>
      </c>
      <c r="J60" s="51">
        <f t="shared" ref="J60" si="7">SUM(J46:J59)</f>
        <v>10000</v>
      </c>
      <c r="K60" s="51">
        <f t="shared" ref="K60" si="8">SUM(K46:K59)</f>
        <v>30000</v>
      </c>
      <c r="L60" s="51">
        <f t="shared" ref="L60" si="9">SUM(L46:L59)</f>
        <v>-130100</v>
      </c>
    </row>
    <row r="63" spans="1:12" x14ac:dyDescent="0.2">
      <c r="A63" s="14" t="s">
        <v>5</v>
      </c>
      <c r="B63" s="15"/>
      <c r="C63" s="15"/>
      <c r="D63" s="2"/>
      <c r="E63" s="2"/>
      <c r="F63" s="2"/>
      <c r="G63" s="2"/>
      <c r="H63" s="2"/>
      <c r="I63" s="2"/>
    </row>
    <row r="64" spans="1:12" x14ac:dyDescent="0.2">
      <c r="A64" s="2"/>
      <c r="B64" s="2"/>
      <c r="C64" s="2"/>
      <c r="D64" s="2"/>
      <c r="E64" s="2"/>
      <c r="F64" s="2"/>
      <c r="G64" s="2"/>
      <c r="H64" s="2"/>
      <c r="I64" s="2"/>
    </row>
    <row r="65" spans="1:9" ht="25" x14ac:dyDescent="0.25">
      <c r="A65" s="11" t="s">
        <v>4</v>
      </c>
      <c r="B65" s="11" t="str">
        <f>A65&amp;" XCcy Basis"</f>
        <v>KRW XCcy Basis</v>
      </c>
      <c r="C65" s="12">
        <v>30000</v>
      </c>
      <c r="D65" s="2"/>
      <c r="E65" s="21" t="s">
        <v>5</v>
      </c>
      <c r="F65" s="22" t="s">
        <v>163</v>
      </c>
      <c r="G65" s="22" t="s">
        <v>164</v>
      </c>
      <c r="H65" s="22" t="s">
        <v>162</v>
      </c>
      <c r="I65" s="22" t="s">
        <v>165</v>
      </c>
    </row>
    <row r="66" spans="1:9" x14ac:dyDescent="0.2">
      <c r="A66" s="9"/>
      <c r="B66" s="9" t="s">
        <v>121</v>
      </c>
      <c r="C66" s="13">
        <v>1000</v>
      </c>
      <c r="D66" s="2"/>
      <c r="E66" s="16"/>
      <c r="F66" s="16"/>
      <c r="G66" s="16"/>
      <c r="H66" s="20">
        <v>-20000</v>
      </c>
      <c r="I66" s="16"/>
    </row>
    <row r="67" spans="1:9" x14ac:dyDescent="0.2">
      <c r="A67" s="9"/>
      <c r="B67" s="9"/>
      <c r="C67" s="13"/>
      <c r="D67" s="2"/>
      <c r="E67" s="17" t="s">
        <v>65</v>
      </c>
      <c r="F67" s="18">
        <v>100</v>
      </c>
      <c r="G67" s="18"/>
      <c r="H67" s="20">
        <v>-20000</v>
      </c>
      <c r="I67" s="18"/>
    </row>
    <row r="68" spans="1:9" x14ac:dyDescent="0.2">
      <c r="A68" s="9"/>
      <c r="B68" s="9"/>
      <c r="C68" s="10"/>
      <c r="D68" s="2"/>
      <c r="E68" s="17" t="s">
        <v>142</v>
      </c>
      <c r="F68" s="18"/>
      <c r="G68" s="18">
        <v>-300</v>
      </c>
      <c r="H68" s="20">
        <v>-20000</v>
      </c>
      <c r="I68" s="20">
        <v>-20000</v>
      </c>
    </row>
    <row r="69" spans="1:9" x14ac:dyDescent="0.2">
      <c r="A69" s="11" t="s">
        <v>13</v>
      </c>
      <c r="B69" s="11" t="str">
        <f>A69&amp;" XCcy Basis"</f>
        <v>INR XCcy Basis</v>
      </c>
      <c r="C69" s="12">
        <v>30000</v>
      </c>
      <c r="D69" s="2"/>
      <c r="E69" s="17" t="s">
        <v>149</v>
      </c>
      <c r="F69" s="19">
        <v>10000</v>
      </c>
      <c r="G69" s="18"/>
      <c r="H69" s="20">
        <v>-20000</v>
      </c>
      <c r="I69" s="18"/>
    </row>
    <row r="70" spans="1:9" x14ac:dyDescent="0.2">
      <c r="A70" s="9"/>
      <c r="B70" s="9" t="s">
        <v>122</v>
      </c>
      <c r="C70" s="10"/>
      <c r="D70" s="2"/>
      <c r="E70" s="17" t="s">
        <v>150</v>
      </c>
      <c r="F70" s="19">
        <v>10000</v>
      </c>
      <c r="G70" s="18"/>
      <c r="H70" s="18">
        <v>700</v>
      </c>
      <c r="I70" s="20">
        <v>-20000</v>
      </c>
    </row>
    <row r="71" spans="1:9" x14ac:dyDescent="0.2">
      <c r="A71" s="9"/>
      <c r="B71" s="9" t="s">
        <v>125</v>
      </c>
      <c r="C71" s="10"/>
      <c r="D71" s="2"/>
      <c r="E71" s="17" t="s">
        <v>151</v>
      </c>
      <c r="F71" s="19">
        <v>10000</v>
      </c>
      <c r="G71" s="19">
        <v>10000</v>
      </c>
      <c r="H71" s="18">
        <v>1000</v>
      </c>
      <c r="I71" s="20">
        <v>-20000</v>
      </c>
    </row>
    <row r="72" spans="1:9" x14ac:dyDescent="0.2">
      <c r="A72" s="9"/>
      <c r="B72" s="9" t="s">
        <v>117</v>
      </c>
      <c r="C72" s="10"/>
      <c r="D72" s="2"/>
      <c r="E72" s="17" t="s">
        <v>152</v>
      </c>
      <c r="F72" s="19">
        <v>10000</v>
      </c>
      <c r="G72" s="18">
        <v>-400</v>
      </c>
      <c r="H72" s="20">
        <v>-20000</v>
      </c>
      <c r="I72" s="20">
        <v>-20000</v>
      </c>
    </row>
    <row r="73" spans="1:9" x14ac:dyDescent="0.2">
      <c r="A73" s="9"/>
      <c r="B73" s="9" t="s">
        <v>120</v>
      </c>
      <c r="C73" s="10"/>
      <c r="D73" s="2"/>
      <c r="E73" s="17" t="s">
        <v>127</v>
      </c>
      <c r="F73" s="18"/>
      <c r="G73" s="18"/>
      <c r="H73" s="18"/>
      <c r="I73" s="20">
        <v>-20000</v>
      </c>
    </row>
    <row r="74" spans="1:9" x14ac:dyDescent="0.2">
      <c r="A74" s="9"/>
      <c r="B74" s="9" t="s">
        <v>123</v>
      </c>
      <c r="C74" s="10"/>
      <c r="D74" s="2"/>
      <c r="E74" s="17" t="s">
        <v>128</v>
      </c>
      <c r="F74" s="18"/>
      <c r="G74" s="18"/>
      <c r="H74" s="19">
        <v>10000</v>
      </c>
      <c r="I74" s="20">
        <v>-20000</v>
      </c>
    </row>
    <row r="75" spans="1:9" x14ac:dyDescent="0.2">
      <c r="A75" s="9"/>
      <c r="B75" s="9" t="s">
        <v>124</v>
      </c>
      <c r="C75" s="10"/>
      <c r="D75" s="2"/>
      <c r="E75" s="17" t="s">
        <v>143</v>
      </c>
      <c r="F75" s="19">
        <v>10000</v>
      </c>
      <c r="G75" s="18"/>
      <c r="H75" s="19">
        <v>10000</v>
      </c>
      <c r="I75" s="20">
        <v>-20000</v>
      </c>
    </row>
    <row r="76" spans="1:9" x14ac:dyDescent="0.2">
      <c r="A76" s="9"/>
      <c r="B76" s="9"/>
      <c r="C76" s="10"/>
      <c r="D76" s="2"/>
      <c r="E76" s="17" t="s">
        <v>144</v>
      </c>
      <c r="F76" s="18"/>
      <c r="G76" s="18">
        <v>785</v>
      </c>
      <c r="H76" s="19">
        <v>10000</v>
      </c>
      <c r="I76" s="18"/>
    </row>
    <row r="77" spans="1:9" x14ac:dyDescent="0.2">
      <c r="A77" s="11" t="s">
        <v>12</v>
      </c>
      <c r="B77" s="11" t="str">
        <f>A77&amp;" XCcy Basis"</f>
        <v>SGD XCcy Basis</v>
      </c>
      <c r="C77" s="12">
        <v>30000</v>
      </c>
      <c r="D77" s="2"/>
      <c r="E77" s="17" t="s">
        <v>145</v>
      </c>
      <c r="F77" s="18"/>
      <c r="G77" s="18"/>
      <c r="H77" s="18"/>
      <c r="I77" s="19">
        <v>10000</v>
      </c>
    </row>
    <row r="78" spans="1:9" x14ac:dyDescent="0.2">
      <c r="A78" s="9"/>
      <c r="B78" s="9" t="s">
        <v>239</v>
      </c>
      <c r="C78" s="10"/>
      <c r="D78" s="2"/>
      <c r="E78" s="17" t="s">
        <v>146</v>
      </c>
      <c r="F78" s="20">
        <v>-20000</v>
      </c>
      <c r="G78" s="18"/>
      <c r="H78" s="20">
        <v>-20000</v>
      </c>
      <c r="I78" s="18"/>
    </row>
    <row r="79" spans="1:9" x14ac:dyDescent="0.2">
      <c r="A79" s="9"/>
      <c r="B79" s="9"/>
      <c r="C79" s="10"/>
      <c r="D79" s="2"/>
      <c r="E79" s="17" t="s">
        <v>147</v>
      </c>
      <c r="F79" s="20">
        <v>-20000</v>
      </c>
      <c r="G79" s="18"/>
      <c r="H79" s="20">
        <v>-20000</v>
      </c>
      <c r="I79" s="18"/>
    </row>
    <row r="80" spans="1:9" x14ac:dyDescent="0.2">
      <c r="A80" s="9"/>
      <c r="B80" s="9"/>
      <c r="C80" s="10"/>
      <c r="D80" s="2"/>
      <c r="E80" s="17" t="s">
        <v>153</v>
      </c>
      <c r="F80" s="20">
        <v>-20000</v>
      </c>
      <c r="G80" s="18"/>
      <c r="H80" s="20">
        <v>-20000</v>
      </c>
      <c r="I80" s="18"/>
    </row>
    <row r="81" spans="1:13" x14ac:dyDescent="0.2">
      <c r="A81" s="11" t="s">
        <v>17</v>
      </c>
      <c r="B81" s="11" t="str">
        <f>A81&amp;" XCcy Basis"</f>
        <v>HKD XCcy Basis</v>
      </c>
      <c r="C81" s="12">
        <v>30000</v>
      </c>
      <c r="D81" s="2"/>
      <c r="E81" s="17" t="s">
        <v>154</v>
      </c>
      <c r="F81" s="20">
        <v>-20000</v>
      </c>
      <c r="G81" s="20">
        <v>-200000</v>
      </c>
      <c r="H81" s="20">
        <v>-20000</v>
      </c>
      <c r="I81" s="20">
        <v>-20000</v>
      </c>
    </row>
    <row r="82" spans="1:13" x14ac:dyDescent="0.2">
      <c r="A82" s="9"/>
      <c r="B82" s="9" t="s">
        <v>239</v>
      </c>
      <c r="C82" s="10"/>
      <c r="D82" s="2"/>
      <c r="E82" s="17" t="s">
        <v>148</v>
      </c>
      <c r="F82" s="20">
        <v>-20000</v>
      </c>
      <c r="G82" s="18"/>
      <c r="H82" s="18"/>
      <c r="I82" s="18"/>
    </row>
    <row r="83" spans="1:13" x14ac:dyDescent="0.2">
      <c r="A83" s="9"/>
      <c r="B83" s="9"/>
      <c r="C83" s="10"/>
      <c r="D83" s="2"/>
      <c r="E83" s="2"/>
      <c r="F83" s="2"/>
      <c r="G83" s="2"/>
      <c r="H83" s="2"/>
      <c r="I83" s="2"/>
    </row>
    <row r="84" spans="1:13" x14ac:dyDescent="0.2">
      <c r="A84" s="9"/>
      <c r="B84" s="9"/>
      <c r="C84" s="10"/>
      <c r="D84" s="2"/>
      <c r="E84" s="2"/>
      <c r="F84" s="2"/>
      <c r="G84" s="2"/>
      <c r="H84" s="2"/>
      <c r="I84" s="2"/>
    </row>
    <row r="85" spans="1:13" ht="17" thickBot="1" x14ac:dyDescent="0.25">
      <c r="A85" s="9"/>
      <c r="B85" s="9"/>
      <c r="C85" s="10"/>
      <c r="D85" s="2"/>
      <c r="E85" s="2"/>
      <c r="F85" s="2"/>
      <c r="G85" s="2"/>
      <c r="H85" s="2"/>
      <c r="I85" s="2"/>
    </row>
    <row r="86" spans="1:13" ht="25" x14ac:dyDescent="0.25">
      <c r="A86" s="2"/>
      <c r="B86" s="2"/>
      <c r="C86" s="2"/>
      <c r="D86" s="2"/>
      <c r="E86" s="111" t="s">
        <v>193</v>
      </c>
      <c r="F86" s="112"/>
      <c r="G86" s="112"/>
      <c r="H86" s="112"/>
      <c r="I86" s="112"/>
      <c r="J86" s="112"/>
      <c r="K86" s="112"/>
      <c r="L86" s="112"/>
      <c r="M86" s="113"/>
    </row>
    <row r="87" spans="1:13" ht="19" thickBot="1" x14ac:dyDescent="0.25">
      <c r="A87" s="2"/>
      <c r="B87" s="2"/>
      <c r="C87" s="2"/>
      <c r="D87" s="2"/>
      <c r="E87" s="47" t="s">
        <v>0</v>
      </c>
      <c r="F87" s="48" t="s">
        <v>82</v>
      </c>
      <c r="G87" s="48" t="s">
        <v>161</v>
      </c>
      <c r="H87" s="49" t="s">
        <v>166</v>
      </c>
      <c r="I87" s="49" t="s">
        <v>167</v>
      </c>
      <c r="J87" s="49" t="s">
        <v>168</v>
      </c>
      <c r="K87" s="49" t="s">
        <v>112</v>
      </c>
      <c r="L87" s="49" t="s">
        <v>157</v>
      </c>
      <c r="M87" s="50" t="s">
        <v>9</v>
      </c>
    </row>
    <row r="88" spans="1:13" x14ac:dyDescent="0.2">
      <c r="A88" s="2"/>
      <c r="B88" s="2"/>
      <c r="C88" s="2"/>
      <c r="D88" s="2"/>
      <c r="E88" s="36" t="s">
        <v>65</v>
      </c>
      <c r="F88" s="33">
        <v>2</v>
      </c>
      <c r="G88" s="33">
        <v>3.01</v>
      </c>
      <c r="H88" s="25"/>
      <c r="I88" s="26">
        <v>-20000</v>
      </c>
      <c r="J88" s="25"/>
      <c r="K88" s="27"/>
      <c r="L88" s="26">
        <f>SUM(H88:K88)</f>
        <v>-20000</v>
      </c>
      <c r="M88" s="37">
        <v>-20000</v>
      </c>
    </row>
    <row r="89" spans="1:13" x14ac:dyDescent="0.2">
      <c r="A89" s="2"/>
      <c r="B89" s="2"/>
      <c r="C89" s="2"/>
      <c r="D89" s="2"/>
      <c r="E89" s="38" t="s">
        <v>142</v>
      </c>
      <c r="F89" s="34">
        <f>F88+0.02</f>
        <v>2.02</v>
      </c>
      <c r="G89" s="35">
        <f>G88+0.01</f>
        <v>3.0199999999999996</v>
      </c>
      <c r="H89" s="28"/>
      <c r="I89" s="29">
        <v>-20000</v>
      </c>
      <c r="J89" s="46"/>
      <c r="K89" s="30"/>
      <c r="L89" s="29">
        <f t="shared" ref="L89:L101" si="10">SUM(H89:K89)</f>
        <v>-20000</v>
      </c>
      <c r="M89" s="39">
        <v>-20000</v>
      </c>
    </row>
    <row r="90" spans="1:13" x14ac:dyDescent="0.2">
      <c r="A90" s="2"/>
      <c r="B90" s="2"/>
      <c r="C90" s="2"/>
      <c r="D90" s="2"/>
      <c r="E90" s="38" t="s">
        <v>127</v>
      </c>
      <c r="F90" s="34">
        <f t="shared" ref="F90:F101" si="11">F89+0.02</f>
        <v>2.04</v>
      </c>
      <c r="G90" s="35">
        <f t="shared" ref="G90:G101" si="12">G89+0.01</f>
        <v>3.0299999999999994</v>
      </c>
      <c r="H90" s="28">
        <v>-300</v>
      </c>
      <c r="I90" s="29">
        <v>-20000</v>
      </c>
      <c r="J90" s="29">
        <v>-20000</v>
      </c>
      <c r="K90" s="29">
        <v>-20000</v>
      </c>
      <c r="L90" s="29">
        <f t="shared" si="10"/>
        <v>-60300</v>
      </c>
      <c r="M90" s="39">
        <v>-20000</v>
      </c>
    </row>
    <row r="91" spans="1:13" x14ac:dyDescent="0.2">
      <c r="A91" s="2"/>
      <c r="B91" s="2"/>
      <c r="C91" s="2"/>
      <c r="D91" s="2"/>
      <c r="E91" s="38" t="s">
        <v>128</v>
      </c>
      <c r="F91" s="34">
        <f t="shared" si="11"/>
        <v>2.06</v>
      </c>
      <c r="G91" s="35">
        <f t="shared" si="12"/>
        <v>3.0399999999999991</v>
      </c>
      <c r="H91" s="28"/>
      <c r="I91" s="29">
        <v>-20000</v>
      </c>
      <c r="J91" s="28"/>
      <c r="K91" s="30"/>
      <c r="L91" s="29">
        <f t="shared" si="10"/>
        <v>-20000</v>
      </c>
      <c r="M91" s="39">
        <v>-20000</v>
      </c>
    </row>
    <row r="92" spans="1:13" x14ac:dyDescent="0.2">
      <c r="A92" s="2"/>
      <c r="B92" s="2"/>
      <c r="C92" s="2"/>
      <c r="D92" s="2"/>
      <c r="E92" s="38" t="s">
        <v>143</v>
      </c>
      <c r="F92" s="34">
        <f t="shared" si="11"/>
        <v>2.08</v>
      </c>
      <c r="G92" s="35">
        <f t="shared" si="12"/>
        <v>3.0499999999999989</v>
      </c>
      <c r="H92" s="28"/>
      <c r="I92" s="28">
        <v>-100</v>
      </c>
      <c r="J92" s="29">
        <v>-20000</v>
      </c>
      <c r="K92" s="30"/>
      <c r="L92" s="29">
        <f t="shared" si="10"/>
        <v>-20100</v>
      </c>
      <c r="M92" s="40">
        <v>-100</v>
      </c>
    </row>
    <row r="93" spans="1:13" x14ac:dyDescent="0.2">
      <c r="A93" s="2"/>
      <c r="D93" s="2"/>
      <c r="E93" s="38" t="s">
        <v>144</v>
      </c>
      <c r="F93" s="34">
        <f t="shared" si="11"/>
        <v>2.1</v>
      </c>
      <c r="G93" s="35">
        <f t="shared" si="12"/>
        <v>3.0599999999999987</v>
      </c>
      <c r="H93" s="31">
        <v>10000</v>
      </c>
      <c r="I93" s="28">
        <v>-20000</v>
      </c>
      <c r="J93" s="29">
        <v>50000</v>
      </c>
      <c r="K93" s="29">
        <v>50000</v>
      </c>
      <c r="L93" s="29">
        <f t="shared" si="10"/>
        <v>90000</v>
      </c>
      <c r="M93" s="39">
        <v>-20000</v>
      </c>
    </row>
    <row r="94" spans="1:13" x14ac:dyDescent="0.2">
      <c r="A94" s="2"/>
      <c r="D94" s="2"/>
      <c r="E94" s="38" t="s">
        <v>158</v>
      </c>
      <c r="F94" s="34">
        <f t="shared" si="11"/>
        <v>2.12</v>
      </c>
      <c r="G94" s="35">
        <f t="shared" si="12"/>
        <v>3.0699999999999985</v>
      </c>
      <c r="H94" s="28">
        <v>-400</v>
      </c>
      <c r="I94" s="29">
        <v>-20000</v>
      </c>
      <c r="J94" s="29">
        <v>-20000</v>
      </c>
      <c r="K94" s="30"/>
      <c r="L94" s="29">
        <f t="shared" si="10"/>
        <v>-40400</v>
      </c>
      <c r="M94" s="39">
        <v>-20000</v>
      </c>
    </row>
    <row r="95" spans="1:13" x14ac:dyDescent="0.2">
      <c r="D95" s="2"/>
      <c r="E95" s="38" t="s">
        <v>146</v>
      </c>
      <c r="F95" s="34">
        <f t="shared" si="11"/>
        <v>2.14</v>
      </c>
      <c r="G95" s="35">
        <f t="shared" si="12"/>
        <v>3.0799999999999983</v>
      </c>
      <c r="H95" s="28"/>
      <c r="I95" s="28"/>
      <c r="J95" s="29">
        <v>-20000</v>
      </c>
      <c r="K95" s="32"/>
      <c r="L95" s="29">
        <f t="shared" si="10"/>
        <v>-20000</v>
      </c>
      <c r="M95" s="41"/>
    </row>
    <row r="96" spans="1:13" x14ac:dyDescent="0.2">
      <c r="D96" s="2"/>
      <c r="E96" s="38" t="s">
        <v>159</v>
      </c>
      <c r="F96" s="34">
        <f t="shared" si="11"/>
        <v>2.16</v>
      </c>
      <c r="G96" s="35">
        <f t="shared" si="12"/>
        <v>3.0899999999999981</v>
      </c>
      <c r="H96" s="28"/>
      <c r="I96" s="31">
        <v>10000</v>
      </c>
      <c r="J96" s="29">
        <v>50000</v>
      </c>
      <c r="K96" s="32"/>
      <c r="L96" s="29">
        <f t="shared" si="10"/>
        <v>60000</v>
      </c>
      <c r="M96" s="42">
        <v>10000</v>
      </c>
    </row>
    <row r="97" spans="4:13" x14ac:dyDescent="0.2">
      <c r="D97" s="2"/>
      <c r="E97" s="38" t="s">
        <v>147</v>
      </c>
      <c r="F97" s="34">
        <f t="shared" si="11"/>
        <v>2.1800000000000002</v>
      </c>
      <c r="G97" s="35">
        <f t="shared" si="12"/>
        <v>3.0999999999999979</v>
      </c>
      <c r="H97" s="28"/>
      <c r="I97" s="31">
        <v>10000</v>
      </c>
      <c r="J97" s="29">
        <v>-20000</v>
      </c>
      <c r="K97" s="32"/>
      <c r="L97" s="29">
        <f t="shared" si="10"/>
        <v>-10000</v>
      </c>
      <c r="M97" s="42">
        <v>10000</v>
      </c>
    </row>
    <row r="98" spans="4:13" x14ac:dyDescent="0.2">
      <c r="D98" s="2"/>
      <c r="E98" s="38" t="s">
        <v>160</v>
      </c>
      <c r="F98" s="34">
        <f t="shared" si="11"/>
        <v>2.2000000000000002</v>
      </c>
      <c r="G98" s="35">
        <f t="shared" si="12"/>
        <v>3.1099999999999977</v>
      </c>
      <c r="H98" s="28">
        <v>785</v>
      </c>
      <c r="I98" s="31">
        <v>10000</v>
      </c>
      <c r="J98" s="28"/>
      <c r="K98" s="32"/>
      <c r="L98" s="29">
        <f t="shared" si="10"/>
        <v>10785</v>
      </c>
      <c r="M98" s="42">
        <v>10000</v>
      </c>
    </row>
    <row r="99" spans="4:13" x14ac:dyDescent="0.2">
      <c r="D99" s="2"/>
      <c r="E99" s="38" t="s">
        <v>153</v>
      </c>
      <c r="F99" s="34">
        <f t="shared" si="11"/>
        <v>2.2200000000000002</v>
      </c>
      <c r="G99" s="35">
        <f t="shared" si="12"/>
        <v>3.1199999999999974</v>
      </c>
      <c r="H99" s="28"/>
      <c r="I99" s="28"/>
      <c r="J99" s="31">
        <v>10000</v>
      </c>
      <c r="K99" s="32"/>
      <c r="L99" s="29">
        <f t="shared" si="10"/>
        <v>10000</v>
      </c>
      <c r="M99" s="41"/>
    </row>
    <row r="100" spans="4:13" x14ac:dyDescent="0.2">
      <c r="D100" s="2"/>
      <c r="E100" s="38" t="s">
        <v>154</v>
      </c>
      <c r="F100" s="34">
        <f t="shared" si="11"/>
        <v>2.2400000000000002</v>
      </c>
      <c r="G100" s="35">
        <f t="shared" si="12"/>
        <v>3.1299999999999972</v>
      </c>
      <c r="H100" s="28"/>
      <c r="I100" s="29">
        <v>-20000</v>
      </c>
      <c r="J100" s="28"/>
      <c r="K100" s="32"/>
      <c r="L100" s="29">
        <f t="shared" si="10"/>
        <v>-20000</v>
      </c>
      <c r="M100" s="39">
        <v>-20000</v>
      </c>
    </row>
    <row r="101" spans="4:13" x14ac:dyDescent="0.2">
      <c r="D101" s="2"/>
      <c r="E101" s="38" t="s">
        <v>154</v>
      </c>
      <c r="F101" s="34">
        <f t="shared" si="11"/>
        <v>2.2600000000000002</v>
      </c>
      <c r="G101" s="35">
        <f t="shared" si="12"/>
        <v>3.139999999999997</v>
      </c>
      <c r="H101" s="28"/>
      <c r="I101" s="29">
        <v>-20000</v>
      </c>
      <c r="J101" s="28"/>
      <c r="K101" s="32"/>
      <c r="L101" s="29">
        <f t="shared" si="10"/>
        <v>-20000</v>
      </c>
      <c r="M101" s="43">
        <v>-20000</v>
      </c>
    </row>
    <row r="102" spans="4:13" ht="18" x14ac:dyDescent="0.2">
      <c r="D102" s="2"/>
      <c r="E102" s="2"/>
      <c r="H102" s="51">
        <f>SUM(H88:H101)</f>
        <v>10085</v>
      </c>
      <c r="I102" s="51">
        <f t="shared" ref="I102" si="13">SUM(I88:I101)</f>
        <v>-130100</v>
      </c>
      <c r="J102" s="51">
        <f t="shared" ref="J102" si="14">SUM(J88:J101)</f>
        <v>10000</v>
      </c>
      <c r="K102" s="51">
        <f t="shared" ref="K102" si="15">SUM(K88:K101)</f>
        <v>30000</v>
      </c>
      <c r="L102" s="51">
        <f t="shared" ref="L102" si="16">SUM(L88:L101)</f>
        <v>-80015</v>
      </c>
      <c r="M102" s="51">
        <f t="shared" ref="M102" si="17">SUM(M88:M101)</f>
        <v>-130100</v>
      </c>
    </row>
  </sheetData>
  <mergeCells count="2">
    <mergeCell ref="E25:M25"/>
    <mergeCell ref="E86:M86"/>
  </mergeCells>
  <conditionalFormatting sqref="F5:I21">
    <cfRule type="colorScale" priority="51">
      <colorScale>
        <cfvo type="min"/>
        <cfvo type="percentile" val="50"/>
        <cfvo type="max"/>
        <color theme="7" tint="-0.249977111117893"/>
        <color theme="7" tint="0.59999389629810485"/>
        <color theme="9"/>
      </colorScale>
    </cfRule>
  </conditionalFormatting>
  <conditionalFormatting sqref="H27:J39">
    <cfRule type="colorScale" priority="53">
      <colorScale>
        <cfvo type="min"/>
        <cfvo type="percentile" val="50"/>
        <cfvo type="max"/>
        <color theme="7" tint="-0.249977111117893"/>
        <color theme="7" tint="0.59999389629810485"/>
        <color theme="9"/>
      </colorScale>
    </cfRule>
  </conditionalFormatting>
  <conditionalFormatting sqref="K27:K28 K30:K31 K33:K39">
    <cfRule type="colorScale" priority="54">
      <colorScale>
        <cfvo type="min"/>
        <cfvo type="percentile" val="50"/>
        <cfvo type="max"/>
        <color rgb="FFFF7128"/>
        <color rgb="FFFFEB84"/>
        <color rgb="FFFFEF9C"/>
      </colorScale>
    </cfRule>
    <cfRule type="colorScale" priority="55">
      <colorScale>
        <cfvo type="min"/>
        <cfvo type="percentile" val="75"/>
        <cfvo type="max"/>
        <color theme="5" tint="0.59999389629810485"/>
        <color rgb="FFFFEB84"/>
        <color theme="9" tint="0.59999389629810485"/>
      </colorScale>
    </cfRule>
    <cfRule type="dataBar" priority="56">
      <dataBar>
        <cfvo type="min"/>
        <cfvo type="max"/>
        <color rgb="FF638EC6"/>
      </dataBar>
      <extLst>
        <ext xmlns:x14="http://schemas.microsoft.com/office/spreadsheetml/2009/9/main" uri="{B025F937-C7B1-47D3-B67F-A62EFF666E3E}">
          <x14:id>{0F299513-9B7E-0244-A5B8-C27EE57FDB9D}</x14:id>
        </ext>
      </extLst>
    </cfRule>
  </conditionalFormatting>
  <conditionalFormatting sqref="H40:J40">
    <cfRule type="colorScale" priority="39">
      <colorScale>
        <cfvo type="min"/>
        <cfvo type="percentile" val="50"/>
        <cfvo type="max"/>
        <color theme="7" tint="-0.249977111117893"/>
        <color theme="7" tint="0.59999389629810485"/>
        <color theme="9"/>
      </colorScale>
    </cfRule>
  </conditionalFormatting>
  <conditionalFormatting sqref="K40">
    <cfRule type="colorScale" priority="40">
      <colorScale>
        <cfvo type="min"/>
        <cfvo type="percentile" val="50"/>
        <cfvo type="max"/>
        <color rgb="FFFF7128"/>
        <color rgb="FFFFEB84"/>
        <color rgb="FFFFEF9C"/>
      </colorScale>
    </cfRule>
    <cfRule type="colorScale" priority="41">
      <colorScale>
        <cfvo type="min"/>
        <cfvo type="percentile" val="75"/>
        <cfvo type="max"/>
        <color theme="5" tint="0.59999389629810485"/>
        <color rgb="FFFFEB84"/>
        <color theme="9" tint="0.59999389629810485"/>
      </colorScale>
    </cfRule>
    <cfRule type="dataBar" priority="42">
      <dataBar>
        <cfvo type="min"/>
        <cfvo type="max"/>
        <color rgb="FF638EC6"/>
      </dataBar>
      <extLst>
        <ext xmlns:x14="http://schemas.microsoft.com/office/spreadsheetml/2009/9/main" uri="{B025F937-C7B1-47D3-B67F-A62EFF666E3E}">
          <x14:id>{B3100196-C364-1B4A-AE75-70C4D618E4F9}</x14:id>
        </ext>
      </extLst>
    </cfRule>
  </conditionalFormatting>
  <conditionalFormatting sqref="L27:L40">
    <cfRule type="colorScale" priority="35">
      <colorScale>
        <cfvo type="min"/>
        <cfvo type="percentile" val="50"/>
        <cfvo type="max"/>
        <color theme="7" tint="-0.249977111117893"/>
        <color theme="7" tint="0.59999389629810485"/>
        <color theme="9"/>
      </colorScale>
    </cfRule>
  </conditionalFormatting>
  <conditionalFormatting sqref="L40">
    <cfRule type="colorScale" priority="34">
      <colorScale>
        <cfvo type="min"/>
        <cfvo type="percentile" val="50"/>
        <cfvo type="max"/>
        <color theme="7" tint="-0.249977111117893"/>
        <color theme="7" tint="0.59999389629810485"/>
        <color theme="9"/>
      </colorScale>
    </cfRule>
  </conditionalFormatting>
  <conditionalFormatting sqref="K29">
    <cfRule type="colorScale" priority="33">
      <colorScale>
        <cfvo type="min"/>
        <cfvo type="percentile" val="50"/>
        <cfvo type="max"/>
        <color theme="7" tint="-0.249977111117893"/>
        <color theme="7" tint="0.59999389629810485"/>
        <color theme="9"/>
      </colorScale>
    </cfRule>
  </conditionalFormatting>
  <conditionalFormatting sqref="K32">
    <cfRule type="colorScale" priority="32">
      <colorScale>
        <cfvo type="min"/>
        <cfvo type="percentile" val="50"/>
        <cfvo type="max"/>
        <color theme="7" tint="-0.249977111117893"/>
        <color theme="7" tint="0.59999389629810485"/>
        <color theme="9"/>
      </colorScale>
    </cfRule>
  </conditionalFormatting>
  <conditionalFormatting sqref="H46:J58">
    <cfRule type="colorScale" priority="22">
      <colorScale>
        <cfvo type="min"/>
        <cfvo type="percentile" val="50"/>
        <cfvo type="max"/>
        <color theme="7" tint="-0.249977111117893"/>
        <color theme="7" tint="0.59999389629810485"/>
        <color theme="9"/>
      </colorScale>
    </cfRule>
  </conditionalFormatting>
  <conditionalFormatting sqref="K46:K47 K49:K50 K52:K58">
    <cfRule type="colorScale" priority="23">
      <colorScale>
        <cfvo type="min"/>
        <cfvo type="percentile" val="50"/>
        <cfvo type="max"/>
        <color rgb="FFFF7128"/>
        <color rgb="FFFFEB84"/>
        <color rgb="FFFFEF9C"/>
      </colorScale>
    </cfRule>
    <cfRule type="colorScale" priority="24">
      <colorScale>
        <cfvo type="min"/>
        <cfvo type="percentile" val="75"/>
        <cfvo type="max"/>
        <color theme="5" tint="0.59999389629810485"/>
        <color rgb="FFFFEB84"/>
        <color theme="9" tint="0.59999389629810485"/>
      </colorScale>
    </cfRule>
    <cfRule type="dataBar" priority="25">
      <dataBar>
        <cfvo type="min"/>
        <cfvo type="max"/>
        <color rgb="FF638EC6"/>
      </dataBar>
      <extLst>
        <ext xmlns:x14="http://schemas.microsoft.com/office/spreadsheetml/2009/9/main" uri="{B025F937-C7B1-47D3-B67F-A62EFF666E3E}">
          <x14:id>{B6609AEA-2712-F44C-93A2-DDEF56FAF013}</x14:id>
        </ext>
      </extLst>
    </cfRule>
  </conditionalFormatting>
  <conditionalFormatting sqref="H59:J59">
    <cfRule type="colorScale" priority="18">
      <colorScale>
        <cfvo type="min"/>
        <cfvo type="percentile" val="50"/>
        <cfvo type="max"/>
        <color theme="7" tint="-0.249977111117893"/>
        <color theme="7" tint="0.59999389629810485"/>
        <color theme="9"/>
      </colorScale>
    </cfRule>
  </conditionalFormatting>
  <conditionalFormatting sqref="K59">
    <cfRule type="colorScale" priority="19">
      <colorScale>
        <cfvo type="min"/>
        <cfvo type="percentile" val="50"/>
        <cfvo type="max"/>
        <color rgb="FFFF7128"/>
        <color rgb="FFFFEB84"/>
        <color rgb="FFFFEF9C"/>
      </colorScale>
    </cfRule>
    <cfRule type="colorScale" priority="20">
      <colorScale>
        <cfvo type="min"/>
        <cfvo type="percentile" val="75"/>
        <cfvo type="max"/>
        <color theme="5" tint="0.59999389629810485"/>
        <color rgb="FFFFEB84"/>
        <color theme="9" tint="0.59999389629810485"/>
      </colorScale>
    </cfRule>
    <cfRule type="dataBar" priority="21">
      <dataBar>
        <cfvo type="min"/>
        <cfvo type="max"/>
        <color rgb="FF638EC6"/>
      </dataBar>
      <extLst>
        <ext xmlns:x14="http://schemas.microsoft.com/office/spreadsheetml/2009/9/main" uri="{B025F937-C7B1-47D3-B67F-A62EFF666E3E}">
          <x14:id>{278F2AD5-0C84-7E40-81EF-DAD319BDD072}</x14:id>
        </ext>
      </extLst>
    </cfRule>
  </conditionalFormatting>
  <conditionalFormatting sqref="K48">
    <cfRule type="colorScale" priority="15">
      <colorScale>
        <cfvo type="min"/>
        <cfvo type="percentile" val="50"/>
        <cfvo type="max"/>
        <color theme="7" tint="-0.249977111117893"/>
        <color theme="7" tint="0.59999389629810485"/>
        <color theme="9"/>
      </colorScale>
    </cfRule>
  </conditionalFormatting>
  <conditionalFormatting sqref="K51">
    <cfRule type="colorScale" priority="14">
      <colorScale>
        <cfvo type="min"/>
        <cfvo type="percentile" val="50"/>
        <cfvo type="max"/>
        <color theme="7" tint="-0.249977111117893"/>
        <color theme="7" tint="0.59999389629810485"/>
        <color theme="9"/>
      </colorScale>
    </cfRule>
  </conditionalFormatting>
  <conditionalFormatting sqref="F66:I82">
    <cfRule type="colorScale" priority="9">
      <colorScale>
        <cfvo type="min"/>
        <cfvo type="percentile" val="50"/>
        <cfvo type="max"/>
        <color theme="7" tint="-0.249977111117893"/>
        <color theme="7" tint="0.59999389629810485"/>
        <color theme="9"/>
      </colorScale>
    </cfRule>
  </conditionalFormatting>
  <conditionalFormatting sqref="H88:J100">
    <cfRule type="colorScale" priority="10">
      <colorScale>
        <cfvo type="min"/>
        <cfvo type="percentile" val="50"/>
        <cfvo type="max"/>
        <color theme="7" tint="-0.249977111117893"/>
        <color theme="7" tint="0.59999389629810485"/>
        <color theme="9"/>
      </colorScale>
    </cfRule>
  </conditionalFormatting>
  <conditionalFormatting sqref="K88:K89 K91:K92 K94:K100">
    <cfRule type="colorScale" priority="11">
      <colorScale>
        <cfvo type="min"/>
        <cfvo type="percentile" val="50"/>
        <cfvo type="max"/>
        <color rgb="FFFF7128"/>
        <color rgb="FFFFEB84"/>
        <color rgb="FFFFEF9C"/>
      </colorScale>
    </cfRule>
    <cfRule type="colorScale" priority="12">
      <colorScale>
        <cfvo type="min"/>
        <cfvo type="percentile" val="75"/>
        <cfvo type="max"/>
        <color theme="5" tint="0.59999389629810485"/>
        <color rgb="FFFFEB84"/>
        <color theme="9" tint="0.59999389629810485"/>
      </colorScale>
    </cfRule>
    <cfRule type="dataBar" priority="13">
      <dataBar>
        <cfvo type="min"/>
        <cfvo type="max"/>
        <color rgb="FF638EC6"/>
      </dataBar>
      <extLst>
        <ext xmlns:x14="http://schemas.microsoft.com/office/spreadsheetml/2009/9/main" uri="{B025F937-C7B1-47D3-B67F-A62EFF666E3E}">
          <x14:id>{3DFB734D-ED60-1149-9413-13F7596BA0CD}</x14:id>
        </ext>
      </extLst>
    </cfRule>
  </conditionalFormatting>
  <conditionalFormatting sqref="H101:J101">
    <cfRule type="colorScale" priority="5">
      <colorScale>
        <cfvo type="min"/>
        <cfvo type="percentile" val="50"/>
        <cfvo type="max"/>
        <color theme="7" tint="-0.249977111117893"/>
        <color theme="7" tint="0.59999389629810485"/>
        <color theme="9"/>
      </colorScale>
    </cfRule>
  </conditionalFormatting>
  <conditionalFormatting sqref="K101">
    <cfRule type="colorScale" priority="6">
      <colorScale>
        <cfvo type="min"/>
        <cfvo type="percentile" val="50"/>
        <cfvo type="max"/>
        <color rgb="FFFF7128"/>
        <color rgb="FFFFEB84"/>
        <color rgb="FFFFEF9C"/>
      </colorScale>
    </cfRule>
    <cfRule type="colorScale" priority="7">
      <colorScale>
        <cfvo type="min"/>
        <cfvo type="percentile" val="75"/>
        <cfvo type="max"/>
        <color theme="5" tint="0.59999389629810485"/>
        <color rgb="FFFFEB84"/>
        <color theme="9" tint="0.59999389629810485"/>
      </colorScale>
    </cfRule>
    <cfRule type="dataBar" priority="8">
      <dataBar>
        <cfvo type="min"/>
        <cfvo type="max"/>
        <color rgb="FF638EC6"/>
      </dataBar>
      <extLst>
        <ext xmlns:x14="http://schemas.microsoft.com/office/spreadsheetml/2009/9/main" uri="{B025F937-C7B1-47D3-B67F-A62EFF666E3E}">
          <x14:id>{59E7B022-5456-564C-A78B-ACB016ACF190}</x14:id>
        </ext>
      </extLst>
    </cfRule>
  </conditionalFormatting>
  <conditionalFormatting sqref="L88:L101">
    <cfRule type="colorScale" priority="4">
      <colorScale>
        <cfvo type="min"/>
        <cfvo type="percentile" val="50"/>
        <cfvo type="max"/>
        <color theme="7" tint="-0.249977111117893"/>
        <color theme="7" tint="0.59999389629810485"/>
        <color theme="9"/>
      </colorScale>
    </cfRule>
  </conditionalFormatting>
  <conditionalFormatting sqref="L101">
    <cfRule type="colorScale" priority="3">
      <colorScale>
        <cfvo type="min"/>
        <cfvo type="percentile" val="50"/>
        <cfvo type="max"/>
        <color theme="7" tint="-0.249977111117893"/>
        <color theme="7" tint="0.59999389629810485"/>
        <color theme="9"/>
      </colorScale>
    </cfRule>
  </conditionalFormatting>
  <conditionalFormatting sqref="K90">
    <cfRule type="colorScale" priority="2">
      <colorScale>
        <cfvo type="min"/>
        <cfvo type="percentile" val="50"/>
        <cfvo type="max"/>
        <color theme="7" tint="-0.249977111117893"/>
        <color theme="7" tint="0.59999389629810485"/>
        <color theme="9"/>
      </colorScale>
    </cfRule>
  </conditionalFormatting>
  <conditionalFormatting sqref="K93">
    <cfRule type="colorScale" priority="1">
      <colorScale>
        <cfvo type="min"/>
        <cfvo type="percentile" val="50"/>
        <cfvo type="max"/>
        <color theme="7" tint="-0.249977111117893"/>
        <color theme="7" tint="0.59999389629810485"/>
        <color theme="9"/>
      </colorScale>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0F299513-9B7E-0244-A5B8-C27EE57FDB9D}">
            <x14:dataBar minLength="0" maxLength="100" gradient="0">
              <x14:cfvo type="autoMin"/>
              <x14:cfvo type="autoMax"/>
              <x14:negativeFillColor rgb="FFFF0000"/>
              <x14:axisColor rgb="FF000000"/>
            </x14:dataBar>
          </x14:cfRule>
          <xm:sqref>K27:K28 K30:K31 K33:K39</xm:sqref>
        </x14:conditionalFormatting>
        <x14:conditionalFormatting xmlns:xm="http://schemas.microsoft.com/office/excel/2006/main">
          <x14:cfRule type="dataBar" id="{B3100196-C364-1B4A-AE75-70C4D618E4F9}">
            <x14:dataBar minLength="0" maxLength="100" gradient="0">
              <x14:cfvo type="autoMin"/>
              <x14:cfvo type="autoMax"/>
              <x14:negativeFillColor rgb="FFFF0000"/>
              <x14:axisColor rgb="FF000000"/>
            </x14:dataBar>
          </x14:cfRule>
          <xm:sqref>K40</xm:sqref>
        </x14:conditionalFormatting>
        <x14:conditionalFormatting xmlns:xm="http://schemas.microsoft.com/office/excel/2006/main">
          <x14:cfRule type="dataBar" id="{B6609AEA-2712-F44C-93A2-DDEF56FAF013}">
            <x14:dataBar minLength="0" maxLength="100" gradient="0">
              <x14:cfvo type="autoMin"/>
              <x14:cfvo type="autoMax"/>
              <x14:negativeFillColor rgb="FFFF0000"/>
              <x14:axisColor rgb="FF000000"/>
            </x14:dataBar>
          </x14:cfRule>
          <xm:sqref>K46:K47 K49:K50 K52:K58</xm:sqref>
        </x14:conditionalFormatting>
        <x14:conditionalFormatting xmlns:xm="http://schemas.microsoft.com/office/excel/2006/main">
          <x14:cfRule type="dataBar" id="{278F2AD5-0C84-7E40-81EF-DAD319BDD072}">
            <x14:dataBar minLength="0" maxLength="100" gradient="0">
              <x14:cfvo type="autoMin"/>
              <x14:cfvo type="autoMax"/>
              <x14:negativeFillColor rgb="FFFF0000"/>
              <x14:axisColor rgb="FF000000"/>
            </x14:dataBar>
          </x14:cfRule>
          <xm:sqref>K59</xm:sqref>
        </x14:conditionalFormatting>
        <x14:conditionalFormatting xmlns:xm="http://schemas.microsoft.com/office/excel/2006/main">
          <x14:cfRule type="dataBar" id="{3DFB734D-ED60-1149-9413-13F7596BA0CD}">
            <x14:dataBar minLength="0" maxLength="100" gradient="0">
              <x14:cfvo type="autoMin"/>
              <x14:cfvo type="autoMax"/>
              <x14:negativeFillColor rgb="FFFF0000"/>
              <x14:axisColor rgb="FF000000"/>
            </x14:dataBar>
          </x14:cfRule>
          <xm:sqref>K88:K89 K91:K92 K94:K100</xm:sqref>
        </x14:conditionalFormatting>
        <x14:conditionalFormatting xmlns:xm="http://schemas.microsoft.com/office/excel/2006/main">
          <x14:cfRule type="dataBar" id="{59E7B022-5456-564C-A78B-ACB016ACF190}">
            <x14:dataBar minLength="0" maxLength="100" gradient="0">
              <x14:cfvo type="autoMin"/>
              <x14:cfvo type="autoMax"/>
              <x14:negativeFillColor rgb="FFFF0000"/>
              <x14:axisColor rgb="FF000000"/>
            </x14:dataBar>
          </x14:cfRule>
          <xm:sqref>K101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37"/>
  <sheetViews>
    <sheetView zoomScale="90" zoomScaleNormal="90" zoomScalePageLayoutView="90" workbookViewId="0">
      <selection activeCell="E5" sqref="E5:N5"/>
    </sheetView>
  </sheetViews>
  <sheetFormatPr baseColWidth="10" defaultRowHeight="16" x14ac:dyDescent="0.2"/>
  <cols>
    <col min="1" max="1" width="26.33203125" bestFit="1" customWidth="1"/>
    <col min="2" max="2" width="16.83203125" bestFit="1" customWidth="1"/>
    <col min="3" max="3" width="8.5" bestFit="1" customWidth="1"/>
    <col min="5" max="5" width="10.5" bestFit="1" customWidth="1"/>
    <col min="6" max="6" width="13.6640625" bestFit="1" customWidth="1"/>
    <col min="7" max="7" width="7.5" bestFit="1" customWidth="1"/>
    <col min="8" max="8" width="17.33203125" bestFit="1" customWidth="1"/>
    <col min="9" max="9" width="12.5" bestFit="1" customWidth="1"/>
    <col min="10" max="10" width="14.33203125" bestFit="1" customWidth="1"/>
    <col min="11" max="11" width="14.83203125" bestFit="1" customWidth="1"/>
    <col min="12" max="12" width="15.33203125" bestFit="1" customWidth="1"/>
    <col min="13" max="13" width="14.83203125" bestFit="1" customWidth="1"/>
    <col min="14" max="14" width="11" bestFit="1" customWidth="1"/>
    <col min="15" max="15" width="93" customWidth="1"/>
  </cols>
  <sheetData>
    <row r="2" spans="1:15" ht="23" x14ac:dyDescent="0.25">
      <c r="A2" s="109" t="s">
        <v>194</v>
      </c>
      <c r="B2" s="15"/>
      <c r="C2" s="15"/>
      <c r="D2" s="2"/>
      <c r="E2" s="2"/>
      <c r="F2" s="2"/>
      <c r="G2" s="2"/>
      <c r="H2" s="2"/>
      <c r="I2" s="2"/>
    </row>
    <row r="3" spans="1:15" ht="17" thickBot="1" x14ac:dyDescent="0.25">
      <c r="A3" s="2"/>
      <c r="B3" s="2"/>
      <c r="C3" s="2"/>
      <c r="D3" s="2"/>
      <c r="E3" s="2"/>
      <c r="F3" s="2"/>
      <c r="G3" s="2"/>
      <c r="H3" s="2"/>
      <c r="I3" s="2"/>
      <c r="O3" s="2"/>
    </row>
    <row r="4" spans="1:15" ht="27" thickTop="1" thickBot="1" x14ac:dyDescent="0.3">
      <c r="A4" s="11" t="s">
        <v>4</v>
      </c>
      <c r="B4" s="11" t="str">
        <f>A4 &amp; " PL"</f>
        <v>KRW PL</v>
      </c>
      <c r="C4" s="12">
        <v>30000</v>
      </c>
      <c r="D4" s="2"/>
      <c r="E4" s="118" t="s">
        <v>200</v>
      </c>
      <c r="F4" s="119"/>
      <c r="G4" s="119"/>
      <c r="H4" s="119"/>
      <c r="I4" s="119"/>
      <c r="J4" s="119"/>
      <c r="K4" s="119"/>
      <c r="L4" s="119"/>
      <c r="M4" s="119"/>
      <c r="N4" s="120"/>
      <c r="O4" s="2"/>
    </row>
    <row r="5" spans="1:15" ht="20" thickTop="1" thickBot="1" x14ac:dyDescent="0.25">
      <c r="A5" s="9"/>
      <c r="B5" s="9" t="s">
        <v>195</v>
      </c>
      <c r="C5" s="13">
        <v>1000</v>
      </c>
      <c r="D5" s="2"/>
      <c r="E5" s="131" t="s">
        <v>62</v>
      </c>
      <c r="F5" s="132" t="s">
        <v>204</v>
      </c>
      <c r="G5" s="132" t="s">
        <v>82</v>
      </c>
      <c r="H5" s="132" t="s">
        <v>161</v>
      </c>
      <c r="I5" s="133" t="s">
        <v>198</v>
      </c>
      <c r="J5" s="133" t="s">
        <v>199</v>
      </c>
      <c r="K5" s="133" t="s">
        <v>112</v>
      </c>
      <c r="L5" s="133" t="s">
        <v>208</v>
      </c>
      <c r="M5" s="133" t="s">
        <v>157</v>
      </c>
      <c r="N5" s="134" t="s">
        <v>9</v>
      </c>
      <c r="O5" s="2"/>
    </row>
    <row r="6" spans="1:15" ht="17" thickTop="1" x14ac:dyDescent="0.2">
      <c r="A6" s="9"/>
      <c r="B6" s="9" t="s">
        <v>197</v>
      </c>
      <c r="C6" s="13">
        <v>1000</v>
      </c>
      <c r="D6" s="2"/>
      <c r="E6" s="121" t="s">
        <v>202</v>
      </c>
      <c r="F6" s="83"/>
      <c r="G6" s="88">
        <v>46.01</v>
      </c>
      <c r="H6" s="88">
        <f>G6-0.05</f>
        <v>45.96</v>
      </c>
      <c r="I6" s="85">
        <v>-20000</v>
      </c>
      <c r="J6" s="130"/>
      <c r="K6" s="87"/>
      <c r="L6" s="88">
        <f>G6+-0.02</f>
        <v>45.989999999999995</v>
      </c>
      <c r="M6" s="85">
        <f>SUM(I6:L6)</f>
        <v>-19954.009999999998</v>
      </c>
      <c r="N6" s="122">
        <v>-20000</v>
      </c>
      <c r="O6" s="2"/>
    </row>
    <row r="7" spans="1:15" x14ac:dyDescent="0.2">
      <c r="A7" s="9"/>
      <c r="B7" s="9" t="s">
        <v>28</v>
      </c>
      <c r="C7" s="13">
        <v>-20000</v>
      </c>
      <c r="D7" s="2"/>
      <c r="E7" s="121" t="s">
        <v>201</v>
      </c>
      <c r="F7" s="83"/>
      <c r="G7" s="84">
        <v>-10</v>
      </c>
      <c r="H7" s="84">
        <f>G7+2</f>
        <v>-8</v>
      </c>
      <c r="I7" s="85">
        <v>-20000</v>
      </c>
      <c r="J7" s="86"/>
      <c r="K7" s="87"/>
      <c r="L7" s="88">
        <f t="shared" ref="L7:L19" si="0">G7+-0.02</f>
        <v>-10.02</v>
      </c>
      <c r="M7" s="85">
        <f t="shared" ref="M7:M19" si="1">SUM(I7:L7)</f>
        <v>-20010.02</v>
      </c>
      <c r="N7" s="122">
        <v>-20000</v>
      </c>
      <c r="O7" s="2"/>
    </row>
    <row r="8" spans="1:15" x14ac:dyDescent="0.2">
      <c r="A8" s="9"/>
      <c r="B8" s="9" t="s">
        <v>196</v>
      </c>
      <c r="C8" s="13">
        <v>30000</v>
      </c>
      <c r="D8" s="2"/>
      <c r="E8" s="121" t="s">
        <v>205</v>
      </c>
      <c r="F8" s="83"/>
      <c r="G8" s="84">
        <v>-11</v>
      </c>
      <c r="H8" s="84">
        <f t="shared" ref="H8" si="2">H7+0.01</f>
        <v>-7.99</v>
      </c>
      <c r="I8" s="85">
        <v>-20000</v>
      </c>
      <c r="J8" s="85">
        <v>-20000</v>
      </c>
      <c r="K8" s="85">
        <v>-20000</v>
      </c>
      <c r="L8" s="88">
        <f t="shared" si="0"/>
        <v>-11.02</v>
      </c>
      <c r="M8" s="85">
        <f t="shared" si="1"/>
        <v>-60011.02</v>
      </c>
      <c r="N8" s="122">
        <v>-20000</v>
      </c>
      <c r="O8" s="2"/>
    </row>
    <row r="9" spans="1:15" x14ac:dyDescent="0.2">
      <c r="A9" s="9"/>
      <c r="B9" s="9"/>
      <c r="C9" s="10"/>
      <c r="D9" s="2"/>
      <c r="E9" s="121" t="s">
        <v>203</v>
      </c>
      <c r="F9" s="83"/>
      <c r="G9" s="84">
        <v>13</v>
      </c>
      <c r="H9" s="84">
        <f>G9+2</f>
        <v>15</v>
      </c>
      <c r="I9" s="85">
        <v>-20000</v>
      </c>
      <c r="J9" s="86"/>
      <c r="K9" s="87"/>
      <c r="L9" s="88">
        <f t="shared" si="0"/>
        <v>12.98</v>
      </c>
      <c r="M9" s="85">
        <f t="shared" si="1"/>
        <v>-19987.02</v>
      </c>
      <c r="N9" s="122">
        <v>-20000</v>
      </c>
      <c r="O9" s="2"/>
    </row>
    <row r="10" spans="1:15" x14ac:dyDescent="0.2">
      <c r="A10" s="11" t="s">
        <v>13</v>
      </c>
      <c r="B10" s="11" t="str">
        <f>A10 &amp; " PL"</f>
        <v>INR PL</v>
      </c>
      <c r="C10" s="12">
        <v>30000</v>
      </c>
      <c r="D10" s="2"/>
      <c r="E10" s="123">
        <f ca="1">TODAY()+3</f>
        <v>43327</v>
      </c>
      <c r="F10" s="89">
        <f ca="1">E10-2</f>
        <v>43325</v>
      </c>
      <c r="G10" s="84">
        <v>10</v>
      </c>
      <c r="H10" s="84">
        <f t="shared" ref="H10:H19" si="3">G10+2</f>
        <v>12</v>
      </c>
      <c r="I10" s="86">
        <v>-100</v>
      </c>
      <c r="J10" s="85">
        <v>-20000</v>
      </c>
      <c r="K10" s="87"/>
      <c r="L10" s="88">
        <f t="shared" si="0"/>
        <v>9.98</v>
      </c>
      <c r="M10" s="85">
        <f t="shared" si="1"/>
        <v>-20090.02</v>
      </c>
      <c r="N10" s="124">
        <v>-100</v>
      </c>
      <c r="O10" s="2"/>
    </row>
    <row r="11" spans="1:15" x14ac:dyDescent="0.2">
      <c r="A11" s="9"/>
      <c r="B11" s="9" t="s">
        <v>195</v>
      </c>
      <c r="C11" s="13">
        <v>1000</v>
      </c>
      <c r="D11" s="2"/>
      <c r="E11" s="123">
        <f ca="1">E10+1</f>
        <v>43328</v>
      </c>
      <c r="F11" s="89">
        <f t="shared" ref="F11:F19" ca="1" si="4">E11-2</f>
        <v>43326</v>
      </c>
      <c r="G11" s="84">
        <f>G10+2</f>
        <v>12</v>
      </c>
      <c r="H11" s="84">
        <f t="shared" si="3"/>
        <v>14</v>
      </c>
      <c r="I11" s="86">
        <v>-20000</v>
      </c>
      <c r="J11" s="85">
        <v>50000</v>
      </c>
      <c r="K11" s="85">
        <v>50000</v>
      </c>
      <c r="L11" s="88">
        <f t="shared" si="0"/>
        <v>11.98</v>
      </c>
      <c r="M11" s="85">
        <f t="shared" si="1"/>
        <v>80011.98</v>
      </c>
      <c r="N11" s="122">
        <v>-20000</v>
      </c>
      <c r="O11" s="2"/>
    </row>
    <row r="12" spans="1:15" x14ac:dyDescent="0.2">
      <c r="A12" s="9"/>
      <c r="B12" s="9" t="s">
        <v>197</v>
      </c>
      <c r="C12" s="13">
        <v>1000</v>
      </c>
      <c r="D12" s="2"/>
      <c r="E12" s="123">
        <f t="shared" ref="E12:E13" ca="1" si="5">E11+1</f>
        <v>43329</v>
      </c>
      <c r="F12" s="89">
        <f t="shared" ca="1" si="4"/>
        <v>43327</v>
      </c>
      <c r="G12" s="84">
        <f t="shared" ref="G12:G19" si="6">G11+2</f>
        <v>14</v>
      </c>
      <c r="H12" s="84">
        <f t="shared" si="3"/>
        <v>16</v>
      </c>
      <c r="I12" s="85">
        <v>-20000</v>
      </c>
      <c r="J12" s="85">
        <v>-20000</v>
      </c>
      <c r="K12" s="87"/>
      <c r="L12" s="88">
        <f t="shared" si="0"/>
        <v>13.98</v>
      </c>
      <c r="M12" s="85">
        <f t="shared" si="1"/>
        <v>-39986.019999999997</v>
      </c>
      <c r="N12" s="122">
        <v>-20000</v>
      </c>
      <c r="O12" s="2"/>
    </row>
    <row r="13" spans="1:15" x14ac:dyDescent="0.2">
      <c r="A13" s="9"/>
      <c r="B13" s="9" t="s">
        <v>28</v>
      </c>
      <c r="C13" s="13">
        <v>-20000</v>
      </c>
      <c r="D13" s="2"/>
      <c r="E13" s="123">
        <f t="shared" ca="1" si="5"/>
        <v>43330</v>
      </c>
      <c r="F13" s="89">
        <f t="shared" ca="1" si="4"/>
        <v>43328</v>
      </c>
      <c r="G13" s="84">
        <f t="shared" si="6"/>
        <v>16</v>
      </c>
      <c r="H13" s="84">
        <f t="shared" si="3"/>
        <v>18</v>
      </c>
      <c r="I13" s="86"/>
      <c r="J13" s="85">
        <v>-20000</v>
      </c>
      <c r="K13" s="90"/>
      <c r="L13" s="88">
        <f t="shared" si="0"/>
        <v>15.98</v>
      </c>
      <c r="M13" s="85">
        <f t="shared" si="1"/>
        <v>-19984.02</v>
      </c>
      <c r="N13" s="125"/>
      <c r="O13" s="2"/>
    </row>
    <row r="14" spans="1:15" x14ac:dyDescent="0.2">
      <c r="A14" s="9"/>
      <c r="B14" s="9" t="s">
        <v>196</v>
      </c>
      <c r="C14" s="13">
        <v>30000</v>
      </c>
      <c r="D14" s="2"/>
      <c r="E14" s="123">
        <f ca="1">E13+30</f>
        <v>43360</v>
      </c>
      <c r="F14" s="89">
        <f t="shared" ca="1" si="4"/>
        <v>43358</v>
      </c>
      <c r="G14" s="84">
        <f t="shared" si="6"/>
        <v>18</v>
      </c>
      <c r="H14" s="84">
        <f t="shared" si="3"/>
        <v>20</v>
      </c>
      <c r="I14" s="91">
        <v>10000</v>
      </c>
      <c r="J14" s="85">
        <v>50000</v>
      </c>
      <c r="K14" s="90"/>
      <c r="L14" s="88">
        <f t="shared" si="0"/>
        <v>17.98</v>
      </c>
      <c r="M14" s="85">
        <f t="shared" si="1"/>
        <v>60017.98</v>
      </c>
      <c r="N14" s="126">
        <v>10000</v>
      </c>
      <c r="O14" s="2"/>
    </row>
    <row r="15" spans="1:15" x14ac:dyDescent="0.2">
      <c r="A15" s="9"/>
      <c r="B15" s="9"/>
      <c r="C15" s="10"/>
      <c r="D15" s="2"/>
      <c r="E15" s="123">
        <f t="shared" ref="E15:E19" ca="1" si="7">E14+30</f>
        <v>43390</v>
      </c>
      <c r="F15" s="89">
        <f t="shared" ca="1" si="4"/>
        <v>43388</v>
      </c>
      <c r="G15" s="84">
        <f t="shared" si="6"/>
        <v>20</v>
      </c>
      <c r="H15" s="84">
        <f t="shared" si="3"/>
        <v>22</v>
      </c>
      <c r="I15" s="91">
        <v>10000</v>
      </c>
      <c r="J15" s="85">
        <v>-20000</v>
      </c>
      <c r="K15" s="90"/>
      <c r="L15" s="88">
        <f t="shared" si="0"/>
        <v>19.98</v>
      </c>
      <c r="M15" s="85">
        <f t="shared" si="1"/>
        <v>-9980.02</v>
      </c>
      <c r="N15" s="126">
        <v>10000</v>
      </c>
      <c r="O15" s="2"/>
    </row>
    <row r="16" spans="1:15" x14ac:dyDescent="0.2">
      <c r="A16" s="2"/>
      <c r="B16" s="2"/>
      <c r="C16" s="2"/>
      <c r="D16" s="2"/>
      <c r="E16" s="123">
        <f t="shared" ca="1" si="7"/>
        <v>43420</v>
      </c>
      <c r="F16" s="89">
        <f t="shared" ca="1" si="4"/>
        <v>43418</v>
      </c>
      <c r="G16" s="84">
        <f t="shared" si="6"/>
        <v>22</v>
      </c>
      <c r="H16" s="84">
        <f t="shared" si="3"/>
        <v>24</v>
      </c>
      <c r="I16" s="91">
        <v>10000</v>
      </c>
      <c r="J16" s="86"/>
      <c r="K16" s="90"/>
      <c r="L16" s="88">
        <f t="shared" si="0"/>
        <v>21.98</v>
      </c>
      <c r="M16" s="85">
        <f t="shared" si="1"/>
        <v>10021.98</v>
      </c>
      <c r="N16" s="126">
        <v>10000</v>
      </c>
      <c r="O16" s="2"/>
    </row>
    <row r="17" spans="1:15" x14ac:dyDescent="0.2">
      <c r="A17" s="2"/>
      <c r="B17" s="2"/>
      <c r="C17" s="2"/>
      <c r="D17" s="2"/>
      <c r="E17" s="123">
        <f t="shared" ca="1" si="7"/>
        <v>43450</v>
      </c>
      <c r="F17" s="89">
        <f t="shared" ca="1" si="4"/>
        <v>43448</v>
      </c>
      <c r="G17" s="84">
        <f t="shared" si="6"/>
        <v>24</v>
      </c>
      <c r="H17" s="84">
        <f t="shared" si="3"/>
        <v>26</v>
      </c>
      <c r="I17" s="86"/>
      <c r="J17" s="91">
        <v>10000</v>
      </c>
      <c r="K17" s="90"/>
      <c r="L17" s="88">
        <f t="shared" si="0"/>
        <v>23.98</v>
      </c>
      <c r="M17" s="85">
        <f t="shared" si="1"/>
        <v>10023.98</v>
      </c>
      <c r="N17" s="125"/>
      <c r="O17" s="2"/>
    </row>
    <row r="18" spans="1:15" x14ac:dyDescent="0.2">
      <c r="A18" s="2"/>
      <c r="B18" s="2"/>
      <c r="C18" s="2"/>
      <c r="D18" s="2"/>
      <c r="E18" s="123">
        <f t="shared" ca="1" si="7"/>
        <v>43480</v>
      </c>
      <c r="F18" s="89">
        <f t="shared" ca="1" si="4"/>
        <v>43478</v>
      </c>
      <c r="G18" s="84">
        <f t="shared" si="6"/>
        <v>26</v>
      </c>
      <c r="H18" s="84">
        <f t="shared" si="3"/>
        <v>28</v>
      </c>
      <c r="I18" s="85">
        <v>-20000</v>
      </c>
      <c r="J18" s="86"/>
      <c r="K18" s="90"/>
      <c r="L18" s="88">
        <f t="shared" si="0"/>
        <v>25.98</v>
      </c>
      <c r="M18" s="85">
        <f t="shared" si="1"/>
        <v>-19974.02</v>
      </c>
      <c r="N18" s="122">
        <v>-20000</v>
      </c>
      <c r="O18" s="2"/>
    </row>
    <row r="19" spans="1:15" x14ac:dyDescent="0.2">
      <c r="A19" s="2"/>
      <c r="B19" s="2"/>
      <c r="C19" s="2"/>
      <c r="D19" s="2"/>
      <c r="E19" s="123">
        <f t="shared" ca="1" si="7"/>
        <v>43510</v>
      </c>
      <c r="F19" s="89">
        <f t="shared" ca="1" si="4"/>
        <v>43508</v>
      </c>
      <c r="G19" s="84">
        <f t="shared" si="6"/>
        <v>28</v>
      </c>
      <c r="H19" s="84">
        <f t="shared" si="3"/>
        <v>30</v>
      </c>
      <c r="I19" s="85">
        <v>-20000</v>
      </c>
      <c r="J19" s="86"/>
      <c r="K19" s="90"/>
      <c r="L19" s="88">
        <f t="shared" si="0"/>
        <v>27.98</v>
      </c>
      <c r="M19" s="85">
        <f t="shared" si="1"/>
        <v>-19972.02</v>
      </c>
      <c r="N19" s="127">
        <v>-20000</v>
      </c>
    </row>
    <row r="20" spans="1:15" ht="19" thickBot="1" x14ac:dyDescent="0.25">
      <c r="A20" s="2"/>
      <c r="B20" s="2"/>
      <c r="C20" s="2"/>
      <c r="D20" s="2"/>
      <c r="E20" s="2"/>
      <c r="I20" s="128">
        <f t="shared" ref="I20:N20" si="8">SUM(I6:I19)</f>
        <v>-130100</v>
      </c>
      <c r="J20" s="128">
        <f t="shared" si="8"/>
        <v>10000</v>
      </c>
      <c r="K20" s="128">
        <f t="shared" si="8"/>
        <v>30000</v>
      </c>
      <c r="L20" s="128">
        <f t="shared" si="8"/>
        <v>227.73</v>
      </c>
      <c r="M20" s="128">
        <f t="shared" si="8"/>
        <v>-89872.270000000019</v>
      </c>
      <c r="N20" s="129">
        <f t="shared" si="8"/>
        <v>-130100</v>
      </c>
      <c r="O20" s="2"/>
    </row>
    <row r="21" spans="1:15" ht="17" thickTop="1" x14ac:dyDescent="0.2">
      <c r="A21" s="2"/>
      <c r="B21" s="2"/>
      <c r="C21" s="2"/>
      <c r="D21" s="2"/>
      <c r="E21" s="2"/>
    </row>
    <row r="23" spans="1:15" ht="17" thickBot="1" x14ac:dyDescent="0.25"/>
    <row r="24" spans="1:15" ht="25" x14ac:dyDescent="0.2">
      <c r="E24" s="114" t="s">
        <v>207</v>
      </c>
      <c r="F24" s="115"/>
      <c r="G24" s="115"/>
      <c r="H24" s="115"/>
      <c r="I24" s="115"/>
      <c r="J24" s="115"/>
      <c r="K24" s="115"/>
      <c r="L24" s="115"/>
      <c r="M24" s="115"/>
    </row>
    <row r="25" spans="1:15" ht="19" thickBot="1" x14ac:dyDescent="0.25">
      <c r="E25" s="76"/>
      <c r="F25" s="77" t="s">
        <v>82</v>
      </c>
      <c r="G25" s="77" t="s">
        <v>161</v>
      </c>
      <c r="H25" s="78" t="s">
        <v>206</v>
      </c>
      <c r="I25" s="78" t="s">
        <v>198</v>
      </c>
      <c r="J25" s="78" t="s">
        <v>199</v>
      </c>
      <c r="K25" s="78" t="s">
        <v>112</v>
      </c>
      <c r="L25" s="78" t="s">
        <v>157</v>
      </c>
      <c r="M25" s="79" t="s">
        <v>9</v>
      </c>
    </row>
    <row r="26" spans="1:15" ht="17" thickBot="1" x14ac:dyDescent="0.25">
      <c r="E26" s="80" t="s">
        <v>202</v>
      </c>
      <c r="F26" s="81">
        <v>46.01</v>
      </c>
      <c r="G26" s="81">
        <f>F26-0.05</f>
        <v>45.96</v>
      </c>
      <c r="H26" s="96">
        <f t="shared" ref="H26:H36" si="9">F26+-0.02</f>
        <v>45.989999999999995</v>
      </c>
      <c r="I26" s="93">
        <v>-50000000</v>
      </c>
      <c r="J26" s="94">
        <f>I26+50000000</f>
        <v>0</v>
      </c>
      <c r="K26" s="95"/>
      <c r="L26" s="97">
        <f t="shared" ref="L26:L36" si="10">SUM(I26:K26)</f>
        <v>-50000000</v>
      </c>
      <c r="M26" s="98">
        <v>-20000</v>
      </c>
    </row>
    <row r="27" spans="1:15" x14ac:dyDescent="0.2">
      <c r="E27" s="80" t="s">
        <v>142</v>
      </c>
      <c r="F27" s="84">
        <v>-10</v>
      </c>
      <c r="G27" s="84">
        <f>F27+2</f>
        <v>-8</v>
      </c>
      <c r="H27" s="102">
        <f t="shared" si="9"/>
        <v>-10.02</v>
      </c>
      <c r="I27" s="99">
        <v>-50000000</v>
      </c>
      <c r="J27" s="100">
        <f t="shared" ref="J27:J36" si="11">I27+50000000</f>
        <v>0</v>
      </c>
      <c r="K27" s="101"/>
      <c r="L27" s="103">
        <f t="shared" si="10"/>
        <v>-50000000</v>
      </c>
      <c r="M27" s="104">
        <v>-20000</v>
      </c>
    </row>
    <row r="28" spans="1:15" x14ac:dyDescent="0.2">
      <c r="E28" s="82" t="s">
        <v>127</v>
      </c>
      <c r="F28" s="84">
        <v>-10</v>
      </c>
      <c r="G28" s="84">
        <f>F28+2</f>
        <v>-8</v>
      </c>
      <c r="H28" s="102">
        <f t="shared" si="9"/>
        <v>-10.02</v>
      </c>
      <c r="I28" s="99">
        <v>-25000000</v>
      </c>
      <c r="J28" s="100">
        <f t="shared" si="11"/>
        <v>25000000</v>
      </c>
      <c r="K28" s="101"/>
      <c r="L28" s="103">
        <f t="shared" si="10"/>
        <v>0</v>
      </c>
      <c r="M28" s="104">
        <v>-20000</v>
      </c>
    </row>
    <row r="29" spans="1:15" x14ac:dyDescent="0.2">
      <c r="E29" s="82" t="s">
        <v>128</v>
      </c>
      <c r="F29" s="84">
        <v>-11</v>
      </c>
      <c r="G29" s="84">
        <f t="shared" ref="G29" si="12">G28+0.01</f>
        <v>-7.99</v>
      </c>
      <c r="H29" s="102">
        <f t="shared" si="9"/>
        <v>-11.02</v>
      </c>
      <c r="I29" s="99">
        <f>I28-1000000</f>
        <v>-26000000</v>
      </c>
      <c r="J29" s="100">
        <f t="shared" si="11"/>
        <v>24000000</v>
      </c>
      <c r="K29" s="103">
        <v>-20000</v>
      </c>
      <c r="L29" s="103">
        <f t="shared" si="10"/>
        <v>-2020000</v>
      </c>
      <c r="M29" s="104">
        <v>-20000</v>
      </c>
    </row>
    <row r="30" spans="1:15" x14ac:dyDescent="0.2">
      <c r="E30" s="82" t="s">
        <v>143</v>
      </c>
      <c r="F30" s="84">
        <v>13</v>
      </c>
      <c r="G30" s="84">
        <f>F30+2</f>
        <v>15</v>
      </c>
      <c r="H30" s="102">
        <f t="shared" si="9"/>
        <v>12.98</v>
      </c>
      <c r="I30" s="99">
        <f t="shared" ref="I30" si="13">I29-1000000</f>
        <v>-27000000</v>
      </c>
      <c r="J30" s="100">
        <f t="shared" si="11"/>
        <v>23000000</v>
      </c>
      <c r="K30" s="101"/>
      <c r="L30" s="103">
        <f t="shared" si="10"/>
        <v>-4000000</v>
      </c>
      <c r="M30" s="104">
        <v>-20000</v>
      </c>
    </row>
    <row r="31" spans="1:15" x14ac:dyDescent="0.2">
      <c r="E31" s="82" t="s">
        <v>144</v>
      </c>
      <c r="F31" s="84">
        <v>10</v>
      </c>
      <c r="G31" s="84">
        <f t="shared" ref="G31:G36" si="14">F31+2</f>
        <v>12</v>
      </c>
      <c r="H31" s="102">
        <f t="shared" si="9"/>
        <v>9.98</v>
      </c>
      <c r="I31" s="99">
        <f>I30+10000000</f>
        <v>-17000000</v>
      </c>
      <c r="J31" s="100">
        <f t="shared" si="11"/>
        <v>33000000</v>
      </c>
      <c r="K31" s="101"/>
      <c r="L31" s="103">
        <f t="shared" si="10"/>
        <v>16000000</v>
      </c>
      <c r="M31" s="105">
        <v>-100</v>
      </c>
    </row>
    <row r="32" spans="1:15" x14ac:dyDescent="0.2">
      <c r="E32" s="82" t="s">
        <v>158</v>
      </c>
      <c r="F32" s="84">
        <f>F31+2</f>
        <v>12</v>
      </c>
      <c r="G32" s="84">
        <f t="shared" si="14"/>
        <v>14</v>
      </c>
      <c r="H32" s="102">
        <f t="shared" si="9"/>
        <v>11.98</v>
      </c>
      <c r="I32" s="99">
        <f t="shared" ref="I32:I36" si="15">I31+10000000</f>
        <v>-7000000</v>
      </c>
      <c r="J32" s="100">
        <f t="shared" si="11"/>
        <v>43000000</v>
      </c>
      <c r="K32" s="103">
        <v>50000</v>
      </c>
      <c r="L32" s="103">
        <f t="shared" si="10"/>
        <v>36050000</v>
      </c>
      <c r="M32" s="104">
        <v>-20000</v>
      </c>
    </row>
    <row r="33" spans="5:13" x14ac:dyDescent="0.2">
      <c r="E33" s="82" t="s">
        <v>146</v>
      </c>
      <c r="F33" s="84">
        <f t="shared" ref="F33:F36" si="16">F32+2</f>
        <v>14</v>
      </c>
      <c r="G33" s="84">
        <f t="shared" si="14"/>
        <v>16</v>
      </c>
      <c r="H33" s="102">
        <f t="shared" si="9"/>
        <v>13.98</v>
      </c>
      <c r="I33" s="99">
        <f t="shared" si="15"/>
        <v>3000000</v>
      </c>
      <c r="J33" s="100">
        <f t="shared" si="11"/>
        <v>53000000</v>
      </c>
      <c r="K33" s="101"/>
      <c r="L33" s="103">
        <f t="shared" si="10"/>
        <v>56000000</v>
      </c>
      <c r="M33" s="104">
        <v>-20000</v>
      </c>
    </row>
    <row r="34" spans="5:13" x14ac:dyDescent="0.2">
      <c r="E34" s="82" t="s">
        <v>147</v>
      </c>
      <c r="F34" s="84">
        <f t="shared" si="16"/>
        <v>16</v>
      </c>
      <c r="G34" s="84">
        <f t="shared" si="14"/>
        <v>18</v>
      </c>
      <c r="H34" s="102">
        <f t="shared" si="9"/>
        <v>15.98</v>
      </c>
      <c r="I34" s="99">
        <f t="shared" si="15"/>
        <v>13000000</v>
      </c>
      <c r="J34" s="100">
        <f t="shared" si="11"/>
        <v>63000000</v>
      </c>
      <c r="K34" s="106"/>
      <c r="L34" s="103">
        <f t="shared" si="10"/>
        <v>76000000</v>
      </c>
      <c r="M34" s="107"/>
    </row>
    <row r="35" spans="5:13" x14ac:dyDescent="0.2">
      <c r="E35" s="82" t="s">
        <v>160</v>
      </c>
      <c r="F35" s="84">
        <f t="shared" si="16"/>
        <v>18</v>
      </c>
      <c r="G35" s="84">
        <f t="shared" si="14"/>
        <v>20</v>
      </c>
      <c r="H35" s="102">
        <f t="shared" si="9"/>
        <v>17.98</v>
      </c>
      <c r="I35" s="99">
        <f t="shared" si="15"/>
        <v>23000000</v>
      </c>
      <c r="J35" s="100">
        <f t="shared" si="11"/>
        <v>73000000</v>
      </c>
      <c r="K35" s="106"/>
      <c r="L35" s="103">
        <f t="shared" si="10"/>
        <v>96000000</v>
      </c>
      <c r="M35" s="108">
        <v>10000</v>
      </c>
    </row>
    <row r="36" spans="5:13" x14ac:dyDescent="0.2">
      <c r="E36" s="82" t="s">
        <v>153</v>
      </c>
      <c r="F36" s="84">
        <f t="shared" si="16"/>
        <v>20</v>
      </c>
      <c r="G36" s="84">
        <f t="shared" si="14"/>
        <v>22</v>
      </c>
      <c r="H36" s="102">
        <f t="shared" si="9"/>
        <v>19.98</v>
      </c>
      <c r="I36" s="99">
        <f t="shared" si="15"/>
        <v>33000000</v>
      </c>
      <c r="J36" s="100">
        <f t="shared" si="11"/>
        <v>83000000</v>
      </c>
      <c r="K36" s="106"/>
      <c r="L36" s="103">
        <f t="shared" si="10"/>
        <v>116000000</v>
      </c>
      <c r="M36" s="108">
        <v>10000</v>
      </c>
    </row>
    <row r="37" spans="5:13" ht="18" x14ac:dyDescent="0.2">
      <c r="I37" s="92">
        <f>SUM(G27:G36)</f>
        <v>93.009999999999991</v>
      </c>
      <c r="J37" s="92">
        <f>SUM(I27:I36)</f>
        <v>-80000000</v>
      </c>
      <c r="K37" s="92">
        <f>SUM(J27:J36)</f>
        <v>420000000</v>
      </c>
      <c r="L37" s="92">
        <f>SUM(H27:H36)</f>
        <v>71.800000000000011</v>
      </c>
      <c r="M37" s="92">
        <f>SUM(L27:L36)</f>
        <v>340030000</v>
      </c>
    </row>
  </sheetData>
  <mergeCells count="2">
    <mergeCell ref="E4:N4"/>
    <mergeCell ref="E24:M24"/>
  </mergeCells>
  <conditionalFormatting sqref="I6:J18">
    <cfRule type="colorScale" priority="64">
      <colorScale>
        <cfvo type="min"/>
        <cfvo type="percentile" val="50"/>
        <cfvo type="max"/>
        <color theme="7" tint="-0.249977111117893"/>
        <color theme="7" tint="0.59999389629810485"/>
        <color theme="9"/>
      </colorScale>
    </cfRule>
  </conditionalFormatting>
  <conditionalFormatting sqref="K6:K7 K9:K10 K12:K18">
    <cfRule type="colorScale" priority="65">
      <colorScale>
        <cfvo type="min"/>
        <cfvo type="percentile" val="50"/>
        <cfvo type="max"/>
        <color rgb="FFFF7128"/>
        <color rgb="FFFFEB84"/>
        <color rgb="FFFFEF9C"/>
      </colorScale>
    </cfRule>
    <cfRule type="colorScale" priority="66">
      <colorScale>
        <cfvo type="min"/>
        <cfvo type="percentile" val="75"/>
        <cfvo type="max"/>
        <color theme="5" tint="0.59999389629810485"/>
        <color rgb="FFFFEB84"/>
        <color theme="9" tint="0.59999389629810485"/>
      </colorScale>
    </cfRule>
    <cfRule type="dataBar" priority="67">
      <dataBar>
        <cfvo type="min"/>
        <cfvo type="max"/>
        <color rgb="FF638EC6"/>
      </dataBar>
      <extLst>
        <ext xmlns:x14="http://schemas.microsoft.com/office/spreadsheetml/2009/9/main" uri="{B025F937-C7B1-47D3-B67F-A62EFF666E3E}">
          <x14:id>{F4514CA2-232E-8146-950D-8438EDCB0990}</x14:id>
        </ext>
      </extLst>
    </cfRule>
  </conditionalFormatting>
  <conditionalFormatting sqref="I19:J19">
    <cfRule type="colorScale" priority="59">
      <colorScale>
        <cfvo type="min"/>
        <cfvo type="percentile" val="50"/>
        <cfvo type="max"/>
        <color theme="7" tint="-0.249977111117893"/>
        <color theme="7" tint="0.59999389629810485"/>
        <color theme="9"/>
      </colorScale>
    </cfRule>
  </conditionalFormatting>
  <conditionalFormatting sqref="K19">
    <cfRule type="colorScale" priority="60">
      <colorScale>
        <cfvo type="min"/>
        <cfvo type="percentile" val="50"/>
        <cfvo type="max"/>
        <color rgb="FFFF7128"/>
        <color rgb="FFFFEB84"/>
        <color rgb="FFFFEF9C"/>
      </colorScale>
    </cfRule>
    <cfRule type="colorScale" priority="61">
      <colorScale>
        <cfvo type="min"/>
        <cfvo type="percentile" val="75"/>
        <cfvo type="max"/>
        <color theme="5" tint="0.59999389629810485"/>
        <color rgb="FFFFEB84"/>
        <color theme="9" tint="0.59999389629810485"/>
      </colorScale>
    </cfRule>
    <cfRule type="dataBar" priority="62">
      <dataBar>
        <cfvo type="min"/>
        <cfvo type="max"/>
        <color rgb="FF638EC6"/>
      </dataBar>
      <extLst>
        <ext xmlns:x14="http://schemas.microsoft.com/office/spreadsheetml/2009/9/main" uri="{B025F937-C7B1-47D3-B67F-A62EFF666E3E}">
          <x14:id>{F9EC441A-9D66-5B46-8BF7-D0084B6F6C5E}</x14:id>
        </ext>
      </extLst>
    </cfRule>
  </conditionalFormatting>
  <conditionalFormatting sqref="K8">
    <cfRule type="colorScale" priority="56">
      <colorScale>
        <cfvo type="min"/>
        <cfvo type="percentile" val="50"/>
        <cfvo type="max"/>
        <color theme="7" tint="-0.249977111117893"/>
        <color theme="7" tint="0.59999389629810485"/>
        <color theme="9"/>
      </colorScale>
    </cfRule>
  </conditionalFormatting>
  <conditionalFormatting sqref="K11">
    <cfRule type="colorScale" priority="55">
      <colorScale>
        <cfvo type="min"/>
        <cfvo type="percentile" val="50"/>
        <cfvo type="max"/>
        <color theme="7" tint="-0.249977111117893"/>
        <color theme="7" tint="0.59999389629810485"/>
        <color theme="9"/>
      </colorScale>
    </cfRule>
  </conditionalFormatting>
  <conditionalFormatting sqref="M6:M19">
    <cfRule type="colorScale" priority="19">
      <colorScale>
        <cfvo type="min"/>
        <cfvo type="percentile" val="50"/>
        <cfvo type="max"/>
        <color theme="7" tint="-0.249977111117893"/>
        <color theme="7" tint="0.59999389629810485"/>
        <color theme="9"/>
      </colorScale>
    </cfRule>
  </conditionalFormatting>
  <conditionalFormatting sqref="M19">
    <cfRule type="colorScale" priority="18">
      <colorScale>
        <cfvo type="min"/>
        <cfvo type="percentile" val="50"/>
        <cfvo type="max"/>
        <color theme="7" tint="-0.249977111117893"/>
        <color theme="7" tint="0.59999389629810485"/>
        <color theme="9"/>
      </colorScale>
    </cfRule>
  </conditionalFormatting>
  <conditionalFormatting sqref="K29">
    <cfRule type="colorScale" priority="9">
      <colorScale>
        <cfvo type="min"/>
        <cfvo type="percentile" val="50"/>
        <cfvo type="max"/>
        <color theme="7" tint="-0.249977111117893"/>
        <color theme="7" tint="0.59999389629810485"/>
        <color theme="9"/>
      </colorScale>
    </cfRule>
  </conditionalFormatting>
  <conditionalFormatting sqref="K32">
    <cfRule type="colorScale" priority="8">
      <colorScale>
        <cfvo type="min"/>
        <cfvo type="percentile" val="50"/>
        <cfvo type="max"/>
        <color theme="7" tint="-0.249977111117893"/>
        <color theme="7" tint="0.59999389629810485"/>
        <color theme="9"/>
      </colorScale>
    </cfRule>
  </conditionalFormatting>
  <conditionalFormatting sqref="I27:J36">
    <cfRule type="colorScale" priority="69">
      <colorScale>
        <cfvo type="min"/>
        <cfvo type="percentile" val="50"/>
        <cfvo type="max"/>
        <color theme="7" tint="-0.249977111117893"/>
        <color theme="7" tint="0.59999389629810485"/>
        <color theme="9"/>
      </colorScale>
    </cfRule>
  </conditionalFormatting>
  <conditionalFormatting sqref="K27:K28 K30:K31 K33:K36">
    <cfRule type="colorScale" priority="70">
      <colorScale>
        <cfvo type="min"/>
        <cfvo type="percentile" val="50"/>
        <cfvo type="max"/>
        <color rgb="FFFF7128"/>
        <color rgb="FFFFEB84"/>
        <color rgb="FFFFEF9C"/>
      </colorScale>
    </cfRule>
    <cfRule type="colorScale" priority="71">
      <colorScale>
        <cfvo type="min"/>
        <cfvo type="percentile" val="75"/>
        <cfvo type="max"/>
        <color theme="5" tint="0.59999389629810485"/>
        <color rgb="FFFFEB84"/>
        <color theme="9" tint="0.59999389629810485"/>
      </colorScale>
    </cfRule>
    <cfRule type="dataBar" priority="72">
      <dataBar>
        <cfvo type="min"/>
        <cfvo type="max"/>
        <color rgb="FF638EC6"/>
      </dataBar>
      <extLst>
        <ext xmlns:x14="http://schemas.microsoft.com/office/spreadsheetml/2009/9/main" uri="{B025F937-C7B1-47D3-B67F-A62EFF666E3E}">
          <x14:id>{D05CB47B-B164-2B4C-A359-8FDAF7F3BD3E}</x14:id>
        </ext>
      </extLst>
    </cfRule>
  </conditionalFormatting>
  <conditionalFormatting sqref="L27:L36">
    <cfRule type="colorScale" priority="79">
      <colorScale>
        <cfvo type="min"/>
        <cfvo type="percentile" val="50"/>
        <cfvo type="max"/>
        <color theme="7" tint="-0.249977111117893"/>
        <color theme="7" tint="0.59999389629810485"/>
        <color theme="9"/>
      </colorScale>
    </cfRule>
  </conditionalFormatting>
  <conditionalFormatting sqref="I26:J26 J26:J36">
    <cfRule type="colorScale" priority="1">
      <colorScale>
        <cfvo type="min"/>
        <cfvo type="percentile" val="50"/>
        <cfvo type="max"/>
        <color theme="7" tint="-0.249977111117893"/>
        <color theme="7" tint="0.59999389629810485"/>
        <color theme="9"/>
      </colorScale>
    </cfRule>
  </conditionalFormatting>
  <conditionalFormatting sqref="K26">
    <cfRule type="colorScale" priority="2">
      <colorScale>
        <cfvo type="min"/>
        <cfvo type="percentile" val="50"/>
        <cfvo type="max"/>
        <color rgb="FFFF7128"/>
        <color rgb="FFFFEB84"/>
        <color rgb="FFFFEF9C"/>
      </colorScale>
    </cfRule>
    <cfRule type="colorScale" priority="3">
      <colorScale>
        <cfvo type="min"/>
        <cfvo type="percentile" val="75"/>
        <cfvo type="max"/>
        <color theme="5" tint="0.59999389629810485"/>
        <color rgb="FFFFEB84"/>
        <color theme="9" tint="0.59999389629810485"/>
      </colorScale>
    </cfRule>
    <cfRule type="dataBar" priority="4">
      <dataBar>
        <cfvo type="min"/>
        <cfvo type="max"/>
        <color rgb="FF638EC6"/>
      </dataBar>
      <extLst>
        <ext xmlns:x14="http://schemas.microsoft.com/office/spreadsheetml/2009/9/main" uri="{B025F937-C7B1-47D3-B67F-A62EFF666E3E}">
          <x14:id>{A81635D7-E2D0-E04F-A13A-061BA027D7F9}</x14:id>
        </ext>
      </extLst>
    </cfRule>
  </conditionalFormatting>
  <conditionalFormatting sqref="L26">
    <cfRule type="colorScale" priority="5">
      <colorScale>
        <cfvo type="min"/>
        <cfvo type="percentile" val="50"/>
        <cfvo type="max"/>
        <color theme="7" tint="-0.249977111117893"/>
        <color theme="7" tint="0.59999389629810485"/>
        <color theme="9"/>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F4514CA2-232E-8146-950D-8438EDCB0990}">
            <x14:dataBar minLength="0" maxLength="100" gradient="0">
              <x14:cfvo type="autoMin"/>
              <x14:cfvo type="autoMax"/>
              <x14:negativeFillColor rgb="FFFF0000"/>
              <x14:axisColor rgb="FF000000"/>
            </x14:dataBar>
          </x14:cfRule>
          <xm:sqref>K6:K7 K9:K10 K12:K18</xm:sqref>
        </x14:conditionalFormatting>
        <x14:conditionalFormatting xmlns:xm="http://schemas.microsoft.com/office/excel/2006/main">
          <x14:cfRule type="dataBar" id="{F9EC441A-9D66-5B46-8BF7-D0084B6F6C5E}">
            <x14:dataBar minLength="0" maxLength="100" gradient="0">
              <x14:cfvo type="autoMin"/>
              <x14:cfvo type="autoMax"/>
              <x14:negativeFillColor rgb="FFFF0000"/>
              <x14:axisColor rgb="FF000000"/>
            </x14:dataBar>
          </x14:cfRule>
          <xm:sqref>K19</xm:sqref>
        </x14:conditionalFormatting>
        <x14:conditionalFormatting xmlns:xm="http://schemas.microsoft.com/office/excel/2006/main">
          <x14:cfRule type="dataBar" id="{D05CB47B-B164-2B4C-A359-8FDAF7F3BD3E}">
            <x14:dataBar minLength="0" maxLength="100" gradient="0">
              <x14:cfvo type="autoMin"/>
              <x14:cfvo type="autoMax"/>
              <x14:negativeFillColor rgb="FFFF0000"/>
              <x14:axisColor rgb="FF000000"/>
            </x14:dataBar>
          </x14:cfRule>
          <xm:sqref>K27:K28 K30:K31 K33:K36</xm:sqref>
        </x14:conditionalFormatting>
        <x14:conditionalFormatting xmlns:xm="http://schemas.microsoft.com/office/excel/2006/main">
          <x14:cfRule type="dataBar" id="{A81635D7-E2D0-E04F-A13A-061BA027D7F9}">
            <x14:dataBar minLength="0" maxLength="100" gradient="0">
              <x14:cfvo type="autoMin"/>
              <x14:cfvo type="autoMax"/>
              <x14:negativeFillColor rgb="FFFF0000"/>
              <x14:axisColor rgb="FF000000"/>
            </x14:dataBar>
          </x14:cfRule>
          <xm:sqref>K26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zoomScale="90" zoomScaleNormal="90" zoomScalePageLayoutView="90" workbookViewId="0">
      <selection activeCell="A40" sqref="A40"/>
    </sheetView>
  </sheetViews>
  <sheetFormatPr baseColWidth="10" defaultRowHeight="16" x14ac:dyDescent="0.2"/>
  <cols>
    <col min="1" max="1" width="6.6640625" bestFit="1" customWidth="1"/>
    <col min="2" max="2" width="16.33203125" bestFit="1" customWidth="1"/>
    <col min="3" max="3" width="9.83203125" bestFit="1" customWidth="1"/>
    <col min="4" max="4" width="14" bestFit="1" customWidth="1"/>
    <col min="5" max="5" width="11.83203125" bestFit="1" customWidth="1"/>
    <col min="6" max="6" width="12.5" bestFit="1" customWidth="1"/>
    <col min="7" max="7" width="14.5" bestFit="1" customWidth="1"/>
    <col min="8" max="8" width="22.33203125" bestFit="1" customWidth="1"/>
    <col min="9" max="9" width="13.33203125" bestFit="1" customWidth="1"/>
    <col min="10" max="10" width="17.5" bestFit="1" customWidth="1"/>
    <col min="11" max="11" width="14.5" bestFit="1" customWidth="1"/>
    <col min="12" max="12" width="22.33203125" bestFit="1" customWidth="1"/>
    <col min="13" max="13" width="13.33203125" bestFit="1" customWidth="1"/>
    <col min="14" max="14" width="15.1640625" bestFit="1" customWidth="1"/>
  </cols>
  <sheetData>
    <row r="1" spans="1:14" ht="17" thickBot="1" x14ac:dyDescent="0.25"/>
    <row r="2" spans="1:14" ht="19" thickBot="1" x14ac:dyDescent="0.25">
      <c r="A2" s="145" t="s">
        <v>4</v>
      </c>
      <c r="B2" s="139" t="s">
        <v>9</v>
      </c>
      <c r="C2" s="140">
        <f ca="1">F3</f>
        <v>-27184</v>
      </c>
      <c r="F2" s="136" t="s">
        <v>9</v>
      </c>
      <c r="G2" s="136" t="s">
        <v>167</v>
      </c>
      <c r="H2" s="136" t="s">
        <v>0</v>
      </c>
      <c r="I2" s="136" t="s">
        <v>5</v>
      </c>
      <c r="J2" s="136" t="s">
        <v>214</v>
      </c>
      <c r="K2" s="136" t="s">
        <v>7</v>
      </c>
      <c r="L2" s="136" t="s">
        <v>10</v>
      </c>
      <c r="M2" s="136" t="s">
        <v>112</v>
      </c>
    </row>
    <row r="3" spans="1:14" ht="19" thickBot="1" x14ac:dyDescent="0.25">
      <c r="B3" s="141" t="s">
        <v>19</v>
      </c>
      <c r="C3" s="142">
        <v>1000</v>
      </c>
      <c r="F3" s="135">
        <f ca="1">SUM(G3:M3)</f>
        <v>-27184</v>
      </c>
      <c r="G3" s="135">
        <f ca="1">RANDBETWEEN(-1,1)*RANDBETWEEN(-20000, 20000)</f>
        <v>0</v>
      </c>
      <c r="H3" s="135">
        <v>2000</v>
      </c>
      <c r="I3" s="135">
        <f t="shared" ref="I3" ca="1" si="0">RANDBETWEEN(-1,1)*RANDBETWEEN(-20000, 20000)</f>
        <v>-19769</v>
      </c>
      <c r="J3" s="135">
        <f ca="1">RANDBETWEEN(-1,1)*RANDBETWEEN(-20000, 20000)</f>
        <v>0</v>
      </c>
      <c r="K3" s="135">
        <f ca="1">RANDBETWEEN(-1,1)*RANDBETWEEN(-20000, 20000)</f>
        <v>-3070</v>
      </c>
      <c r="L3" s="135">
        <f t="shared" ref="L3:M3" ca="1" si="1">RANDBETWEEN(-1,1)*RANDBETWEEN(-20000, 20000)</f>
        <v>-6345</v>
      </c>
      <c r="M3" s="135">
        <f t="shared" ca="1" si="1"/>
        <v>0</v>
      </c>
    </row>
    <row r="4" spans="1:14" ht="18" x14ac:dyDescent="0.2">
      <c r="B4" s="141" t="s">
        <v>0</v>
      </c>
      <c r="C4" s="142">
        <v>1000</v>
      </c>
    </row>
    <row r="5" spans="1:14" ht="19" thickBot="1" x14ac:dyDescent="0.25">
      <c r="B5" s="141" t="s">
        <v>5</v>
      </c>
      <c r="C5" s="142">
        <v>1000</v>
      </c>
    </row>
    <row r="6" spans="1:14" ht="18" x14ac:dyDescent="0.2">
      <c r="B6" s="141" t="s">
        <v>7</v>
      </c>
      <c r="C6" s="142">
        <v>-20000</v>
      </c>
      <c r="F6" s="136" t="s">
        <v>27</v>
      </c>
      <c r="G6" s="136" t="s">
        <v>209</v>
      </c>
      <c r="H6" s="136" t="s">
        <v>210</v>
      </c>
      <c r="I6" s="136" t="s">
        <v>20</v>
      </c>
      <c r="J6" s="136" t="s">
        <v>212</v>
      </c>
      <c r="K6" s="136" t="s">
        <v>50</v>
      </c>
      <c r="L6" s="136" t="s">
        <v>51</v>
      </c>
      <c r="M6" s="136" t="s">
        <v>8</v>
      </c>
      <c r="N6" s="136" t="s">
        <v>211</v>
      </c>
    </row>
    <row r="7" spans="1:14" ht="19" thickBot="1" x14ac:dyDescent="0.25">
      <c r="B7" s="141" t="s">
        <v>10</v>
      </c>
      <c r="C7" s="142">
        <v>1000</v>
      </c>
      <c r="F7" s="135">
        <f ca="1">SUM(G7:M7)</f>
        <v>-10970</v>
      </c>
      <c r="G7" s="135">
        <f ca="1">RANDBETWEEN(-1,1)*RANDBETWEEN(-20000, 20000)</f>
        <v>-16203</v>
      </c>
      <c r="H7" s="135">
        <v>2000</v>
      </c>
      <c r="I7" s="135">
        <f t="shared" ref="I7" ca="1" si="2">RANDBETWEEN(-1,1)*RANDBETWEEN(-20000, 20000)</f>
        <v>11352</v>
      </c>
      <c r="J7" s="135">
        <f ca="1">RANDBETWEEN(-1,1)*RANDBETWEEN(-20000, 20000)</f>
        <v>0</v>
      </c>
      <c r="K7" s="135">
        <f ca="1">RANDBETWEEN(-1,1)*RANDBETWEEN(-20000, 20000)</f>
        <v>0</v>
      </c>
      <c r="L7" s="135">
        <f t="shared" ref="L7:M7" ca="1" si="3">RANDBETWEEN(-1,1)*RANDBETWEEN(-20000, 20000)</f>
        <v>-8119</v>
      </c>
      <c r="M7" s="135">
        <f t="shared" ca="1" si="3"/>
        <v>0</v>
      </c>
      <c r="N7" s="135">
        <f ca="1">RANDBETWEEN(-1,1)*RANDBETWEEN(-20000, 20000)</f>
        <v>0</v>
      </c>
    </row>
    <row r="8" spans="1:14" ht="18" x14ac:dyDescent="0.2">
      <c r="B8" s="141" t="s">
        <v>6</v>
      </c>
      <c r="C8" s="142">
        <v>1000</v>
      </c>
    </row>
    <row r="9" spans="1:14" ht="18" x14ac:dyDescent="0.2">
      <c r="B9" s="141" t="s">
        <v>11</v>
      </c>
      <c r="C9" s="142">
        <v>30000</v>
      </c>
    </row>
    <row r="10" spans="1:14" ht="19" thickBot="1" x14ac:dyDescent="0.25">
      <c r="B10" s="143" t="s">
        <v>112</v>
      </c>
      <c r="C10" s="144">
        <f ca="1">M3</f>
        <v>0</v>
      </c>
      <c r="F10" s="137" t="s">
        <v>248</v>
      </c>
      <c r="G10" s="138"/>
      <c r="H10" s="138"/>
      <c r="I10" s="138"/>
      <c r="J10" s="138"/>
      <c r="K10" s="138"/>
      <c r="L10" s="138"/>
      <c r="M10" s="138"/>
      <c r="N10" s="138"/>
    </row>
    <row r="11" spans="1:14" x14ac:dyDescent="0.2">
      <c r="F11" s="138"/>
      <c r="G11" s="138"/>
      <c r="H11" s="138"/>
      <c r="I11" s="138"/>
      <c r="J11" s="138"/>
      <c r="K11" s="138"/>
      <c r="L11" s="138"/>
      <c r="M11" s="138"/>
      <c r="N11" s="138"/>
    </row>
    <row r="12" spans="1:14" x14ac:dyDescent="0.2">
      <c r="F12" s="138"/>
      <c r="G12" s="138"/>
      <c r="H12" s="138"/>
      <c r="I12" s="138"/>
      <c r="J12" s="138"/>
      <c r="K12" s="138"/>
      <c r="L12" s="138"/>
      <c r="M12" s="138"/>
      <c r="N12" s="138"/>
    </row>
    <row r="16" spans="1:14" x14ac:dyDescent="0.2">
      <c r="F16" s="137" t="s">
        <v>213</v>
      </c>
      <c r="G16" s="138"/>
      <c r="H16" s="138"/>
      <c r="I16" s="138"/>
      <c r="J16" s="138"/>
      <c r="K16" s="138"/>
      <c r="L16" s="138"/>
      <c r="M16" s="138"/>
      <c r="N16" s="138"/>
    </row>
    <row r="17" spans="4:14" x14ac:dyDescent="0.2">
      <c r="F17" s="138"/>
      <c r="G17" s="138"/>
      <c r="H17" s="138"/>
      <c r="I17" s="138"/>
      <c r="J17" s="138"/>
      <c r="K17" s="138"/>
      <c r="L17" s="138"/>
      <c r="M17" s="138"/>
      <c r="N17" s="138"/>
    </row>
    <row r="18" spans="4:14" x14ac:dyDescent="0.2">
      <c r="F18" s="138"/>
      <c r="G18" s="138"/>
      <c r="H18" s="138"/>
      <c r="I18" s="138"/>
      <c r="J18" s="138"/>
      <c r="K18" s="138"/>
      <c r="L18" s="138"/>
      <c r="M18" s="138"/>
      <c r="N18" s="138"/>
    </row>
    <row r="20" spans="4:14" ht="17" thickBot="1" x14ac:dyDescent="0.25"/>
    <row r="21" spans="4:14" ht="18" x14ac:dyDescent="0.2">
      <c r="F21" s="168" t="s">
        <v>0</v>
      </c>
      <c r="G21" s="169" t="s">
        <v>98</v>
      </c>
      <c r="H21" s="136" t="s">
        <v>251</v>
      </c>
      <c r="I21" s="136" t="s">
        <v>82</v>
      </c>
      <c r="J21" s="136" t="s">
        <v>20</v>
      </c>
      <c r="K21" s="136" t="s">
        <v>212</v>
      </c>
      <c r="L21" s="136" t="s">
        <v>249</v>
      </c>
      <c r="M21" s="136" t="s">
        <v>112</v>
      </c>
      <c r="N21" s="136" t="s">
        <v>250</v>
      </c>
    </row>
    <row r="22" spans="4:14" ht="18" x14ac:dyDescent="0.2">
      <c r="F22" s="170" t="s">
        <v>2</v>
      </c>
      <c r="G22" s="171" t="s">
        <v>127</v>
      </c>
      <c r="H22" s="172">
        <v>2.0500000000000001E-2</v>
      </c>
      <c r="I22" s="172">
        <v>3.0099999999999998E-2</v>
      </c>
      <c r="J22" s="173">
        <f ca="1">RANDBETWEEN(-1,1)*RANDBETWEEN(-20000, 20000)</f>
        <v>-4208</v>
      </c>
      <c r="K22" s="173">
        <f ca="1">RANDBETWEEN(-1,1)*RANDBETWEEN(-20000, 20000)</f>
        <v>11349</v>
      </c>
      <c r="L22" s="173">
        <f t="shared" ref="L22:N26" ca="1" si="4">RANDBETWEEN(-1,1)*RANDBETWEEN(-20000, 20000)</f>
        <v>13706</v>
      </c>
      <c r="M22" s="173">
        <f t="shared" ca="1" si="4"/>
        <v>15628</v>
      </c>
      <c r="N22" s="173">
        <f t="shared" ca="1" si="4"/>
        <v>-7552</v>
      </c>
    </row>
    <row r="23" spans="4:14" ht="18" x14ac:dyDescent="0.2">
      <c r="F23" s="174"/>
      <c r="G23" s="175" t="s">
        <v>128</v>
      </c>
      <c r="H23" s="176">
        <v>2.0500000000000001E-2</v>
      </c>
      <c r="I23" s="176">
        <v>3.0099999999999998E-2</v>
      </c>
      <c r="J23" s="177">
        <f t="shared" ref="J23:K26" ca="1" si="5">RANDBETWEEN(-1,1)*RANDBETWEEN(-20000, 20000)</f>
        <v>0</v>
      </c>
      <c r="K23" s="177">
        <f t="shared" ca="1" si="5"/>
        <v>0</v>
      </c>
      <c r="L23" s="177">
        <f t="shared" ca="1" si="4"/>
        <v>10655</v>
      </c>
      <c r="M23" s="177">
        <f t="shared" ca="1" si="4"/>
        <v>18796</v>
      </c>
      <c r="N23" s="177">
        <f t="shared" ca="1" si="4"/>
        <v>1709</v>
      </c>
    </row>
    <row r="24" spans="4:14" ht="18" x14ac:dyDescent="0.2">
      <c r="F24" s="174" t="s">
        <v>17</v>
      </c>
      <c r="G24" s="175" t="s">
        <v>127</v>
      </c>
      <c r="H24" s="176">
        <v>2.0500000000000001E-2</v>
      </c>
      <c r="I24" s="176">
        <v>3.0099999999999998E-2</v>
      </c>
      <c r="J24" s="177">
        <f t="shared" ca="1" si="5"/>
        <v>13927</v>
      </c>
      <c r="K24" s="177">
        <f t="shared" ca="1" si="5"/>
        <v>2390</v>
      </c>
      <c r="L24" s="177">
        <f t="shared" ca="1" si="4"/>
        <v>6692</v>
      </c>
      <c r="M24" s="177">
        <f t="shared" ca="1" si="4"/>
        <v>2160</v>
      </c>
      <c r="N24" s="177">
        <f t="shared" ca="1" si="4"/>
        <v>15012</v>
      </c>
    </row>
    <row r="25" spans="4:14" ht="18" x14ac:dyDescent="0.2">
      <c r="F25" s="174"/>
      <c r="G25" s="175" t="s">
        <v>128</v>
      </c>
      <c r="H25" s="176">
        <v>2.0500000000000001E-2</v>
      </c>
      <c r="I25" s="176">
        <v>3.0099999999999998E-2</v>
      </c>
      <c r="J25" s="177">
        <f t="shared" ca="1" si="5"/>
        <v>0</v>
      </c>
      <c r="K25" s="177">
        <f t="shared" ca="1" si="5"/>
        <v>0</v>
      </c>
      <c r="L25" s="177">
        <f t="shared" ca="1" si="4"/>
        <v>11776</v>
      </c>
      <c r="M25" s="177">
        <f t="shared" ca="1" si="4"/>
        <v>11136</v>
      </c>
      <c r="N25" s="177">
        <f t="shared" ca="1" si="4"/>
        <v>17711</v>
      </c>
    </row>
    <row r="26" spans="4:14" ht="19" thickBot="1" x14ac:dyDescent="0.25">
      <c r="F26" s="178"/>
      <c r="G26" s="179" t="s">
        <v>127</v>
      </c>
      <c r="H26" s="180">
        <v>2.0500000000000001E-2</v>
      </c>
      <c r="I26" s="180">
        <v>3.0099999999999998E-2</v>
      </c>
      <c r="J26" s="181">
        <f t="shared" ca="1" si="5"/>
        <v>0</v>
      </c>
      <c r="K26" s="181">
        <f t="shared" ca="1" si="5"/>
        <v>0</v>
      </c>
      <c r="L26" s="181">
        <f t="shared" ca="1" si="4"/>
        <v>0</v>
      </c>
      <c r="M26" s="181">
        <f t="shared" ca="1" si="4"/>
        <v>-11113</v>
      </c>
      <c r="N26" s="181">
        <f t="shared" ca="1" si="4"/>
        <v>0</v>
      </c>
    </row>
    <row r="29" spans="4:14" ht="17" thickBot="1" x14ac:dyDescent="0.25"/>
    <row r="30" spans="4:14" ht="19" thickBot="1" x14ac:dyDescent="0.25">
      <c r="D30" s="152" t="s">
        <v>34</v>
      </c>
      <c r="E30" s="152" t="s">
        <v>100</v>
      </c>
      <c r="F30" s="156" t="s">
        <v>219</v>
      </c>
      <c r="G30" s="157"/>
      <c r="H30" s="157"/>
      <c r="I30" s="157"/>
      <c r="J30" s="158"/>
      <c r="K30" s="153"/>
      <c r="L30" s="153" t="s">
        <v>50</v>
      </c>
      <c r="M30" s="153"/>
    </row>
    <row r="31" spans="4:14" ht="19" thickBot="1" x14ac:dyDescent="0.25">
      <c r="D31" s="149" t="s">
        <v>171</v>
      </c>
      <c r="E31" s="149" t="s">
        <v>220</v>
      </c>
      <c r="F31" s="182" t="s">
        <v>252</v>
      </c>
      <c r="G31" s="183"/>
      <c r="H31" s="183"/>
      <c r="I31" s="183"/>
      <c r="J31" s="184"/>
      <c r="K31" s="146"/>
      <c r="L31" s="146">
        <v>1000</v>
      </c>
      <c r="M31" s="146"/>
    </row>
    <row r="32" spans="4:14" ht="19" thickBot="1" x14ac:dyDescent="0.25">
      <c r="D32" s="149" t="s">
        <v>171</v>
      </c>
      <c r="E32" s="149" t="s">
        <v>220</v>
      </c>
      <c r="F32" s="182" t="s">
        <v>252</v>
      </c>
      <c r="G32" s="183"/>
      <c r="H32" s="183"/>
      <c r="I32" s="183"/>
      <c r="J32" s="184"/>
      <c r="K32" s="146"/>
      <c r="L32" s="146">
        <v>1000</v>
      </c>
      <c r="M32" s="146"/>
    </row>
    <row r="33" spans="4:14" ht="19" thickBot="1" x14ac:dyDescent="0.25">
      <c r="D33" s="149"/>
      <c r="E33" s="149"/>
      <c r="F33" s="182"/>
      <c r="G33" s="183"/>
      <c r="H33" s="183"/>
      <c r="I33" s="183"/>
      <c r="J33" s="183"/>
      <c r="K33" s="183"/>
      <c r="L33" s="183"/>
      <c r="M33" s="146"/>
    </row>
    <row r="39" spans="4:14" x14ac:dyDescent="0.2">
      <c r="F39" s="137" t="s">
        <v>253</v>
      </c>
      <c r="G39" s="138"/>
      <c r="H39" s="138"/>
      <c r="I39" s="138"/>
      <c r="J39" s="138"/>
      <c r="K39" s="138"/>
      <c r="L39" s="138"/>
      <c r="M39" s="138"/>
      <c r="N39" s="138"/>
    </row>
    <row r="40" spans="4:14" x14ac:dyDescent="0.2">
      <c r="F40" s="138"/>
      <c r="G40" s="138"/>
      <c r="H40" s="138"/>
      <c r="I40" s="138"/>
      <c r="J40" s="138"/>
      <c r="K40" s="138"/>
      <c r="L40" s="138"/>
      <c r="M40" s="138"/>
      <c r="N40" s="138"/>
    </row>
    <row r="41" spans="4:14" x14ac:dyDescent="0.2">
      <c r="F41" s="138"/>
      <c r="G41" s="138"/>
      <c r="H41" s="138"/>
      <c r="I41" s="138"/>
      <c r="J41" s="138"/>
      <c r="K41" s="138"/>
      <c r="L41" s="138"/>
      <c r="M41" s="138"/>
      <c r="N41" s="138"/>
    </row>
  </sheetData>
  <mergeCells count="4">
    <mergeCell ref="F39:N41"/>
    <mergeCell ref="F10:N12"/>
    <mergeCell ref="F16:N18"/>
    <mergeCell ref="F30:J30"/>
  </mergeCells>
  <conditionalFormatting sqref="J3:M3">
    <cfRule type="colorScale" priority="88">
      <colorScale>
        <cfvo type="min"/>
        <cfvo type="percentile" val="50"/>
        <cfvo type="max"/>
        <color theme="5" tint="0.39997558519241921"/>
        <color rgb="FFFFEB84"/>
        <color theme="9" tint="0.59999389629810485"/>
      </colorScale>
    </cfRule>
  </conditionalFormatting>
  <conditionalFormatting sqref="F3:I3">
    <cfRule type="colorScale" priority="8">
      <colorScale>
        <cfvo type="min"/>
        <cfvo type="percentile" val="50"/>
        <cfvo type="max"/>
        <color theme="5" tint="0.39997558519241921"/>
        <color rgb="FFFFEB84"/>
        <color theme="9" tint="0.59999389629810485"/>
      </colorScale>
    </cfRule>
  </conditionalFormatting>
  <conditionalFormatting sqref="J7:M7">
    <cfRule type="colorScale" priority="7">
      <colorScale>
        <cfvo type="min"/>
        <cfvo type="percentile" val="50"/>
        <cfvo type="max"/>
        <color theme="5" tint="0.39997558519241921"/>
        <color rgb="FFFFEB84"/>
        <color theme="9" tint="0.59999389629810485"/>
      </colorScale>
    </cfRule>
  </conditionalFormatting>
  <conditionalFormatting sqref="F7:I7">
    <cfRule type="colorScale" priority="6">
      <colorScale>
        <cfvo type="min"/>
        <cfvo type="percentile" val="50"/>
        <cfvo type="max"/>
        <color theme="5" tint="0.39997558519241921"/>
        <color rgb="FFFFEB84"/>
        <color theme="9" tint="0.59999389629810485"/>
      </colorScale>
    </cfRule>
  </conditionalFormatting>
  <conditionalFormatting sqref="N7">
    <cfRule type="colorScale" priority="89">
      <colorScale>
        <cfvo type="min"/>
        <cfvo type="percentile" val="50"/>
        <cfvo type="max"/>
        <color theme="5" tint="0.39997558519241921"/>
        <color rgb="FFFFEB84"/>
        <color theme="9" tint="0.59999389629810485"/>
      </colorScale>
    </cfRule>
  </conditionalFormatting>
  <conditionalFormatting sqref="J22:M26">
    <cfRule type="colorScale" priority="3">
      <colorScale>
        <cfvo type="min"/>
        <cfvo type="percentile" val="50"/>
        <cfvo type="max"/>
        <color theme="5" tint="0.39997558519241921"/>
        <color rgb="FFFFEB84"/>
        <color theme="9" tint="0.59999389629810485"/>
      </colorScale>
    </cfRule>
  </conditionalFormatting>
  <conditionalFormatting sqref="F22:I26">
    <cfRule type="colorScale" priority="2">
      <colorScale>
        <cfvo type="min"/>
        <cfvo type="percentile" val="50"/>
        <cfvo type="max"/>
        <color theme="5" tint="0.39997558519241921"/>
        <color rgb="FFFFEB84"/>
        <color theme="9" tint="0.59999389629810485"/>
      </colorScale>
    </cfRule>
  </conditionalFormatting>
  <conditionalFormatting sqref="N22:N26">
    <cfRule type="colorScale" priority="1">
      <colorScale>
        <cfvo type="min"/>
        <cfvo type="percentile" val="50"/>
        <cfvo type="max"/>
        <color theme="5" tint="0.39997558519241921"/>
        <color rgb="FFFFEB84"/>
        <color theme="9" tint="0.59999389629810485"/>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3"/>
  <sheetViews>
    <sheetView topLeftCell="A18" zoomScale="70" zoomScaleNormal="70" zoomScalePageLayoutView="70" workbookViewId="0">
      <selection activeCell="E40" sqref="E40:M43"/>
    </sheetView>
  </sheetViews>
  <sheetFormatPr baseColWidth="10" defaultRowHeight="16" x14ac:dyDescent="0.2"/>
  <cols>
    <col min="1" max="2" width="19.33203125" bestFit="1" customWidth="1"/>
    <col min="3" max="3" width="16.33203125" bestFit="1" customWidth="1"/>
    <col min="4" max="4" width="12.33203125" bestFit="1" customWidth="1"/>
    <col min="6" max="6" width="13.33203125" bestFit="1" customWidth="1"/>
    <col min="7" max="7" width="53.5" bestFit="1" customWidth="1"/>
    <col min="8" max="8" width="13.33203125" bestFit="1" customWidth="1"/>
    <col min="9" max="9" width="53.5" bestFit="1" customWidth="1"/>
    <col min="10" max="10" width="19.1640625" bestFit="1" customWidth="1"/>
    <col min="11" max="11" width="21.33203125" customWidth="1"/>
    <col min="12" max="12" width="12.1640625" customWidth="1"/>
    <col min="13" max="13" width="12" bestFit="1" customWidth="1"/>
  </cols>
  <sheetData>
    <row r="2" spans="2:12" ht="17" thickBot="1" x14ac:dyDescent="0.25"/>
    <row r="3" spans="2:12" ht="19" thickBot="1" x14ac:dyDescent="0.25">
      <c r="B3" s="152" t="s">
        <v>217</v>
      </c>
      <c r="C3" s="152" t="s">
        <v>215</v>
      </c>
      <c r="D3" s="152" t="s">
        <v>216</v>
      </c>
      <c r="E3" s="152" t="s">
        <v>218</v>
      </c>
      <c r="F3" s="152" t="s">
        <v>2</v>
      </c>
    </row>
    <row r="4" spans="2:12" ht="18" x14ac:dyDescent="0.2">
      <c r="B4" s="149" t="s">
        <v>2</v>
      </c>
      <c r="C4" s="149">
        <f ca="1">TODAY()</f>
        <v>43324</v>
      </c>
      <c r="D4" s="149">
        <f ca="1">C4</f>
        <v>43324</v>
      </c>
      <c r="E4" s="146">
        <v>1000</v>
      </c>
      <c r="F4" s="146">
        <f>E4/20</f>
        <v>50</v>
      </c>
    </row>
    <row r="5" spans="2:12" ht="18" x14ac:dyDescent="0.2">
      <c r="B5" s="150"/>
      <c r="C5" s="150"/>
      <c r="D5" s="150">
        <f ca="1">D4+1</f>
        <v>43325</v>
      </c>
      <c r="E5" s="147">
        <v>2000</v>
      </c>
      <c r="F5" s="147">
        <f>E5/30</f>
        <v>66.666666666666671</v>
      </c>
    </row>
    <row r="6" spans="2:12" ht="19" thickBot="1" x14ac:dyDescent="0.25">
      <c r="B6" s="151"/>
      <c r="C6" s="151"/>
      <c r="D6" s="151">
        <f ca="1">D5+1</f>
        <v>43326</v>
      </c>
      <c r="E6" s="148">
        <v>30000</v>
      </c>
      <c r="F6" s="148">
        <f>E6/45</f>
        <v>666.66666666666663</v>
      </c>
    </row>
    <row r="7" spans="2:12" ht="18" x14ac:dyDescent="0.2">
      <c r="B7" s="149" t="s">
        <v>15</v>
      </c>
      <c r="C7" s="149">
        <f ca="1">TODAY()</f>
        <v>43324</v>
      </c>
      <c r="D7" s="149">
        <f ca="1">C7</f>
        <v>43324</v>
      </c>
      <c r="E7" s="146">
        <v>1000</v>
      </c>
      <c r="F7" s="146">
        <f>E7/20</f>
        <v>50</v>
      </c>
    </row>
    <row r="8" spans="2:12" ht="18" x14ac:dyDescent="0.2">
      <c r="B8" s="150"/>
      <c r="C8" s="150"/>
      <c r="D8" s="150">
        <f ca="1">D7+1</f>
        <v>43325</v>
      </c>
      <c r="E8" s="147">
        <v>2000</v>
      </c>
      <c r="F8" s="147">
        <f>E8/30</f>
        <v>66.666666666666671</v>
      </c>
    </row>
    <row r="9" spans="2:12" ht="19" thickBot="1" x14ac:dyDescent="0.25">
      <c r="B9" s="151"/>
      <c r="C9" s="151"/>
      <c r="D9" s="151">
        <f ca="1">D8+1</f>
        <v>43326</v>
      </c>
      <c r="E9" s="148">
        <v>30000</v>
      </c>
      <c r="F9" s="148">
        <f>E9/45</f>
        <v>666.66666666666663</v>
      </c>
    </row>
    <row r="13" spans="2:12" ht="17" thickBot="1" x14ac:dyDescent="0.25"/>
    <row r="14" spans="2:12" ht="19" thickBot="1" x14ac:dyDescent="0.25">
      <c r="E14" s="152" t="s">
        <v>34</v>
      </c>
      <c r="F14" s="152" t="s">
        <v>100</v>
      </c>
      <c r="G14" s="152" t="s">
        <v>219</v>
      </c>
      <c r="H14" s="152" t="s">
        <v>217</v>
      </c>
      <c r="I14" s="152" t="s">
        <v>215</v>
      </c>
      <c r="J14" s="152" t="s">
        <v>216</v>
      </c>
      <c r="K14" s="153" t="s">
        <v>218</v>
      </c>
      <c r="L14" s="153" t="s">
        <v>2</v>
      </c>
    </row>
    <row r="15" spans="2:12" ht="19" thickBot="1" x14ac:dyDescent="0.25">
      <c r="E15" s="149" t="s">
        <v>171</v>
      </c>
      <c r="F15" s="149" t="s">
        <v>220</v>
      </c>
      <c r="G15" s="149" t="s">
        <v>247</v>
      </c>
      <c r="H15" s="149" t="s">
        <v>2</v>
      </c>
      <c r="I15" s="149">
        <f ca="1">TODAY()</f>
        <v>43324</v>
      </c>
      <c r="J15" s="149">
        <f ca="1">I15</f>
        <v>43324</v>
      </c>
      <c r="K15" s="146">
        <v>1000</v>
      </c>
      <c r="L15" s="146">
        <f>K15/20</f>
        <v>50</v>
      </c>
    </row>
    <row r="16" spans="2:12" ht="19" thickBot="1" x14ac:dyDescent="0.25">
      <c r="E16" s="149" t="s">
        <v>171</v>
      </c>
      <c r="F16" s="149" t="s">
        <v>220</v>
      </c>
      <c r="G16" s="149" t="s">
        <v>247</v>
      </c>
      <c r="H16" s="149" t="s">
        <v>2</v>
      </c>
      <c r="I16" s="149">
        <f t="shared" ref="I16:I22" ca="1" si="0">TODAY()</f>
        <v>43324</v>
      </c>
      <c r="J16" s="149">
        <f t="shared" ref="J16:J22" ca="1" si="1">I16</f>
        <v>43324</v>
      </c>
      <c r="K16" s="146">
        <v>1000</v>
      </c>
      <c r="L16" s="146">
        <f t="shared" ref="L16:L22" si="2">K16/20</f>
        <v>50</v>
      </c>
    </row>
    <row r="17" spans="5:12" ht="19" thickBot="1" x14ac:dyDescent="0.25">
      <c r="E17" s="149" t="s">
        <v>171</v>
      </c>
      <c r="F17" s="149" t="s">
        <v>220</v>
      </c>
      <c r="G17" s="149" t="s">
        <v>247</v>
      </c>
      <c r="H17" s="149" t="s">
        <v>2</v>
      </c>
      <c r="I17" s="149">
        <f t="shared" ca="1" si="0"/>
        <v>43324</v>
      </c>
      <c r="J17" s="149">
        <f t="shared" ca="1" si="1"/>
        <v>43324</v>
      </c>
      <c r="K17" s="146">
        <v>1000</v>
      </c>
      <c r="L17" s="146">
        <f t="shared" si="2"/>
        <v>50</v>
      </c>
    </row>
    <row r="18" spans="5:12" ht="19" thickBot="1" x14ac:dyDescent="0.25">
      <c r="E18" s="149" t="s">
        <v>171</v>
      </c>
      <c r="F18" s="149" t="s">
        <v>220</v>
      </c>
      <c r="G18" s="149" t="s">
        <v>247</v>
      </c>
      <c r="H18" s="149" t="s">
        <v>2</v>
      </c>
      <c r="I18" s="149">
        <f t="shared" ca="1" si="0"/>
        <v>43324</v>
      </c>
      <c r="J18" s="149">
        <f t="shared" ca="1" si="1"/>
        <v>43324</v>
      </c>
      <c r="K18" s="146">
        <v>1000</v>
      </c>
      <c r="L18" s="146">
        <f t="shared" si="2"/>
        <v>50</v>
      </c>
    </row>
    <row r="19" spans="5:12" ht="19" thickBot="1" x14ac:dyDescent="0.25">
      <c r="E19" s="149" t="s">
        <v>171</v>
      </c>
      <c r="F19" s="149" t="s">
        <v>220</v>
      </c>
      <c r="G19" s="149" t="s">
        <v>247</v>
      </c>
      <c r="H19" s="149" t="s">
        <v>2</v>
      </c>
      <c r="I19" s="149">
        <f t="shared" ca="1" si="0"/>
        <v>43324</v>
      </c>
      <c r="J19" s="149">
        <f t="shared" ca="1" si="1"/>
        <v>43324</v>
      </c>
      <c r="K19" s="146">
        <v>1000</v>
      </c>
      <c r="L19" s="146">
        <f t="shared" si="2"/>
        <v>50</v>
      </c>
    </row>
    <row r="20" spans="5:12" ht="19" thickBot="1" x14ac:dyDescent="0.25">
      <c r="E20" s="149" t="s">
        <v>171</v>
      </c>
      <c r="F20" s="149" t="s">
        <v>220</v>
      </c>
      <c r="G20" s="149" t="s">
        <v>247</v>
      </c>
      <c r="H20" s="149" t="s">
        <v>2</v>
      </c>
      <c r="I20" s="149">
        <f t="shared" ca="1" si="0"/>
        <v>43324</v>
      </c>
      <c r="J20" s="149">
        <f t="shared" ca="1" si="1"/>
        <v>43324</v>
      </c>
      <c r="K20" s="146">
        <v>1000</v>
      </c>
      <c r="L20" s="146">
        <f t="shared" si="2"/>
        <v>50</v>
      </c>
    </row>
    <row r="21" spans="5:12" ht="19" thickBot="1" x14ac:dyDescent="0.25">
      <c r="E21" s="149" t="s">
        <v>171</v>
      </c>
      <c r="F21" s="149" t="s">
        <v>220</v>
      </c>
      <c r="G21" s="149" t="s">
        <v>247</v>
      </c>
      <c r="H21" s="149" t="s">
        <v>2</v>
      </c>
      <c r="I21" s="149">
        <f t="shared" ca="1" si="0"/>
        <v>43324</v>
      </c>
      <c r="J21" s="149">
        <f t="shared" ca="1" si="1"/>
        <v>43324</v>
      </c>
      <c r="K21" s="146">
        <v>1000</v>
      </c>
      <c r="L21" s="146">
        <f t="shared" si="2"/>
        <v>50</v>
      </c>
    </row>
    <row r="22" spans="5:12" ht="18" x14ac:dyDescent="0.2">
      <c r="E22" s="149" t="s">
        <v>171</v>
      </c>
      <c r="F22" s="149" t="s">
        <v>220</v>
      </c>
      <c r="G22" s="149" t="s">
        <v>247</v>
      </c>
      <c r="H22" s="149" t="s">
        <v>2</v>
      </c>
      <c r="I22" s="149">
        <f t="shared" ca="1" si="0"/>
        <v>43324</v>
      </c>
      <c r="J22" s="149">
        <f t="shared" ca="1" si="1"/>
        <v>43324</v>
      </c>
      <c r="K22" s="146">
        <v>1000</v>
      </c>
      <c r="L22" s="146">
        <f t="shared" si="2"/>
        <v>50</v>
      </c>
    </row>
    <row r="23" spans="5:12" ht="17" thickBot="1" x14ac:dyDescent="0.25"/>
    <row r="24" spans="5:12" ht="19" thickBot="1" x14ac:dyDescent="0.25">
      <c r="F24" s="154" t="s">
        <v>220</v>
      </c>
      <c r="G24" s="155"/>
    </row>
    <row r="25" spans="5:12" ht="19" thickBot="1" x14ac:dyDescent="0.25">
      <c r="F25" s="149" t="s">
        <v>37</v>
      </c>
      <c r="G25" s="149" t="s">
        <v>229</v>
      </c>
    </row>
    <row r="26" spans="5:12" ht="19" thickBot="1" x14ac:dyDescent="0.25">
      <c r="F26" s="149" t="s">
        <v>34</v>
      </c>
      <c r="G26" s="149" t="s">
        <v>171</v>
      </c>
    </row>
    <row r="27" spans="5:12" ht="19" thickBot="1" x14ac:dyDescent="0.25">
      <c r="F27" s="149" t="s">
        <v>33</v>
      </c>
      <c r="G27" s="149" t="s">
        <v>228</v>
      </c>
    </row>
    <row r="28" spans="5:12" ht="19" thickBot="1" x14ac:dyDescent="0.25">
      <c r="F28" s="149" t="s">
        <v>222</v>
      </c>
      <c r="G28" s="149" t="s">
        <v>227</v>
      </c>
    </row>
    <row r="29" spans="5:12" ht="19" thickBot="1" x14ac:dyDescent="0.25">
      <c r="F29" s="149" t="s">
        <v>36</v>
      </c>
      <c r="G29" s="149" t="s">
        <v>225</v>
      </c>
    </row>
    <row r="30" spans="5:12" ht="19" thickBot="1" x14ac:dyDescent="0.25">
      <c r="F30" s="149" t="s">
        <v>35</v>
      </c>
      <c r="G30" s="149" t="s">
        <v>226</v>
      </c>
    </row>
    <row r="31" spans="5:12" ht="19" thickBot="1" x14ac:dyDescent="0.25">
      <c r="F31" s="149" t="s">
        <v>223</v>
      </c>
      <c r="G31" s="149">
        <f ca="1">I21</f>
        <v>43324</v>
      </c>
    </row>
    <row r="32" spans="5:12" ht="19" thickBot="1" x14ac:dyDescent="0.25">
      <c r="F32" s="149" t="s">
        <v>219</v>
      </c>
      <c r="G32" s="149" t="s">
        <v>221</v>
      </c>
    </row>
    <row r="33" spans="1:13" ht="19" thickBot="1" x14ac:dyDescent="0.25">
      <c r="F33" s="149" t="s">
        <v>224</v>
      </c>
      <c r="G33" s="149" t="s">
        <v>230</v>
      </c>
    </row>
    <row r="34" spans="1:13" ht="19" thickBot="1" x14ac:dyDescent="0.25">
      <c r="F34" s="149"/>
      <c r="G34" s="149" t="s">
        <v>231</v>
      </c>
    </row>
    <row r="35" spans="1:13" ht="19" thickBot="1" x14ac:dyDescent="0.25">
      <c r="F35" s="149" t="s">
        <v>86</v>
      </c>
      <c r="G35" s="149" t="s">
        <v>232</v>
      </c>
    </row>
    <row r="36" spans="1:13" ht="19" thickBot="1" x14ac:dyDescent="0.25">
      <c r="F36" s="149" t="s">
        <v>97</v>
      </c>
      <c r="G36" s="149" t="s">
        <v>233</v>
      </c>
    </row>
    <row r="37" spans="1:13" ht="18" x14ac:dyDescent="0.2">
      <c r="F37" s="149" t="s">
        <v>246</v>
      </c>
      <c r="G37" s="149" t="s">
        <v>234</v>
      </c>
    </row>
    <row r="39" spans="1:13" ht="17" thickBot="1" x14ac:dyDescent="0.25"/>
    <row r="40" spans="1:13" ht="19" thickBot="1" x14ac:dyDescent="0.25">
      <c r="E40" s="152" t="s">
        <v>34</v>
      </c>
      <c r="F40" s="152" t="s">
        <v>100</v>
      </c>
      <c r="G40" s="152" t="s">
        <v>219</v>
      </c>
      <c r="H40" s="152" t="s">
        <v>64</v>
      </c>
      <c r="I40" s="152" t="s">
        <v>235</v>
      </c>
      <c r="J40" s="152" t="s">
        <v>98</v>
      </c>
      <c r="K40" s="153" t="s">
        <v>236</v>
      </c>
      <c r="L40" s="153" t="s">
        <v>48</v>
      </c>
      <c r="M40" s="153" t="s">
        <v>0</v>
      </c>
    </row>
    <row r="41" spans="1:13" ht="19" thickBot="1" x14ac:dyDescent="0.25">
      <c r="E41" s="149" t="s">
        <v>171</v>
      </c>
      <c r="F41" s="149" t="s">
        <v>220</v>
      </c>
      <c r="G41" s="149" t="s">
        <v>221</v>
      </c>
      <c r="H41" s="149" t="s">
        <v>2</v>
      </c>
      <c r="I41" s="149">
        <f ca="1">TODAY()</f>
        <v>43324</v>
      </c>
      <c r="J41" s="149" t="s">
        <v>237</v>
      </c>
      <c r="K41" s="146" t="s">
        <v>128</v>
      </c>
      <c r="L41" s="146">
        <v>10000</v>
      </c>
      <c r="M41" s="146">
        <f>L41/20</f>
        <v>500</v>
      </c>
    </row>
    <row r="42" spans="1:13" ht="19" thickBot="1" x14ac:dyDescent="0.25">
      <c r="E42" s="149" t="s">
        <v>171</v>
      </c>
      <c r="F42" s="149" t="s">
        <v>220</v>
      </c>
      <c r="G42" s="149" t="s">
        <v>221</v>
      </c>
      <c r="H42" s="149" t="s">
        <v>2</v>
      </c>
      <c r="I42" s="149">
        <f t="shared" ref="I42:I43" ca="1" si="3">TODAY()</f>
        <v>43324</v>
      </c>
      <c r="J42" s="149" t="s">
        <v>237</v>
      </c>
      <c r="K42" s="146" t="s">
        <v>127</v>
      </c>
      <c r="L42" s="146">
        <v>10000</v>
      </c>
      <c r="M42" s="146">
        <f t="shared" ref="M42:M43" si="4">L42/20</f>
        <v>500</v>
      </c>
    </row>
    <row r="43" spans="1:13" ht="18" x14ac:dyDescent="0.2">
      <c r="E43" s="149" t="s">
        <v>171</v>
      </c>
      <c r="F43" s="149" t="s">
        <v>220</v>
      </c>
      <c r="G43" s="149" t="s">
        <v>221</v>
      </c>
      <c r="H43" s="149" t="s">
        <v>4</v>
      </c>
      <c r="I43" s="149">
        <f t="shared" ca="1" si="3"/>
        <v>43324</v>
      </c>
      <c r="J43" s="149" t="s">
        <v>238</v>
      </c>
      <c r="K43" s="146" t="s">
        <v>128</v>
      </c>
      <c r="L43" s="146">
        <v>10000</v>
      </c>
      <c r="M43" s="146">
        <f t="shared" si="4"/>
        <v>500</v>
      </c>
    </row>
    <row r="46" spans="1:13" ht="17" thickBot="1" x14ac:dyDescent="0.25"/>
    <row r="47" spans="1:13" ht="19" thickBot="1" x14ac:dyDescent="0.25">
      <c r="A47" s="160" t="s">
        <v>246</v>
      </c>
      <c r="B47" s="161"/>
      <c r="C47" s="161"/>
      <c r="D47" s="161"/>
      <c r="E47" s="161"/>
      <c r="F47" s="158"/>
    </row>
    <row r="48" spans="1:13" ht="18" x14ac:dyDescent="0.2">
      <c r="A48" s="164" t="s">
        <v>101</v>
      </c>
      <c r="B48" s="163"/>
      <c r="C48" s="163"/>
      <c r="D48" s="163"/>
      <c r="E48" s="163"/>
      <c r="F48" s="159">
        <f ca="1">RANDBETWEEN(-1,1)*RANDBETWEEN(-20000, 20000)</f>
        <v>15825</v>
      </c>
    </row>
    <row r="49" spans="1:6" ht="18" x14ac:dyDescent="0.2">
      <c r="A49" s="165" t="s">
        <v>0</v>
      </c>
      <c r="B49" s="162" t="s">
        <v>2</v>
      </c>
      <c r="C49" s="162" t="s">
        <v>237</v>
      </c>
      <c r="D49" s="162"/>
      <c r="E49" s="162"/>
      <c r="F49" s="159">
        <f t="shared" ref="F49:F63" ca="1" si="5">RANDBETWEEN(-1,1)*RANDBETWEEN(-20000, 20000)</f>
        <v>0</v>
      </c>
    </row>
    <row r="50" spans="1:6" ht="18" x14ac:dyDescent="0.2">
      <c r="A50" s="165"/>
      <c r="B50" s="162" t="s">
        <v>2</v>
      </c>
      <c r="C50" s="162" t="s">
        <v>237</v>
      </c>
      <c r="D50" s="162"/>
      <c r="E50" s="162"/>
      <c r="F50" s="159">
        <f t="shared" ca="1" si="5"/>
        <v>0</v>
      </c>
    </row>
    <row r="51" spans="1:6" ht="18" x14ac:dyDescent="0.2">
      <c r="A51" s="164" t="s">
        <v>5</v>
      </c>
      <c r="B51" s="163" t="s">
        <v>4</v>
      </c>
      <c r="C51" s="163" t="s">
        <v>239</v>
      </c>
      <c r="D51" s="163"/>
      <c r="E51" s="163"/>
      <c r="F51" s="159">
        <f t="shared" ca="1" si="5"/>
        <v>19844</v>
      </c>
    </row>
    <row r="52" spans="1:6" ht="18" x14ac:dyDescent="0.2">
      <c r="A52" s="165" t="s">
        <v>7</v>
      </c>
      <c r="B52" s="162" t="s">
        <v>2</v>
      </c>
      <c r="C52" s="162" t="s">
        <v>240</v>
      </c>
      <c r="D52" s="162"/>
      <c r="E52" s="162"/>
      <c r="F52" s="159">
        <f t="shared" ca="1" si="5"/>
        <v>12039</v>
      </c>
    </row>
    <row r="53" spans="1:6" ht="18" x14ac:dyDescent="0.2">
      <c r="A53" s="165"/>
      <c r="B53" s="162" t="s">
        <v>2</v>
      </c>
      <c r="C53" s="162" t="s">
        <v>241</v>
      </c>
      <c r="D53" s="162"/>
      <c r="E53" s="162"/>
      <c r="F53" s="159">
        <f t="shared" ca="1" si="5"/>
        <v>0</v>
      </c>
    </row>
    <row r="54" spans="1:6" ht="18" x14ac:dyDescent="0.2">
      <c r="A54" s="164" t="s">
        <v>23</v>
      </c>
      <c r="B54" s="163" t="s">
        <v>2</v>
      </c>
      <c r="C54" s="163"/>
      <c r="D54" s="163"/>
      <c r="E54" s="163"/>
      <c r="F54" s="159">
        <f t="shared" ca="1" si="5"/>
        <v>0</v>
      </c>
    </row>
    <row r="55" spans="1:6" ht="18" x14ac:dyDescent="0.2">
      <c r="A55" s="164"/>
      <c r="B55" s="163" t="s">
        <v>4</v>
      </c>
      <c r="C55" s="163"/>
      <c r="D55" s="163"/>
      <c r="E55" s="163"/>
      <c r="F55" s="159">
        <f t="shared" ca="1" si="5"/>
        <v>19893</v>
      </c>
    </row>
    <row r="56" spans="1:6" ht="18" x14ac:dyDescent="0.2">
      <c r="A56" s="165" t="s">
        <v>242</v>
      </c>
      <c r="B56" s="162" t="s">
        <v>4</v>
      </c>
      <c r="C56" s="162"/>
      <c r="D56" s="162"/>
      <c r="E56" s="162"/>
      <c r="F56" s="159">
        <f t="shared" ca="1" si="5"/>
        <v>0</v>
      </c>
    </row>
    <row r="57" spans="1:6" ht="18" x14ac:dyDescent="0.2">
      <c r="A57" s="164" t="s">
        <v>243</v>
      </c>
      <c r="B57" s="163" t="s">
        <v>4</v>
      </c>
      <c r="C57" s="163" t="s">
        <v>238</v>
      </c>
      <c r="D57" s="163"/>
      <c r="E57" s="163"/>
      <c r="F57" s="159">
        <f t="shared" ca="1" si="5"/>
        <v>0</v>
      </c>
    </row>
    <row r="58" spans="1:6" ht="18" x14ac:dyDescent="0.2">
      <c r="A58" s="164"/>
      <c r="B58" s="163" t="s">
        <v>2</v>
      </c>
      <c r="C58" s="163" t="s">
        <v>237</v>
      </c>
      <c r="D58" s="163"/>
      <c r="E58" s="163"/>
      <c r="F58" s="159">
        <f t="shared" ca="1" si="5"/>
        <v>3026</v>
      </c>
    </row>
    <row r="59" spans="1:6" ht="18" x14ac:dyDescent="0.2">
      <c r="A59" s="165" t="s">
        <v>242</v>
      </c>
      <c r="B59" s="162" t="s">
        <v>4</v>
      </c>
      <c r="C59" s="162"/>
      <c r="D59" s="162"/>
      <c r="E59" s="162"/>
      <c r="F59" s="159">
        <f t="shared" ca="1" si="5"/>
        <v>-2032</v>
      </c>
    </row>
    <row r="60" spans="1:6" ht="18" x14ac:dyDescent="0.2">
      <c r="A60" s="164" t="s">
        <v>10</v>
      </c>
      <c r="B60" s="163" t="s">
        <v>2</v>
      </c>
      <c r="C60" s="163"/>
      <c r="D60" s="163"/>
      <c r="E60" s="163"/>
      <c r="F60" s="159">
        <f t="shared" ca="1" si="5"/>
        <v>6782</v>
      </c>
    </row>
    <row r="61" spans="1:6" ht="18" x14ac:dyDescent="0.2">
      <c r="A61" s="164"/>
      <c r="B61" s="163" t="s">
        <v>4</v>
      </c>
      <c r="C61" s="163"/>
      <c r="D61" s="163"/>
      <c r="E61" s="163"/>
      <c r="F61" s="159">
        <f t="shared" ca="1" si="5"/>
        <v>-13159</v>
      </c>
    </row>
    <row r="62" spans="1:6" ht="18" x14ac:dyDescent="0.2">
      <c r="A62" s="165" t="s">
        <v>9</v>
      </c>
      <c r="B62" s="162" t="s">
        <v>244</v>
      </c>
      <c r="C62" s="162"/>
      <c r="D62" s="162"/>
      <c r="E62" s="162"/>
      <c r="F62" s="159">
        <f t="shared" ca="1" si="5"/>
        <v>-16347</v>
      </c>
    </row>
    <row r="63" spans="1:6" ht="18" x14ac:dyDescent="0.2">
      <c r="A63" s="165"/>
      <c r="B63" s="162" t="s">
        <v>245</v>
      </c>
      <c r="C63" s="162"/>
      <c r="D63" s="162"/>
      <c r="E63" s="162"/>
      <c r="F63" s="159">
        <f t="shared" ca="1" si="5"/>
        <v>0</v>
      </c>
    </row>
  </sheetData>
  <mergeCells count="2">
    <mergeCell ref="F24:G24"/>
    <mergeCell ref="A47:F4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zoomScale="90" zoomScaleNormal="90" zoomScalePageLayoutView="90" workbookViewId="0">
      <selection activeCell="E28" sqref="E28"/>
    </sheetView>
  </sheetViews>
  <sheetFormatPr baseColWidth="10" defaultRowHeight="16" x14ac:dyDescent="0.2"/>
  <cols>
    <col min="1" max="1" width="15.83203125" bestFit="1" customWidth="1"/>
    <col min="2" max="2" width="7.83203125" bestFit="1" customWidth="1"/>
    <col min="3" max="3" width="20.6640625" bestFit="1" customWidth="1"/>
    <col min="4" max="4" width="19.1640625" bestFit="1" customWidth="1"/>
    <col min="5" max="5" width="11.83203125" bestFit="1" customWidth="1"/>
    <col min="6" max="6" width="14.5" bestFit="1" customWidth="1"/>
    <col min="7" max="7" width="18.1640625" bestFit="1" customWidth="1"/>
    <col min="8" max="8" width="12.33203125" bestFit="1" customWidth="1"/>
    <col min="9" max="9" width="11.1640625" bestFit="1" customWidth="1"/>
    <col min="10" max="10" width="14.5" bestFit="1" customWidth="1"/>
    <col min="11" max="11" width="18.5" bestFit="1" customWidth="1"/>
    <col min="12" max="12" width="10.6640625" bestFit="1" customWidth="1"/>
    <col min="13" max="13" width="8.6640625" bestFit="1" customWidth="1"/>
  </cols>
  <sheetData>
    <row r="1" spans="1:13" ht="17" thickBot="1" x14ac:dyDescent="0.25"/>
    <row r="2" spans="1:13" ht="26" thickBot="1" x14ac:dyDescent="0.3">
      <c r="A2" s="111" t="s">
        <v>21</v>
      </c>
      <c r="B2" s="112"/>
      <c r="C2" s="112"/>
      <c r="D2" s="112"/>
      <c r="E2" s="112"/>
      <c r="F2" s="112"/>
      <c r="G2" s="112"/>
      <c r="H2" s="112"/>
      <c r="I2" s="112"/>
      <c r="J2" s="112"/>
      <c r="K2" s="112"/>
      <c r="L2" s="112"/>
      <c r="M2" s="113"/>
    </row>
    <row r="3" spans="1:13" ht="19" thickBot="1" x14ac:dyDescent="0.25">
      <c r="A3" s="64" t="s">
        <v>21</v>
      </c>
      <c r="B3" s="65" t="s">
        <v>82</v>
      </c>
      <c r="C3" s="65" t="s">
        <v>161</v>
      </c>
      <c r="D3" s="66" t="s">
        <v>166</v>
      </c>
      <c r="E3" s="66" t="s">
        <v>167</v>
      </c>
      <c r="F3" s="66" t="s">
        <v>168</v>
      </c>
      <c r="G3" s="66" t="s">
        <v>51</v>
      </c>
      <c r="H3" s="66" t="s">
        <v>170</v>
      </c>
      <c r="I3" s="66" t="s">
        <v>112</v>
      </c>
      <c r="J3" s="66" t="s">
        <v>174</v>
      </c>
      <c r="K3" s="66" t="s">
        <v>177</v>
      </c>
      <c r="L3" s="66" t="s">
        <v>157</v>
      </c>
      <c r="M3" s="67" t="s">
        <v>9</v>
      </c>
    </row>
    <row r="4" spans="1:13" x14ac:dyDescent="0.2">
      <c r="A4" s="56" t="s">
        <v>3</v>
      </c>
      <c r="B4" s="57">
        <v>2</v>
      </c>
      <c r="C4" s="57">
        <v>3.01</v>
      </c>
      <c r="D4" s="63">
        <v>100</v>
      </c>
      <c r="E4" s="59">
        <v>-20000</v>
      </c>
      <c r="F4" s="63">
        <v>1000</v>
      </c>
      <c r="G4" s="63">
        <f>F4+700</f>
        <v>1700</v>
      </c>
      <c r="H4" s="63">
        <f>G4+700</f>
        <v>2400</v>
      </c>
      <c r="I4" s="63">
        <f>H4+700</f>
        <v>3100</v>
      </c>
      <c r="J4" s="63">
        <f>I4+700</f>
        <v>3800</v>
      </c>
      <c r="K4" s="63">
        <f>J4+700</f>
        <v>4500</v>
      </c>
      <c r="L4" s="59">
        <f>SUM(D4:I4)</f>
        <v>-11700</v>
      </c>
      <c r="M4" s="61">
        <v>-20000</v>
      </c>
    </row>
    <row r="5" spans="1:13" x14ac:dyDescent="0.2">
      <c r="A5" s="56" t="s">
        <v>2</v>
      </c>
      <c r="B5" s="57">
        <f>B4+0.02</f>
        <v>2.02</v>
      </c>
      <c r="C5" s="58">
        <f>C4+0.01</f>
        <v>3.0199999999999996</v>
      </c>
      <c r="D5" s="63">
        <f t="shared" ref="D5" si="0">C5+700</f>
        <v>703.02</v>
      </c>
      <c r="E5" s="59">
        <v>-20000</v>
      </c>
      <c r="F5" s="60">
        <v>2000</v>
      </c>
      <c r="G5" s="63">
        <f t="shared" ref="G5:H8" si="1">F5+700</f>
        <v>2700</v>
      </c>
      <c r="H5" s="63">
        <f t="shared" si="1"/>
        <v>3400</v>
      </c>
      <c r="I5" s="63">
        <f t="shared" ref="I5:J5" si="2">H5+700</f>
        <v>4100</v>
      </c>
      <c r="J5" s="63">
        <f t="shared" si="2"/>
        <v>4800</v>
      </c>
      <c r="K5" s="63">
        <f>J5+700</f>
        <v>5500</v>
      </c>
      <c r="L5" s="59">
        <f>SUM(D5:I5)</f>
        <v>-7096.98</v>
      </c>
      <c r="M5" s="61">
        <v>-20000</v>
      </c>
    </row>
    <row r="6" spans="1:13" x14ac:dyDescent="0.2">
      <c r="A6" s="56" t="s">
        <v>4</v>
      </c>
      <c r="B6" s="57">
        <f t="shared" ref="B6:B8" si="3">B5+0.02</f>
        <v>2.04</v>
      </c>
      <c r="C6" s="58">
        <f t="shared" ref="C6:C8" si="4">C5+0.01</f>
        <v>3.0299999999999994</v>
      </c>
      <c r="D6" s="63">
        <f t="shared" ref="D6" si="5">C6+700</f>
        <v>703.03</v>
      </c>
      <c r="E6" s="59">
        <v>-20000</v>
      </c>
      <c r="F6" s="59">
        <v>-20000</v>
      </c>
      <c r="G6" s="63">
        <f t="shared" si="1"/>
        <v>-19300</v>
      </c>
      <c r="H6" s="63">
        <f t="shared" si="1"/>
        <v>-18600</v>
      </c>
      <c r="I6" s="63">
        <f t="shared" ref="I6:J6" si="6">H6+700</f>
        <v>-17900</v>
      </c>
      <c r="J6" s="63">
        <f t="shared" si="6"/>
        <v>-17200</v>
      </c>
      <c r="K6" s="63">
        <f>J6+700</f>
        <v>-16500</v>
      </c>
      <c r="L6" s="59">
        <f>SUM(D6:I6)</f>
        <v>-95096.97</v>
      </c>
      <c r="M6" s="61">
        <v>-20000</v>
      </c>
    </row>
    <row r="7" spans="1:13" x14ac:dyDescent="0.2">
      <c r="A7" s="56" t="s">
        <v>12</v>
      </c>
      <c r="B7" s="57">
        <f t="shared" si="3"/>
        <v>2.06</v>
      </c>
      <c r="C7" s="58">
        <f t="shared" si="4"/>
        <v>3.0399999999999991</v>
      </c>
      <c r="D7" s="63">
        <f t="shared" ref="D7" si="7">C7+700</f>
        <v>703.04</v>
      </c>
      <c r="E7" s="59">
        <v>-20000</v>
      </c>
      <c r="F7" s="60">
        <v>20000</v>
      </c>
      <c r="G7" s="63">
        <f t="shared" si="1"/>
        <v>20700</v>
      </c>
      <c r="H7" s="63">
        <f t="shared" si="1"/>
        <v>21400</v>
      </c>
      <c r="I7" s="63">
        <f t="shared" ref="I7:J7" si="8">H7+700</f>
        <v>22100</v>
      </c>
      <c r="J7" s="63">
        <f t="shared" si="8"/>
        <v>22800</v>
      </c>
      <c r="K7" s="63">
        <f>J7+700</f>
        <v>23500</v>
      </c>
      <c r="L7" s="59">
        <f>SUM(D7:I7)</f>
        <v>64903.040000000001</v>
      </c>
      <c r="M7" s="61">
        <v>-20000</v>
      </c>
    </row>
    <row r="8" spans="1:13" x14ac:dyDescent="0.2">
      <c r="A8" s="56" t="s">
        <v>17</v>
      </c>
      <c r="B8" s="57">
        <f t="shared" si="3"/>
        <v>2.08</v>
      </c>
      <c r="C8" s="58">
        <f t="shared" si="4"/>
        <v>3.0499999999999989</v>
      </c>
      <c r="D8" s="63">
        <f t="shared" ref="D8" si="9">C8+700</f>
        <v>703.05</v>
      </c>
      <c r="E8" s="60">
        <v>-100</v>
      </c>
      <c r="F8" s="59">
        <v>-20000</v>
      </c>
      <c r="G8" s="63">
        <f t="shared" si="1"/>
        <v>-19300</v>
      </c>
      <c r="H8" s="63">
        <f t="shared" si="1"/>
        <v>-18600</v>
      </c>
      <c r="I8" s="63">
        <f t="shared" ref="I8:J8" si="10">H8+700</f>
        <v>-17900</v>
      </c>
      <c r="J8" s="63">
        <f t="shared" si="10"/>
        <v>-17200</v>
      </c>
      <c r="K8" s="63">
        <f>J8+700</f>
        <v>-16500</v>
      </c>
      <c r="L8" s="59">
        <f>SUM(D8:I8)</f>
        <v>-75196.95</v>
      </c>
      <c r="M8" s="62">
        <v>-100</v>
      </c>
    </row>
    <row r="14" spans="1:13" ht="17" thickBot="1" x14ac:dyDescent="0.25"/>
    <row r="15" spans="1:13" ht="26" thickBot="1" x14ac:dyDescent="0.3">
      <c r="A15" s="112" t="s">
        <v>189</v>
      </c>
      <c r="B15" s="112"/>
      <c r="C15" s="112"/>
      <c r="D15" s="112"/>
      <c r="E15" s="112"/>
      <c r="F15" s="112"/>
      <c r="G15" s="112"/>
      <c r="H15" s="112"/>
      <c r="I15" s="112"/>
      <c r="J15" s="112"/>
      <c r="K15" s="112"/>
      <c r="L15" s="112"/>
    </row>
    <row r="16" spans="1:13" ht="26" thickBot="1" x14ac:dyDescent="0.3">
      <c r="A16" s="55"/>
      <c r="B16" s="55"/>
      <c r="C16" s="55"/>
      <c r="D16" s="192" t="s">
        <v>173</v>
      </c>
      <c r="E16" s="192"/>
      <c r="F16" s="192"/>
      <c r="G16" s="193" t="s">
        <v>188</v>
      </c>
      <c r="H16" s="194" t="s">
        <v>178</v>
      </c>
      <c r="I16" s="195" t="s">
        <v>172</v>
      </c>
      <c r="J16" s="196"/>
      <c r="K16" s="197" t="s">
        <v>183</v>
      </c>
      <c r="L16" s="190" t="s">
        <v>175</v>
      </c>
    </row>
    <row r="17" spans="1:12" ht="25" x14ac:dyDescent="0.25">
      <c r="A17" s="68"/>
      <c r="B17" s="68"/>
      <c r="C17" s="69"/>
      <c r="D17" s="198" t="s">
        <v>168</v>
      </c>
      <c r="E17" s="198" t="s">
        <v>179</v>
      </c>
      <c r="F17" s="198" t="s">
        <v>180</v>
      </c>
      <c r="G17" s="198" t="s">
        <v>181</v>
      </c>
      <c r="H17" s="198" t="s">
        <v>182</v>
      </c>
      <c r="I17" s="198" t="s">
        <v>167</v>
      </c>
      <c r="J17" s="198" t="s">
        <v>186</v>
      </c>
      <c r="K17" s="191"/>
      <c r="L17" s="191"/>
    </row>
    <row r="18" spans="1:12" x14ac:dyDescent="0.2">
      <c r="A18" s="70" t="s">
        <v>190</v>
      </c>
      <c r="B18" s="70" t="s">
        <v>171</v>
      </c>
      <c r="C18" s="71" t="s">
        <v>176</v>
      </c>
      <c r="D18" s="185">
        <v>1000</v>
      </c>
      <c r="E18" s="185"/>
      <c r="F18" s="185"/>
      <c r="G18" s="186"/>
      <c r="H18" s="187"/>
      <c r="I18" s="188"/>
      <c r="J18" s="188"/>
      <c r="K18" s="189"/>
      <c r="L18" s="74"/>
    </row>
    <row r="19" spans="1:12" x14ac:dyDescent="0.2">
      <c r="A19" s="72"/>
      <c r="B19" s="72"/>
      <c r="C19" s="73" t="s">
        <v>113</v>
      </c>
      <c r="D19" s="185">
        <v>1000</v>
      </c>
      <c r="E19" s="185">
        <v>1000</v>
      </c>
      <c r="F19" s="185">
        <v>1000</v>
      </c>
      <c r="G19" s="186">
        <v>1000</v>
      </c>
      <c r="H19" s="187">
        <v>1000</v>
      </c>
      <c r="I19" s="188">
        <v>1000</v>
      </c>
      <c r="J19" s="188">
        <v>1000</v>
      </c>
      <c r="K19" s="189">
        <v>1000</v>
      </c>
      <c r="L19" s="74">
        <v>1000</v>
      </c>
    </row>
    <row r="20" spans="1:12" x14ac:dyDescent="0.2">
      <c r="A20" s="72"/>
      <c r="B20" s="72"/>
      <c r="C20" s="73" t="s">
        <v>170</v>
      </c>
      <c r="D20" s="185">
        <v>2000</v>
      </c>
      <c r="E20" s="185">
        <v>2000</v>
      </c>
      <c r="F20" s="185">
        <v>2000</v>
      </c>
      <c r="G20" s="186">
        <v>2000</v>
      </c>
      <c r="H20" s="187">
        <v>2000</v>
      </c>
      <c r="I20" s="188">
        <v>2000</v>
      </c>
      <c r="J20" s="188">
        <v>2000</v>
      </c>
      <c r="K20" s="189">
        <v>2000</v>
      </c>
      <c r="L20" s="74">
        <v>2000</v>
      </c>
    </row>
    <row r="21" spans="1:12" x14ac:dyDescent="0.2">
      <c r="A21" s="72"/>
      <c r="B21" s="72"/>
      <c r="C21" s="73" t="s">
        <v>184</v>
      </c>
      <c r="D21" s="185">
        <v>3000</v>
      </c>
      <c r="E21" s="185">
        <v>3000</v>
      </c>
      <c r="F21" s="185">
        <v>3000</v>
      </c>
      <c r="G21" s="186">
        <v>3000</v>
      </c>
      <c r="H21" s="187">
        <v>3000</v>
      </c>
      <c r="I21" s="188">
        <v>3000</v>
      </c>
      <c r="J21" s="188">
        <v>3000</v>
      </c>
      <c r="K21" s="189">
        <v>3000</v>
      </c>
      <c r="L21" s="74">
        <v>3000</v>
      </c>
    </row>
    <row r="22" spans="1:12" x14ac:dyDescent="0.2">
      <c r="A22" s="72"/>
      <c r="B22" s="72"/>
      <c r="C22" s="73" t="s">
        <v>187</v>
      </c>
      <c r="D22" s="185">
        <v>4000</v>
      </c>
      <c r="E22" s="185">
        <v>4000</v>
      </c>
      <c r="F22" s="185">
        <v>4000</v>
      </c>
      <c r="G22" s="186">
        <v>4000</v>
      </c>
      <c r="H22" s="187">
        <v>4000</v>
      </c>
      <c r="I22" s="188">
        <v>4000</v>
      </c>
      <c r="J22" s="188">
        <v>4000</v>
      </c>
      <c r="K22" s="189">
        <v>4000</v>
      </c>
      <c r="L22" s="74">
        <v>4000</v>
      </c>
    </row>
    <row r="23" spans="1:12" x14ac:dyDescent="0.2">
      <c r="A23" s="72"/>
      <c r="B23" s="72"/>
      <c r="C23" s="73" t="s">
        <v>185</v>
      </c>
      <c r="D23" s="185">
        <v>5000</v>
      </c>
      <c r="E23" s="185">
        <v>5000</v>
      </c>
      <c r="F23" s="185">
        <v>5000</v>
      </c>
      <c r="G23" s="186">
        <v>5000</v>
      </c>
      <c r="H23" s="187">
        <v>5000</v>
      </c>
      <c r="I23" s="188">
        <v>5000</v>
      </c>
      <c r="J23" s="188">
        <v>5000</v>
      </c>
      <c r="K23" s="189">
        <v>5000</v>
      </c>
      <c r="L23" s="74">
        <v>5000</v>
      </c>
    </row>
    <row r="24" spans="1:12" x14ac:dyDescent="0.2">
      <c r="A24" s="72"/>
      <c r="B24" s="72"/>
      <c r="C24" s="73" t="s">
        <v>191</v>
      </c>
      <c r="D24" s="185">
        <v>-7000</v>
      </c>
      <c r="E24" s="185">
        <v>-7000</v>
      </c>
      <c r="F24" s="185">
        <v>-7000</v>
      </c>
      <c r="G24" s="186">
        <v>-7000</v>
      </c>
      <c r="H24" s="187">
        <v>-7000</v>
      </c>
      <c r="I24" s="188">
        <v>-7000</v>
      </c>
      <c r="J24" s="188">
        <v>-7000</v>
      </c>
      <c r="K24" s="189">
        <v>-7000</v>
      </c>
      <c r="L24" s="74">
        <v>-7000</v>
      </c>
    </row>
    <row r="25" spans="1:12" x14ac:dyDescent="0.2">
      <c r="A25" s="72"/>
      <c r="B25" s="72"/>
      <c r="C25" s="73" t="s">
        <v>192</v>
      </c>
      <c r="D25" s="185">
        <v>80000</v>
      </c>
      <c r="E25" s="185">
        <v>80000</v>
      </c>
      <c r="F25" s="185">
        <v>80000</v>
      </c>
      <c r="G25" s="186">
        <v>80000</v>
      </c>
      <c r="H25" s="187">
        <v>80000</v>
      </c>
      <c r="I25" s="188">
        <v>80000</v>
      </c>
      <c r="J25" s="188">
        <v>80000</v>
      </c>
      <c r="K25" s="189">
        <v>80000</v>
      </c>
      <c r="L25" s="74">
        <v>80000</v>
      </c>
    </row>
    <row r="26" spans="1:12" ht="17" thickBot="1" x14ac:dyDescent="0.25">
      <c r="A26" s="75"/>
      <c r="B26" s="75"/>
      <c r="C26" s="73" t="s">
        <v>174</v>
      </c>
      <c r="D26" s="185">
        <v>80000</v>
      </c>
      <c r="E26" s="185">
        <v>80000</v>
      </c>
      <c r="F26" s="185">
        <v>80000</v>
      </c>
      <c r="G26" s="186">
        <v>80000</v>
      </c>
      <c r="H26" s="187">
        <v>80000</v>
      </c>
      <c r="I26" s="188">
        <v>80000</v>
      </c>
      <c r="J26" s="188">
        <v>80000</v>
      </c>
      <c r="K26" s="189">
        <v>80000</v>
      </c>
      <c r="L26" s="74">
        <v>80000</v>
      </c>
    </row>
  </sheetData>
  <mergeCells count="4">
    <mergeCell ref="A2:M2"/>
    <mergeCell ref="A15:L15"/>
    <mergeCell ref="D16:F16"/>
    <mergeCell ref="I16:J16"/>
  </mergeCells>
  <conditionalFormatting sqref="D4:H8">
    <cfRule type="colorScale" priority="52">
      <colorScale>
        <cfvo type="min"/>
        <cfvo type="percentile" val="50"/>
        <cfvo type="max"/>
        <color theme="7" tint="-0.249977111117893"/>
        <color theme="7" tint="0.59999389629810485"/>
        <color theme="9"/>
      </colorScale>
    </cfRule>
  </conditionalFormatting>
  <conditionalFormatting sqref="L4:L8">
    <cfRule type="colorScale" priority="59">
      <colorScale>
        <cfvo type="min"/>
        <cfvo type="percentile" val="50"/>
        <cfvo type="max"/>
        <color theme="7" tint="-0.249977111117893"/>
        <color theme="7" tint="0.59999389629810485"/>
        <color theme="9"/>
      </colorScale>
    </cfRule>
  </conditionalFormatting>
  <conditionalFormatting sqref="I4:I8">
    <cfRule type="colorScale" priority="8">
      <colorScale>
        <cfvo type="min"/>
        <cfvo type="percentile" val="50"/>
        <cfvo type="max"/>
        <color theme="7" tint="-0.249977111117893"/>
        <color theme="7" tint="0.59999389629810485"/>
        <color theme="9"/>
      </colorScale>
    </cfRule>
  </conditionalFormatting>
  <conditionalFormatting sqref="K4:K8">
    <cfRule type="colorScale" priority="6">
      <colorScale>
        <cfvo type="min"/>
        <cfvo type="percentile" val="50"/>
        <cfvo type="max"/>
        <color theme="7" tint="-0.249977111117893"/>
        <color theme="7" tint="0.59999389629810485"/>
        <color theme="9"/>
      </colorScale>
    </cfRule>
  </conditionalFormatting>
  <conditionalFormatting sqref="J4:J8">
    <cfRule type="colorScale" priority="60">
      <colorScale>
        <cfvo type="min"/>
        <cfvo type="percentile" val="50"/>
        <cfvo type="max"/>
        <color theme="7" tint="-0.249977111117893"/>
        <color theme="7" tint="0.59999389629810485"/>
        <color theme="9"/>
      </colorScale>
    </cfRule>
  </conditionalFormatting>
  <conditionalFormatting sqref="D4:M8">
    <cfRule type="colorScale" priority="1">
      <colorScale>
        <cfvo type="min"/>
        <cfvo type="percentile" val="50"/>
        <cfvo type="max"/>
        <color theme="5" tint="0.79998168889431442"/>
        <color theme="4" tint="0.39997558519241921"/>
        <color theme="9" tint="0.39997558519241921"/>
      </colorScale>
    </cfRule>
    <cfRule type="colorScale" priority="2">
      <colorScale>
        <cfvo type="min"/>
        <cfvo type="percentile" val="50"/>
        <cfvo type="max"/>
        <color rgb="FFFFC820"/>
        <color rgb="FFDD9BFF"/>
        <color theme="9" tint="0.39997558519241921"/>
      </colorScale>
    </cfRule>
    <cfRule type="colorScale" priority="61">
      <colorScale>
        <cfvo type="min"/>
        <cfvo type="percentile" val="50"/>
        <cfvo type="max"/>
        <color theme="3" tint="0.59999389629810485"/>
        <color theme="1" tint="0.14999847407452621"/>
        <color theme="7" tint="0.79998168889431442"/>
      </colorScale>
    </cfRule>
    <cfRule type="colorScale" priority="62">
      <colorScale>
        <cfvo type="min"/>
        <cfvo type="percentile" val="50"/>
        <cfvo type="max"/>
        <color theme="2" tint="-0.499984740745262"/>
        <color theme="7" tint="0.59999389629810485"/>
        <color theme="9" tint="0.59999389629810485"/>
      </colorScale>
    </cfRule>
    <cfRule type="colorScale" priority="63">
      <colorScale>
        <cfvo type="min"/>
        <cfvo type="percentile" val="50"/>
        <cfvo type="max"/>
        <color theme="7" tint="0.59999389629810485"/>
        <color theme="5" tint="0.59999389629810485"/>
        <color theme="9" tint="0.59999389629810485"/>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80" zoomScaleNormal="80" zoomScalePageLayoutView="80" workbookViewId="0">
      <selection activeCell="C54" sqref="C54"/>
    </sheetView>
  </sheetViews>
  <sheetFormatPr baseColWidth="10" defaultRowHeight="16" x14ac:dyDescent="0.2"/>
  <cols>
    <col min="1" max="1" width="23.33203125" bestFit="1" customWidth="1"/>
    <col min="2" max="2" width="16" bestFit="1" customWidth="1"/>
    <col min="3" max="3" width="16.83203125" bestFit="1" customWidth="1"/>
    <col min="5" max="5" width="21" bestFit="1" customWidth="1"/>
    <col min="6" max="6" width="18.6640625" bestFit="1" customWidth="1"/>
    <col min="7" max="7" width="32.5" customWidth="1"/>
  </cols>
  <sheetData>
    <row r="1" spans="1:8" ht="18" x14ac:dyDescent="0.2">
      <c r="A1" s="116" t="s">
        <v>99</v>
      </c>
      <c r="B1" s="116"/>
      <c r="C1" s="116"/>
      <c r="D1" s="116"/>
      <c r="E1" s="116"/>
      <c r="F1" s="116"/>
      <c r="G1" s="116"/>
      <c r="H1" s="116"/>
    </row>
    <row r="2" spans="1:8" ht="18" x14ac:dyDescent="0.2">
      <c r="A2" s="4" t="s">
        <v>41</v>
      </c>
      <c r="B2" s="4" t="s">
        <v>53</v>
      </c>
      <c r="C2" s="4" t="s">
        <v>71</v>
      </c>
      <c r="D2" s="4" t="s">
        <v>72</v>
      </c>
      <c r="F2" s="4" t="s">
        <v>32</v>
      </c>
      <c r="G2" s="4" t="s">
        <v>66</v>
      </c>
      <c r="H2" s="3"/>
    </row>
    <row r="3" spans="1:8" ht="18" x14ac:dyDescent="0.2">
      <c r="A3" s="4" t="s">
        <v>39</v>
      </c>
      <c r="B3" s="4"/>
      <c r="F3" s="4" t="s">
        <v>67</v>
      </c>
      <c r="G3" s="4" t="s">
        <v>86</v>
      </c>
      <c r="H3" s="3"/>
    </row>
    <row r="4" spans="1:8" ht="18" x14ac:dyDescent="0.2">
      <c r="A4" s="3" t="s">
        <v>50</v>
      </c>
      <c r="B4" s="3" t="s">
        <v>54</v>
      </c>
      <c r="F4" s="3" t="s">
        <v>33</v>
      </c>
      <c r="G4" s="3" t="s">
        <v>62</v>
      </c>
      <c r="H4" s="3"/>
    </row>
    <row r="5" spans="1:8" ht="18" x14ac:dyDescent="0.2">
      <c r="A5" s="3" t="s">
        <v>51</v>
      </c>
      <c r="B5" s="3" t="s">
        <v>54</v>
      </c>
      <c r="F5" s="3" t="s">
        <v>34</v>
      </c>
      <c r="G5" s="3" t="s">
        <v>64</v>
      </c>
      <c r="H5" s="3"/>
    </row>
    <row r="6" spans="1:8" ht="18" x14ac:dyDescent="0.2">
      <c r="A6" s="3" t="s">
        <v>0</v>
      </c>
      <c r="B6" s="3" t="s">
        <v>65</v>
      </c>
      <c r="C6" s="3" t="s">
        <v>68</v>
      </c>
      <c r="D6" s="3"/>
      <c r="F6" s="3" t="s">
        <v>35</v>
      </c>
      <c r="G6" s="3" t="s">
        <v>90</v>
      </c>
      <c r="H6" s="3"/>
    </row>
    <row r="7" spans="1:8" ht="18" x14ac:dyDescent="0.2">
      <c r="A7" s="3" t="s">
        <v>5</v>
      </c>
      <c r="B7" s="3" t="s">
        <v>65</v>
      </c>
      <c r="C7" s="3" t="s">
        <v>68</v>
      </c>
      <c r="D7" s="3"/>
      <c r="F7" s="3" t="s">
        <v>36</v>
      </c>
      <c r="G7" s="3" t="s">
        <v>93</v>
      </c>
      <c r="H7" s="3"/>
    </row>
    <row r="8" spans="1:8" ht="18" x14ac:dyDescent="0.2">
      <c r="A8" s="3" t="s">
        <v>7</v>
      </c>
      <c r="B8" s="3" t="s">
        <v>65</v>
      </c>
      <c r="C8" s="3" t="s">
        <v>68</v>
      </c>
      <c r="D8" s="3"/>
      <c r="F8" s="3" t="s">
        <v>37</v>
      </c>
      <c r="G8" s="3" t="s">
        <v>91</v>
      </c>
      <c r="H8" s="3"/>
    </row>
    <row r="9" spans="1:8" ht="18" x14ac:dyDescent="0.2">
      <c r="A9" s="3" t="s">
        <v>21</v>
      </c>
      <c r="B9" s="3" t="s">
        <v>54</v>
      </c>
      <c r="C9" s="3"/>
      <c r="D9" s="3"/>
      <c r="F9" s="3" t="s">
        <v>38</v>
      </c>
      <c r="G9" s="3" t="s">
        <v>48</v>
      </c>
      <c r="H9" s="3"/>
    </row>
    <row r="10" spans="1:8" ht="18" x14ac:dyDescent="0.2">
      <c r="A10" s="3" t="s">
        <v>10</v>
      </c>
      <c r="B10" s="3" t="s">
        <v>54</v>
      </c>
      <c r="C10" s="3"/>
      <c r="D10" s="3"/>
      <c r="E10" s="3"/>
      <c r="F10" s="3" t="s">
        <v>42</v>
      </c>
      <c r="G10" s="3" t="s">
        <v>94</v>
      </c>
      <c r="H10" s="3"/>
    </row>
    <row r="11" spans="1:8" ht="18" x14ac:dyDescent="0.2">
      <c r="A11" s="3" t="s">
        <v>22</v>
      </c>
      <c r="B11" s="3" t="s">
        <v>54</v>
      </c>
      <c r="C11" s="3"/>
      <c r="D11" s="3"/>
      <c r="E11" s="3"/>
      <c r="F11" s="3" t="s">
        <v>43</v>
      </c>
      <c r="G11" s="3" t="s">
        <v>95</v>
      </c>
      <c r="H11" s="3"/>
    </row>
    <row r="12" spans="1:8" ht="18" x14ac:dyDescent="0.2">
      <c r="A12" s="3" t="s">
        <v>23</v>
      </c>
      <c r="B12" s="3" t="s">
        <v>54</v>
      </c>
      <c r="C12" s="3"/>
      <c r="D12" s="3"/>
      <c r="E12" s="3"/>
      <c r="F12" s="3" t="s">
        <v>45</v>
      </c>
      <c r="G12" s="3" t="s">
        <v>92</v>
      </c>
      <c r="H12" s="3"/>
    </row>
    <row r="13" spans="1:8" ht="18" x14ac:dyDescent="0.2">
      <c r="A13" s="3" t="s">
        <v>24</v>
      </c>
      <c r="B13" s="3" t="s">
        <v>54</v>
      </c>
      <c r="C13" s="3"/>
      <c r="D13" s="3"/>
      <c r="E13" s="3"/>
      <c r="F13" s="3" t="s">
        <v>46</v>
      </c>
      <c r="G13" s="3" t="s">
        <v>87</v>
      </c>
      <c r="H13" s="3"/>
    </row>
    <row r="14" spans="1:8" ht="18" x14ac:dyDescent="0.2">
      <c r="A14" s="3" t="s">
        <v>31</v>
      </c>
      <c r="B14" s="3" t="s">
        <v>54</v>
      </c>
      <c r="C14" s="3"/>
      <c r="D14" s="3"/>
      <c r="E14" s="3"/>
      <c r="G14" s="3" t="s">
        <v>88</v>
      </c>
      <c r="H14" s="3"/>
    </row>
    <row r="15" spans="1:8" ht="18" x14ac:dyDescent="0.2">
      <c r="A15" s="3" t="s">
        <v>52</v>
      </c>
      <c r="B15" s="3" t="s">
        <v>65</v>
      </c>
      <c r="C15" s="3" t="s">
        <v>68</v>
      </c>
      <c r="D15" s="3"/>
      <c r="F15" s="1"/>
      <c r="G15" s="3" t="s">
        <v>89</v>
      </c>
    </row>
    <row r="16" spans="1:8" ht="18" x14ac:dyDescent="0.2">
      <c r="A16" s="3" t="s">
        <v>55</v>
      </c>
      <c r="B16" s="3" t="s">
        <v>65</v>
      </c>
      <c r="C16" s="3" t="s">
        <v>68</v>
      </c>
      <c r="D16" s="3"/>
      <c r="F16" s="4" t="s">
        <v>20</v>
      </c>
      <c r="G16" s="3" t="s">
        <v>96</v>
      </c>
    </row>
    <row r="17" spans="1:7" ht="18" x14ac:dyDescent="0.2">
      <c r="A17" s="3" t="s">
        <v>56</v>
      </c>
      <c r="B17" s="3" t="s">
        <v>57</v>
      </c>
      <c r="C17" s="3" t="s">
        <v>68</v>
      </c>
      <c r="D17" s="3" t="s">
        <v>69</v>
      </c>
      <c r="F17" s="3" t="s">
        <v>60</v>
      </c>
    </row>
    <row r="18" spans="1:7" ht="18" x14ac:dyDescent="0.2">
      <c r="A18" s="3" t="s">
        <v>58</v>
      </c>
      <c r="B18" s="3" t="s">
        <v>57</v>
      </c>
      <c r="C18" s="3" t="s">
        <v>68</v>
      </c>
      <c r="D18" s="3" t="s">
        <v>69</v>
      </c>
      <c r="F18" s="3" t="s">
        <v>61</v>
      </c>
      <c r="G18" s="4" t="s">
        <v>97</v>
      </c>
    </row>
    <row r="19" spans="1:7" ht="18" x14ac:dyDescent="0.2">
      <c r="A19" s="3" t="s">
        <v>59</v>
      </c>
      <c r="B19" s="3" t="s">
        <v>57</v>
      </c>
      <c r="C19" s="3" t="s">
        <v>68</v>
      </c>
      <c r="D19" s="3" t="s">
        <v>69</v>
      </c>
      <c r="F19" s="3" t="s">
        <v>41</v>
      </c>
      <c r="G19" s="3" t="s">
        <v>62</v>
      </c>
    </row>
    <row r="20" spans="1:7" ht="18" x14ac:dyDescent="0.2">
      <c r="A20" s="3"/>
      <c r="B20" s="3"/>
      <c r="C20" s="3"/>
      <c r="D20" s="3"/>
      <c r="F20" s="3" t="s">
        <v>68</v>
      </c>
      <c r="G20" s="3" t="s">
        <v>64</v>
      </c>
    </row>
    <row r="21" spans="1:7" ht="18" x14ac:dyDescent="0.2">
      <c r="A21" s="3"/>
      <c r="B21" s="3"/>
      <c r="F21" s="3" t="s">
        <v>69</v>
      </c>
      <c r="G21" s="3" t="s">
        <v>98</v>
      </c>
    </row>
    <row r="22" spans="1:7" ht="18" x14ac:dyDescent="0.2">
      <c r="A22" s="4" t="s">
        <v>40</v>
      </c>
      <c r="B22" s="4"/>
      <c r="F22" s="3" t="s">
        <v>70</v>
      </c>
      <c r="G22" s="3" t="s">
        <v>48</v>
      </c>
    </row>
    <row r="23" spans="1:7" ht="18" x14ac:dyDescent="0.2">
      <c r="A23" s="3" t="s">
        <v>25</v>
      </c>
      <c r="B23" s="3"/>
      <c r="F23" s="3" t="s">
        <v>73</v>
      </c>
      <c r="G23" s="3" t="s">
        <v>94</v>
      </c>
    </row>
    <row r="24" spans="1:7" ht="18" x14ac:dyDescent="0.2">
      <c r="A24" s="3" t="s">
        <v>26</v>
      </c>
      <c r="B24" s="3"/>
      <c r="F24" s="3" t="s">
        <v>85</v>
      </c>
      <c r="G24" s="3" t="s">
        <v>52</v>
      </c>
    </row>
    <row r="25" spans="1:7" ht="18" x14ac:dyDescent="0.2">
      <c r="A25" s="3" t="s">
        <v>27</v>
      </c>
      <c r="B25" s="3"/>
      <c r="F25" s="3"/>
      <c r="G25" s="3" t="s">
        <v>92</v>
      </c>
    </row>
    <row r="26" spans="1:7" ht="18" x14ac:dyDescent="0.2">
      <c r="A26" s="3" t="s">
        <v>28</v>
      </c>
      <c r="B26" s="3"/>
      <c r="F26" s="4" t="s">
        <v>81</v>
      </c>
      <c r="G26" s="3" t="s">
        <v>87</v>
      </c>
    </row>
    <row r="27" spans="1:7" ht="18" x14ac:dyDescent="0.2">
      <c r="A27" s="3" t="s">
        <v>29</v>
      </c>
      <c r="B27" s="3"/>
      <c r="F27" s="3" t="s">
        <v>77</v>
      </c>
      <c r="G27" s="3" t="s">
        <v>88</v>
      </c>
    </row>
    <row r="28" spans="1:7" ht="18" x14ac:dyDescent="0.2">
      <c r="A28" s="3" t="s">
        <v>30</v>
      </c>
      <c r="B28" s="3"/>
      <c r="F28" s="3" t="s">
        <v>78</v>
      </c>
      <c r="G28" s="3" t="s">
        <v>89</v>
      </c>
    </row>
    <row r="29" spans="1:7" ht="18" x14ac:dyDescent="0.2">
      <c r="A29" s="3" t="s">
        <v>9</v>
      </c>
      <c r="B29" s="3"/>
      <c r="F29" s="3" t="s">
        <v>79</v>
      </c>
    </row>
    <row r="30" spans="1:7" ht="18" x14ac:dyDescent="0.2">
      <c r="F30" s="3" t="s">
        <v>74</v>
      </c>
    </row>
    <row r="31" spans="1:7" ht="18" x14ac:dyDescent="0.2">
      <c r="A31" s="4" t="s">
        <v>44</v>
      </c>
      <c r="B31" s="4"/>
      <c r="F31" s="3" t="s">
        <v>75</v>
      </c>
    </row>
    <row r="32" spans="1:7" ht="18" x14ac:dyDescent="0.2">
      <c r="A32" s="3" t="s">
        <v>47</v>
      </c>
      <c r="B32" s="3"/>
      <c r="F32" s="3" t="s">
        <v>76</v>
      </c>
    </row>
    <row r="33" spans="1:8" ht="18" x14ac:dyDescent="0.2">
      <c r="A33" s="3" t="s">
        <v>48</v>
      </c>
      <c r="B33" s="3"/>
      <c r="F33" s="3" t="s">
        <v>80</v>
      </c>
    </row>
    <row r="34" spans="1:8" ht="18" x14ac:dyDescent="0.2">
      <c r="A34" s="3" t="s">
        <v>49</v>
      </c>
      <c r="B34" s="3"/>
      <c r="F34" s="3" t="s">
        <v>69</v>
      </c>
    </row>
    <row r="35" spans="1:8" ht="18" x14ac:dyDescent="0.2">
      <c r="F35" s="3" t="s">
        <v>70</v>
      </c>
    </row>
    <row r="36" spans="1:8" ht="18" x14ac:dyDescent="0.2">
      <c r="A36" s="8"/>
    </row>
    <row r="37" spans="1:8" ht="18" x14ac:dyDescent="0.2">
      <c r="F37" s="4" t="s">
        <v>9</v>
      </c>
    </row>
    <row r="38" spans="1:8" ht="18" x14ac:dyDescent="0.2">
      <c r="F38" s="3" t="s">
        <v>82</v>
      </c>
    </row>
    <row r="39" spans="1:8" ht="18" x14ac:dyDescent="0.2">
      <c r="F39" s="3" t="s">
        <v>83</v>
      </c>
    </row>
    <row r="42" spans="1:8" ht="18" x14ac:dyDescent="0.2">
      <c r="A42" s="116" t="s">
        <v>109</v>
      </c>
      <c r="B42" s="116"/>
      <c r="C42" s="116"/>
      <c r="D42" s="116"/>
      <c r="E42" s="116"/>
      <c r="F42" s="116"/>
      <c r="G42" s="116"/>
      <c r="H42" s="116"/>
    </row>
    <row r="43" spans="1:8" ht="18" x14ac:dyDescent="0.2">
      <c r="A43" s="4" t="s">
        <v>102</v>
      </c>
      <c r="B43" s="117" t="s">
        <v>106</v>
      </c>
      <c r="C43" s="117"/>
      <c r="D43" s="117"/>
      <c r="F43" s="4" t="s">
        <v>107</v>
      </c>
    </row>
    <row r="44" spans="1:8" ht="18" x14ac:dyDescent="0.2">
      <c r="A44" s="3" t="s">
        <v>100</v>
      </c>
      <c r="F44" s="3" t="s">
        <v>100</v>
      </c>
    </row>
    <row r="45" spans="1:8" ht="18" x14ac:dyDescent="0.2">
      <c r="A45" s="3" t="s">
        <v>101</v>
      </c>
      <c r="B45" s="3" t="s">
        <v>64</v>
      </c>
      <c r="F45" s="3" t="s">
        <v>91</v>
      </c>
    </row>
    <row r="46" spans="1:8" ht="18" x14ac:dyDescent="0.2">
      <c r="A46" s="3" t="s">
        <v>0</v>
      </c>
      <c r="B46" s="3" t="s">
        <v>64</v>
      </c>
      <c r="F46" s="3" t="s">
        <v>62</v>
      </c>
    </row>
    <row r="47" spans="1:8" ht="18" x14ac:dyDescent="0.2">
      <c r="A47" s="3" t="s">
        <v>5</v>
      </c>
      <c r="B47" s="3" t="s">
        <v>64</v>
      </c>
      <c r="F47" s="3" t="s">
        <v>90</v>
      </c>
    </row>
    <row r="48" spans="1:8" ht="18" x14ac:dyDescent="0.2">
      <c r="A48" s="3" t="s">
        <v>7</v>
      </c>
      <c r="B48" s="3" t="s">
        <v>64</v>
      </c>
      <c r="F48" s="3" t="s">
        <v>64</v>
      </c>
    </row>
    <row r="49" spans="1:6" ht="18" x14ac:dyDescent="0.2">
      <c r="A49" s="3" t="s">
        <v>105</v>
      </c>
      <c r="B49" s="3" t="s">
        <v>64</v>
      </c>
      <c r="C49" s="3" t="s">
        <v>98</v>
      </c>
      <c r="D49" s="3" t="s">
        <v>63</v>
      </c>
      <c r="F49" s="3" t="s">
        <v>93</v>
      </c>
    </row>
    <row r="50" spans="1:6" ht="18" x14ac:dyDescent="0.2">
      <c r="A50" s="3" t="s">
        <v>97</v>
      </c>
      <c r="B50" s="3" t="s">
        <v>64</v>
      </c>
      <c r="C50" s="3" t="s">
        <v>98</v>
      </c>
      <c r="D50" s="3" t="s">
        <v>63</v>
      </c>
      <c r="F50" s="3" t="s">
        <v>94</v>
      </c>
    </row>
    <row r="51" spans="1:6" ht="18" x14ac:dyDescent="0.2">
      <c r="A51" s="3" t="s">
        <v>8</v>
      </c>
      <c r="B51" s="3" t="s">
        <v>64</v>
      </c>
      <c r="C51" s="3" t="s">
        <v>93</v>
      </c>
      <c r="F51" s="3" t="s">
        <v>95</v>
      </c>
    </row>
    <row r="52" spans="1:6" ht="18" x14ac:dyDescent="0.2">
      <c r="A52" s="3" t="s">
        <v>103</v>
      </c>
      <c r="B52" s="3" t="s">
        <v>64</v>
      </c>
      <c r="C52" s="3" t="s">
        <v>98</v>
      </c>
      <c r="D52" s="3" t="s">
        <v>63</v>
      </c>
      <c r="F52" s="3" t="s">
        <v>52</v>
      </c>
    </row>
    <row r="53" spans="1:6" ht="18" x14ac:dyDescent="0.2">
      <c r="A53" s="3" t="s">
        <v>104</v>
      </c>
      <c r="B53" s="3" t="s">
        <v>64</v>
      </c>
      <c r="C53" s="3" t="s">
        <v>93</v>
      </c>
      <c r="F53" s="3" t="s">
        <v>87</v>
      </c>
    </row>
    <row r="54" spans="1:6" ht="18" x14ac:dyDescent="0.2">
      <c r="A54" s="3" t="s">
        <v>10</v>
      </c>
      <c r="B54" s="3" t="s">
        <v>64</v>
      </c>
      <c r="F54" s="3" t="s">
        <v>88</v>
      </c>
    </row>
    <row r="55" spans="1:6" ht="18" x14ac:dyDescent="0.2">
      <c r="A55" s="3" t="s">
        <v>21</v>
      </c>
      <c r="B55" s="3" t="s">
        <v>64</v>
      </c>
      <c r="F55" s="3" t="s">
        <v>98</v>
      </c>
    </row>
    <row r="56" spans="1:6" ht="18" x14ac:dyDescent="0.2">
      <c r="A56" s="3"/>
      <c r="F56" s="3" t="s">
        <v>63</v>
      </c>
    </row>
    <row r="57" spans="1:6" ht="18" x14ac:dyDescent="0.2">
      <c r="F57" s="3" t="s">
        <v>48</v>
      </c>
    </row>
    <row r="58" spans="1:6" ht="18" x14ac:dyDescent="0.2">
      <c r="F58" s="3" t="s">
        <v>89</v>
      </c>
    </row>
    <row r="59" spans="1:6" ht="18" x14ac:dyDescent="0.2">
      <c r="F59" s="3" t="s">
        <v>96</v>
      </c>
    </row>
    <row r="60" spans="1:6" ht="18" x14ac:dyDescent="0.2">
      <c r="F60" s="3" t="s">
        <v>108</v>
      </c>
    </row>
    <row r="61" spans="1:6" ht="18" x14ac:dyDescent="0.2">
      <c r="F61" s="3" t="s">
        <v>92</v>
      </c>
    </row>
    <row r="62" spans="1:6" ht="18" x14ac:dyDescent="0.2">
      <c r="F62" s="3" t="s">
        <v>110</v>
      </c>
    </row>
    <row r="64" spans="1:6" ht="18" x14ac:dyDescent="0.2">
      <c r="E64" s="3"/>
    </row>
  </sheetData>
  <mergeCells count="3">
    <mergeCell ref="A1:H1"/>
    <mergeCell ref="A42:H42"/>
    <mergeCell ref="B43:D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Landing Screen</vt:lpstr>
      <vt:lpstr>1D Risk View</vt:lpstr>
      <vt:lpstr>NDF Live Risk PL </vt:lpstr>
      <vt:lpstr>Ccy Panel</vt:lpstr>
      <vt:lpstr>Navigations To Do</vt:lpstr>
      <vt:lpstr>FX Risk View To Do</vt:lpstr>
      <vt:lpstr>Data 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2018-08-11T10:03:53Z</dcterms:created>
  <dcterms:modified xsi:type="dcterms:W3CDTF">2018-08-12T13:40:00Z</dcterms:modified>
</cp:coreProperties>
</file>