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900" windowWidth="14055" windowHeight="3750" tabRatio="288" firstSheet="1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Chart1" sheetId="10" r:id="rId7"/>
    <sheet name="Sheet7" sheetId="7" r:id="rId8"/>
    <sheet name="Law Violation" sheetId="8" r:id="rId9"/>
    <sheet name="Local Opposition" sheetId="9" r:id="rId10"/>
    <sheet name="Sheet8" sheetId="11" r:id="rId11"/>
  </sheets>
  <definedNames>
    <definedName name="_xlnm._FilterDatabase" localSheetId="0" hidden="1">Sheet1!$A$2:$AK$74</definedName>
    <definedName name="_xlnm._FilterDatabase" localSheetId="1" hidden="1">Sheet2!$A$1:$F$73</definedName>
    <definedName name="_xlnm._FilterDatabase" localSheetId="2" hidden="1">Sheet3!$D$3:$E$34</definedName>
  </definedNames>
  <calcPr calcId="145621"/>
</workbook>
</file>

<file path=xl/calcChain.xml><?xml version="1.0" encoding="utf-8"?>
<calcChain xmlns="http://schemas.openxmlformats.org/spreadsheetml/2006/main">
  <c r="U7" i="8" l="1"/>
  <c r="U8" i="8"/>
  <c r="U9" i="8"/>
  <c r="U10" i="8"/>
  <c r="U11" i="8"/>
  <c r="U6" i="8"/>
  <c r="M7" i="9" l="1"/>
  <c r="M6" i="9"/>
  <c r="M5" i="9"/>
  <c r="M4" i="9"/>
  <c r="W11" i="8"/>
  <c r="W10" i="8"/>
  <c r="W9" i="8"/>
  <c r="W8" i="8"/>
  <c r="W7" i="8"/>
  <c r="W6" i="8"/>
  <c r="F73" i="7" l="1"/>
  <c r="F68" i="7"/>
  <c r="F69" i="7"/>
  <c r="F70" i="7"/>
  <c r="F71" i="7"/>
  <c r="F72" i="7"/>
  <c r="F67" i="7"/>
  <c r="F60" i="7"/>
  <c r="F61" i="7"/>
  <c r="F62" i="7"/>
  <c r="F63" i="7"/>
  <c r="F64" i="7"/>
  <c r="F65" i="7"/>
  <c r="F59" i="7"/>
  <c r="F44" i="7"/>
  <c r="F45" i="7"/>
  <c r="F46" i="7"/>
  <c r="F47" i="7"/>
  <c r="F48" i="7"/>
  <c r="F49" i="7"/>
  <c r="F43" i="7"/>
  <c r="F36" i="7"/>
  <c r="F37" i="7"/>
  <c r="F38" i="7"/>
  <c r="F39" i="7"/>
  <c r="F40" i="7"/>
  <c r="F41" i="7"/>
  <c r="F35" i="7"/>
  <c r="F20" i="7"/>
  <c r="F21" i="7"/>
  <c r="F22" i="7"/>
  <c r="F23" i="7"/>
  <c r="F24" i="7"/>
  <c r="F25" i="7"/>
  <c r="F19" i="7"/>
  <c r="F13" i="7"/>
  <c r="F14" i="7"/>
  <c r="F15" i="7"/>
  <c r="F16" i="7"/>
  <c r="F17" i="7"/>
  <c r="F12" i="7"/>
  <c r="F4" i="7"/>
  <c r="F5" i="7"/>
  <c r="F6" i="7"/>
  <c r="F7" i="7"/>
  <c r="F8" i="7"/>
  <c r="F9" i="7"/>
  <c r="F3" i="7"/>
  <c r="AL3" i="4" l="1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2" i="4"/>
  <c r="P11" i="5" l="1"/>
  <c r="Q11" i="5"/>
  <c r="R11" i="5"/>
  <c r="S11" i="5"/>
  <c r="T11" i="5"/>
  <c r="U11" i="5"/>
  <c r="V11" i="5"/>
  <c r="P12" i="5"/>
  <c r="Q12" i="5"/>
  <c r="R12" i="5"/>
  <c r="S12" i="5"/>
  <c r="T12" i="5"/>
  <c r="U12" i="5"/>
  <c r="V12" i="5"/>
  <c r="P13" i="5"/>
  <c r="Q13" i="5"/>
  <c r="R13" i="5"/>
  <c r="S13" i="5"/>
  <c r="T13" i="5"/>
  <c r="U13" i="5"/>
  <c r="V13" i="5"/>
  <c r="P14" i="5"/>
  <c r="Q14" i="5"/>
  <c r="R14" i="5"/>
  <c r="S14" i="5"/>
  <c r="T14" i="5"/>
  <c r="U14" i="5"/>
  <c r="V14" i="5"/>
  <c r="P15" i="5"/>
  <c r="Q15" i="5"/>
  <c r="R15" i="5"/>
  <c r="S15" i="5"/>
  <c r="T15" i="5"/>
  <c r="U15" i="5"/>
  <c r="V15" i="5"/>
  <c r="P16" i="5"/>
  <c r="Q16" i="5"/>
  <c r="R16" i="5"/>
  <c r="S16" i="5"/>
  <c r="T16" i="5"/>
  <c r="U16" i="5"/>
  <c r="V16" i="5"/>
  <c r="P17" i="5"/>
  <c r="Q17" i="5"/>
  <c r="R17" i="5"/>
  <c r="S17" i="5"/>
  <c r="T17" i="5"/>
  <c r="U17" i="5"/>
  <c r="V17" i="5"/>
  <c r="O11" i="5"/>
  <c r="O12" i="5"/>
  <c r="O13" i="5"/>
  <c r="O14" i="5"/>
  <c r="O15" i="5"/>
  <c r="O16" i="5"/>
  <c r="O17" i="5"/>
  <c r="O10" i="5"/>
  <c r="P10" i="5"/>
  <c r="Q10" i="5"/>
  <c r="R10" i="5"/>
  <c r="S10" i="5"/>
  <c r="T10" i="5"/>
  <c r="U10" i="5"/>
  <c r="V10" i="5"/>
  <c r="N11" i="5"/>
  <c r="N12" i="5"/>
  <c r="N13" i="5"/>
  <c r="N14" i="5"/>
  <c r="N15" i="5"/>
  <c r="N16" i="5"/>
  <c r="N17" i="5"/>
  <c r="N10" i="5"/>
  <c r="U19" i="5"/>
  <c r="U20" i="5"/>
  <c r="U21" i="5"/>
  <c r="U22" i="5"/>
  <c r="U23" i="5"/>
  <c r="U24" i="5"/>
  <c r="U25" i="5"/>
  <c r="U18" i="5"/>
  <c r="V19" i="5" l="1"/>
  <c r="V20" i="5"/>
  <c r="V21" i="5"/>
  <c r="V22" i="5"/>
  <c r="V23" i="5"/>
  <c r="V24" i="5"/>
  <c r="V25" i="5"/>
  <c r="T19" i="5"/>
  <c r="T20" i="5"/>
  <c r="T21" i="5"/>
  <c r="T22" i="5"/>
  <c r="T23" i="5"/>
  <c r="T24" i="5"/>
  <c r="T25" i="5"/>
  <c r="S19" i="5"/>
  <c r="S20" i="5"/>
  <c r="S21" i="5"/>
  <c r="S22" i="5"/>
  <c r="S23" i="5"/>
  <c r="S24" i="5"/>
  <c r="S25" i="5"/>
  <c r="O19" i="5"/>
  <c r="O20" i="5"/>
  <c r="O21" i="5"/>
  <c r="O22" i="5"/>
  <c r="O23" i="5"/>
  <c r="O24" i="5"/>
  <c r="O25" i="5"/>
  <c r="P19" i="5"/>
  <c r="P20" i="5"/>
  <c r="P21" i="5"/>
  <c r="P22" i="5"/>
  <c r="P23" i="5"/>
  <c r="P24" i="5"/>
  <c r="P25" i="5"/>
  <c r="Q19" i="5"/>
  <c r="Q20" i="5"/>
  <c r="Q21" i="5"/>
  <c r="Q22" i="5"/>
  <c r="Q23" i="5"/>
  <c r="Q24" i="5"/>
  <c r="Q25" i="5"/>
  <c r="R19" i="5"/>
  <c r="R20" i="5"/>
  <c r="R21" i="5"/>
  <c r="R22" i="5"/>
  <c r="R23" i="5"/>
  <c r="R24" i="5"/>
  <c r="R25" i="5"/>
  <c r="O18" i="5"/>
  <c r="P18" i="5"/>
  <c r="Q18" i="5"/>
  <c r="R18" i="5"/>
  <c r="S18" i="5"/>
  <c r="T18" i="5"/>
  <c r="V18" i="5"/>
  <c r="N19" i="5"/>
  <c r="N20" i="5"/>
  <c r="N21" i="5"/>
  <c r="N22" i="5"/>
  <c r="N23" i="5"/>
  <c r="N24" i="5"/>
  <c r="N25" i="5"/>
  <c r="N18" i="5"/>
  <c r="V3" i="5"/>
  <c r="V4" i="5"/>
  <c r="V5" i="5"/>
  <c r="V6" i="5"/>
  <c r="V7" i="5"/>
  <c r="V8" i="5"/>
  <c r="V9" i="5"/>
  <c r="U3" i="5"/>
  <c r="U4" i="5"/>
  <c r="U5" i="5"/>
  <c r="U6" i="5"/>
  <c r="U7" i="5"/>
  <c r="U8" i="5"/>
  <c r="U9" i="5"/>
  <c r="T3" i="5"/>
  <c r="T4" i="5"/>
  <c r="T5" i="5"/>
  <c r="T6" i="5"/>
  <c r="T7" i="5"/>
  <c r="T8" i="5"/>
  <c r="T9" i="5"/>
  <c r="S3" i="5"/>
  <c r="S4" i="5"/>
  <c r="S5" i="5"/>
  <c r="S6" i="5"/>
  <c r="S7" i="5"/>
  <c r="S8" i="5"/>
  <c r="S9" i="5"/>
  <c r="R3" i="5"/>
  <c r="R4" i="5"/>
  <c r="R5" i="5"/>
  <c r="R6" i="5"/>
  <c r="R7" i="5"/>
  <c r="R8" i="5"/>
  <c r="R9" i="5"/>
  <c r="Q3" i="5"/>
  <c r="Q4" i="5"/>
  <c r="Q5" i="5"/>
  <c r="Q6" i="5"/>
  <c r="Q7" i="5"/>
  <c r="Q8" i="5"/>
  <c r="Q9" i="5"/>
  <c r="P3" i="5"/>
  <c r="P4" i="5"/>
  <c r="P5" i="5"/>
  <c r="P6" i="5"/>
  <c r="P7" i="5"/>
  <c r="P8" i="5"/>
  <c r="P9" i="5"/>
  <c r="O3" i="5"/>
  <c r="O4" i="5"/>
  <c r="O5" i="5"/>
  <c r="O6" i="5"/>
  <c r="O7" i="5"/>
  <c r="O8" i="5"/>
  <c r="O9" i="5"/>
  <c r="U2" i="5"/>
  <c r="V2" i="5"/>
  <c r="P2" i="5"/>
  <c r="Q2" i="5"/>
  <c r="R2" i="5"/>
  <c r="S2" i="5"/>
  <c r="T2" i="5"/>
  <c r="O2" i="5"/>
  <c r="N3" i="5"/>
  <c r="N4" i="5"/>
  <c r="N5" i="5"/>
  <c r="N6" i="5"/>
  <c r="N7" i="5"/>
  <c r="N8" i="5"/>
  <c r="N9" i="5"/>
  <c r="N2" i="5"/>
  <c r="AT4" i="1" l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3" i="1"/>
  <c r="AS4" i="1" l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H3" i="1" l="1"/>
  <c r="AM3" i="1" s="1"/>
  <c r="AP3" i="1" s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L3" i="1"/>
  <c r="AO3" i="1"/>
  <c r="AR3" i="1" s="1"/>
  <c r="AN3" i="1"/>
  <c r="AQ3" i="1" s="1"/>
  <c r="W74" i="1"/>
  <c r="X74" i="1"/>
  <c r="W73" i="1"/>
  <c r="X73" i="1"/>
  <c r="W72" i="1"/>
  <c r="X72" i="1"/>
  <c r="W71" i="1"/>
  <c r="X71" i="1"/>
  <c r="W70" i="1"/>
  <c r="X70" i="1"/>
  <c r="W69" i="1"/>
  <c r="X69" i="1"/>
  <c r="W68" i="1"/>
  <c r="X68" i="1"/>
  <c r="W66" i="1"/>
  <c r="X66" i="1"/>
  <c r="W65" i="1"/>
  <c r="X65" i="1"/>
  <c r="W64" i="1"/>
  <c r="X64" i="1"/>
  <c r="W63" i="1"/>
  <c r="X63" i="1"/>
  <c r="W62" i="1"/>
  <c r="W61" i="1"/>
  <c r="X61" i="1"/>
  <c r="W60" i="1"/>
  <c r="X60" i="1"/>
  <c r="W58" i="1"/>
  <c r="W57" i="1"/>
  <c r="W56" i="1"/>
  <c r="X56" i="1"/>
  <c r="W55" i="1"/>
  <c r="W54" i="1"/>
  <c r="W53" i="1"/>
  <c r="W52" i="1"/>
  <c r="W50" i="1"/>
  <c r="W49" i="1"/>
  <c r="X49" i="1"/>
  <c r="W48" i="1"/>
  <c r="W47" i="1"/>
  <c r="W46" i="1"/>
  <c r="X46" i="1"/>
  <c r="W45" i="1"/>
  <c r="X45" i="1"/>
  <c r="W44" i="1"/>
  <c r="X44" i="1"/>
  <c r="W42" i="1"/>
  <c r="W41" i="1"/>
  <c r="W40" i="1"/>
  <c r="X40" i="1"/>
  <c r="W39" i="1"/>
  <c r="X39" i="1"/>
  <c r="W38" i="1"/>
  <c r="X38" i="1"/>
  <c r="W37" i="1"/>
  <c r="W36" i="1"/>
  <c r="X36" i="1"/>
  <c r="W34" i="1"/>
  <c r="X34" i="1"/>
  <c r="W33" i="1"/>
  <c r="W32" i="1"/>
  <c r="W31" i="1"/>
  <c r="W30" i="1"/>
  <c r="W29" i="1"/>
  <c r="W28" i="1"/>
  <c r="W26" i="1"/>
  <c r="W25" i="1"/>
  <c r="W24" i="1"/>
  <c r="X24" i="1"/>
  <c r="W23" i="1"/>
  <c r="X23" i="1"/>
  <c r="W22" i="1"/>
  <c r="W21" i="1"/>
  <c r="W20" i="1"/>
  <c r="X20" i="1"/>
  <c r="W18" i="1"/>
  <c r="X18" i="1"/>
  <c r="W17" i="1"/>
  <c r="X17" i="1"/>
  <c r="W14" i="1"/>
  <c r="X14" i="1"/>
  <c r="W16" i="1"/>
  <c r="X16" i="1"/>
  <c r="W15" i="1"/>
  <c r="X15" i="1"/>
  <c r="W13" i="1"/>
  <c r="X13" i="1"/>
  <c r="W12" i="1"/>
  <c r="X12" i="1"/>
  <c r="W9" i="1"/>
  <c r="X9" i="1"/>
  <c r="W8" i="1"/>
  <c r="X8" i="1"/>
  <c r="W6" i="1"/>
  <c r="X6" i="1"/>
  <c r="W5" i="1"/>
  <c r="X5" i="1"/>
  <c r="W4" i="1"/>
  <c r="X4" i="1"/>
  <c r="W7" i="1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E10" i="2"/>
  <c r="E11" i="2"/>
  <c r="E12" i="2"/>
  <c r="E13" i="2"/>
  <c r="E14" i="2"/>
  <c r="E15" i="2"/>
  <c r="E16" i="2"/>
  <c r="D17" i="2"/>
  <c r="E17" i="2"/>
  <c r="D18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D34" i="2"/>
  <c r="E34" i="2"/>
  <c r="D35" i="2"/>
  <c r="E35" i="2"/>
  <c r="D36" i="2"/>
  <c r="E36" i="2"/>
  <c r="D37" i="2"/>
  <c r="E37" i="2"/>
  <c r="D38" i="2"/>
  <c r="E38" i="2"/>
  <c r="E39" i="2"/>
  <c r="E40" i="2"/>
  <c r="E41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E50" i="2"/>
  <c r="E51" i="2"/>
  <c r="E52" i="2"/>
  <c r="E53" i="2"/>
  <c r="E54" i="2"/>
  <c r="E55" i="2"/>
  <c r="E56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E66" i="2"/>
  <c r="E67" i="2"/>
  <c r="E68" i="2"/>
  <c r="E69" i="2"/>
  <c r="E70" i="2"/>
  <c r="E71" i="2"/>
  <c r="E72" i="2"/>
  <c r="E73" i="2"/>
  <c r="D2" i="2"/>
  <c r="E2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2" i="2" a="1"/>
  <c r="C2" i="2"/>
  <c r="AS3" i="1" l="1"/>
</calcChain>
</file>

<file path=xl/sharedStrings.xml><?xml version="1.0" encoding="utf-8"?>
<sst xmlns="http://schemas.openxmlformats.org/spreadsheetml/2006/main" count="564" uniqueCount="158">
  <si>
    <t>SlNo</t>
  </si>
  <si>
    <t>District</t>
  </si>
  <si>
    <t>AN</t>
  </si>
  <si>
    <t>BD</t>
  </si>
  <si>
    <t>DH</t>
  </si>
  <si>
    <t>KP</t>
  </si>
  <si>
    <t>NB</t>
  </si>
  <si>
    <t>NK</t>
  </si>
  <si>
    <t>PN</t>
  </si>
  <si>
    <t>SG</t>
  </si>
  <si>
    <t>ST</t>
  </si>
  <si>
    <t>Year</t>
  </si>
  <si>
    <t>No_Zone_1</t>
  </si>
  <si>
    <t>No_Zone_2</t>
  </si>
  <si>
    <t>No_Zone_3</t>
  </si>
  <si>
    <t>No_Zone_4</t>
  </si>
  <si>
    <t>No_Total_Sites</t>
  </si>
  <si>
    <t>Avg_Speed</t>
  </si>
  <si>
    <t>Min_Speed</t>
  </si>
  <si>
    <t>Max_Speed</t>
  </si>
  <si>
    <t>SD_Speed</t>
  </si>
  <si>
    <t>No_Substations</t>
  </si>
  <si>
    <t>percent_forest</t>
  </si>
  <si>
    <t>percent_rural</t>
  </si>
  <si>
    <t>percent_literacy</t>
  </si>
  <si>
    <t>PCNDDP</t>
  </si>
  <si>
    <t>No_Projects</t>
  </si>
  <si>
    <t>IC</t>
  </si>
  <si>
    <t>Road_Length</t>
  </si>
  <si>
    <t>Power</t>
  </si>
  <si>
    <t>No_Turbines_annual</t>
  </si>
  <si>
    <t>No_Turbines_Total</t>
  </si>
  <si>
    <t>Area</t>
  </si>
  <si>
    <t>Power_Turbine</t>
  </si>
  <si>
    <t>Power_MW</t>
  </si>
  <si>
    <t>Road_Density</t>
  </si>
  <si>
    <t>No_Projects_lag</t>
  </si>
  <si>
    <t>IC_lag</t>
  </si>
  <si>
    <t>CA</t>
  </si>
  <si>
    <t>search values</t>
  </si>
  <si>
    <t>Closest values</t>
  </si>
  <si>
    <t>Std. Turbines Size</t>
  </si>
  <si>
    <t>Diameter</t>
  </si>
  <si>
    <t>Swept Area</t>
  </si>
  <si>
    <t xml:space="preserve">Avg. Power </t>
  </si>
  <si>
    <t>Kolhapur</t>
  </si>
  <si>
    <t>Satara</t>
  </si>
  <si>
    <t>Nashik</t>
  </si>
  <si>
    <t>Sangli</t>
  </si>
  <si>
    <t>Dhule</t>
  </si>
  <si>
    <t>Nandurbar</t>
  </si>
  <si>
    <t>Aurangabad</t>
  </si>
  <si>
    <t>Ahmadnagar</t>
  </si>
  <si>
    <t>Pune</t>
  </si>
  <si>
    <t>Latur</t>
  </si>
  <si>
    <t>Beed</t>
  </si>
  <si>
    <t>Sindhudurga</t>
  </si>
  <si>
    <t>Avg Annual Wind Power Density</t>
  </si>
  <si>
    <t>Capacity Added</t>
  </si>
  <si>
    <t>Capacity added/turbine</t>
  </si>
  <si>
    <t>Number of Sites in Zone I</t>
  </si>
  <si>
    <t>Number of Total Sites</t>
  </si>
  <si>
    <t>Number of Sites in Zone II</t>
  </si>
  <si>
    <t>Number of Sites in Zone III</t>
  </si>
  <si>
    <t>Number of Sites in Zone IV</t>
  </si>
  <si>
    <t>Average Speed (kmph)</t>
  </si>
  <si>
    <t>Minimum Speed (kmph)</t>
  </si>
  <si>
    <t>Maximum Speed (kmph)</t>
  </si>
  <si>
    <t>Standard Deviation of Speed</t>
  </si>
  <si>
    <t>Number of Substations</t>
  </si>
  <si>
    <t>Percent of forest area</t>
  </si>
  <si>
    <t>percent of rural population</t>
  </si>
  <si>
    <t>percent literacy rate</t>
  </si>
  <si>
    <t>Number of Projects</t>
  </si>
  <si>
    <t>Installed Capacity (MW)</t>
  </si>
  <si>
    <t>Per Capita Net District Domestic Product (Rs. In 2004-05 prices)</t>
  </si>
  <si>
    <t>Length of State +National highway (km)</t>
  </si>
  <si>
    <t>Power Generation annual (MU)</t>
  </si>
  <si>
    <t>Number of turbines annual</t>
  </si>
  <si>
    <t>Number of turbines cumulative</t>
  </si>
  <si>
    <t>Capacity addition annual (MW)</t>
  </si>
  <si>
    <t>Capacity addition per turbine (MW/turbine)</t>
  </si>
  <si>
    <t>Geographic area (Sq. km.)</t>
  </si>
  <si>
    <t>Power generation per MW (MU/MW)</t>
  </si>
  <si>
    <t>Road density (km/sq.km.)</t>
  </si>
  <si>
    <t>Lagged no. of projects</t>
  </si>
  <si>
    <t>Capacity Addition (MW)</t>
  </si>
  <si>
    <t>Lagged installed capacity (MW)</t>
  </si>
  <si>
    <t>Weibull Parameters</t>
  </si>
  <si>
    <t>k</t>
  </si>
  <si>
    <t>c</t>
  </si>
  <si>
    <t>Uc</t>
  </si>
  <si>
    <t>Uf</t>
  </si>
  <si>
    <t>Ur</t>
  </si>
  <si>
    <t>Uc/c^k</t>
  </si>
  <si>
    <t>Ur/c^k</t>
  </si>
  <si>
    <t>Uf/c^k</t>
  </si>
  <si>
    <t>exp Uc</t>
  </si>
  <si>
    <t>exp Uf</t>
  </si>
  <si>
    <t>exp Ur</t>
  </si>
  <si>
    <t>Expected PLF</t>
  </si>
  <si>
    <t>Expected Power Generation (MU)</t>
  </si>
  <si>
    <t>Power Generation per turbine (MU/ turbine)</t>
  </si>
  <si>
    <t>cut in speed (m/s)</t>
  </si>
  <si>
    <t>rated speed (m/s)</t>
  </si>
  <si>
    <t>cut out speed (m/s)</t>
  </si>
  <si>
    <t>PLF_expected</t>
  </si>
  <si>
    <t>Power_Expected</t>
  </si>
  <si>
    <t>Literacy Rate</t>
  </si>
  <si>
    <t xml:space="preserve">percent rural </t>
  </si>
  <si>
    <t>percent forest</t>
  </si>
  <si>
    <t>No_of_Sites</t>
  </si>
  <si>
    <t>Ratio of Capacity_Potential</t>
  </si>
  <si>
    <t>PLF_diff_lag</t>
  </si>
  <si>
    <t>Potential</t>
  </si>
  <si>
    <t>Capacity Addition</t>
  </si>
  <si>
    <t>Growth Rate</t>
  </si>
  <si>
    <t>Summary of cases of law violations observed between 2006 to 2009</t>
  </si>
  <si>
    <t>Sr. No.</t>
  </si>
  <si>
    <t>Bombay Tenancy And Agricultural Lands Act 1948</t>
  </si>
  <si>
    <t>Maharashtra Agricultural Land (LAND CEILING) Act 1961</t>
  </si>
  <si>
    <t>Maharashtra Land Revenue Act 1966</t>
  </si>
  <si>
    <t>Regarding inheritance (vatan)/ reward</t>
  </si>
  <si>
    <t>Forest Conservation Act 1960 and Indian Forest Act 1927</t>
  </si>
  <si>
    <t>Maharashtra Land Revenue Act (disposing of Government lands) 1971</t>
  </si>
  <si>
    <t>Total No.</t>
  </si>
  <si>
    <t>Total Area</t>
  </si>
  <si>
    <t>Total no. projects installed in 2010-11</t>
  </si>
  <si>
    <t>MW</t>
  </si>
  <si>
    <t>violations/MW</t>
  </si>
  <si>
    <t>No.</t>
  </si>
  <si>
    <t xml:space="preserve">No. </t>
  </si>
  <si>
    <t>Total</t>
  </si>
  <si>
    <t>43 (A)</t>
  </si>
  <si>
    <t>63(1)(A)</t>
  </si>
  <si>
    <t>A’nagar</t>
  </si>
  <si>
    <t>N’bar</t>
  </si>
  <si>
    <t>Cheated farmers</t>
  </si>
  <si>
    <t>Received fewer prices for the land in the transfer transaction or less than the annual Market value Table (Ready Recknoer)</t>
  </si>
  <si>
    <t>Encroached on lands of farmers and erected the plants</t>
  </si>
  <si>
    <t>Damage to  farmers land</t>
  </si>
  <si>
    <t>Erection of  electric poles in farmers land without his permission</t>
  </si>
  <si>
    <t>Consent at all co-holders of the land is not obtained</t>
  </si>
  <si>
    <t>Damaged public roads while erecting the project</t>
  </si>
  <si>
    <t xml:space="preserve">Total </t>
  </si>
  <si>
    <t>Total no. of projects installed in 2010-11</t>
  </si>
  <si>
    <t>complaints/MW</t>
  </si>
  <si>
    <t>Solapur</t>
  </si>
  <si>
    <t>Law Violation</t>
  </si>
  <si>
    <t>Local Complaints</t>
  </si>
  <si>
    <t>Cheated into sale</t>
  </si>
  <si>
    <t>Received Less Prices than Market Rate</t>
  </si>
  <si>
    <t>Damage to Land</t>
  </si>
  <si>
    <t>Unauthorized Erection of Electric Poles</t>
  </si>
  <si>
    <t>No consent of all co-holders of land</t>
  </si>
  <si>
    <t>Damage to public roads</t>
  </si>
  <si>
    <t>Encroachment on land</t>
  </si>
  <si>
    <t>Average Wind 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</si>
</sst>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>
    <font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164" fontId="0" fillId="0" borderId="0" xfId="0" applyNumberForma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0" fontId="4" fillId="2" borderId="0" xfId="0" applyFont="1" applyFill="1"/>
    <xf numFmtId="2" fontId="4" fillId="2" borderId="0" xfId="0" applyNumberFormat="1" applyFont="1" applyFill="1"/>
    <xf numFmtId="0" fontId="4" fillId="0" borderId="0" xfId="0" applyFont="1" applyFill="1"/>
    <xf numFmtId="2" fontId="4" fillId="0" borderId="0" xfId="0" applyNumberFormat="1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5" fillId="0" borderId="0" xfId="0" applyFont="1"/>
    <xf numFmtId="0" fontId="1" fillId="0" borderId="0" xfId="1"/>
    <xf numFmtId="0" fontId="7" fillId="0" borderId="0" xfId="1" applyFont="1" applyBorder="1" applyAlignment="1">
      <alignment vertical="center" wrapText="1"/>
    </xf>
    <xf numFmtId="0" fontId="7" fillId="0" borderId="22" xfId="1" applyFont="1" applyBorder="1" applyAlignment="1">
      <alignment vertical="center" wrapText="1"/>
    </xf>
    <xf numFmtId="0" fontId="8" fillId="0" borderId="18" xfId="1" applyFont="1" applyBorder="1" applyAlignment="1">
      <alignment vertical="center" wrapText="1"/>
    </xf>
    <xf numFmtId="0" fontId="8" fillId="0" borderId="22" xfId="1" applyFont="1" applyBorder="1" applyAlignment="1">
      <alignment vertical="center" wrapText="1"/>
    </xf>
    <xf numFmtId="0" fontId="8" fillId="0" borderId="23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21" xfId="1" applyFont="1" applyBorder="1" applyAlignment="1">
      <alignment vertical="center" wrapText="1"/>
    </xf>
    <xf numFmtId="0" fontId="7" fillId="0" borderId="21" xfId="1" applyFont="1" applyBorder="1" applyAlignment="1">
      <alignment horizontal="center" vertical="center" wrapText="1"/>
    </xf>
    <xf numFmtId="0" fontId="7" fillId="0" borderId="23" xfId="1" applyFont="1" applyFill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8" fillId="0" borderId="22" xfId="1" applyFont="1" applyBorder="1" applyAlignment="1">
      <alignment horizontal="center" vertical="center" wrapText="1"/>
    </xf>
    <xf numFmtId="0" fontId="8" fillId="0" borderId="23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8" fillId="0" borderId="23" xfId="1" applyFont="1" applyBorder="1" applyAlignment="1">
      <alignment vertical="center" wrapText="1"/>
    </xf>
    <xf numFmtId="0" fontId="8" fillId="0" borderId="0" xfId="1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 wrapText="1"/>
    </xf>
    <xf numFmtId="0" fontId="7" fillId="0" borderId="16" xfId="1" applyFont="1" applyBorder="1" applyAlignment="1">
      <alignment vertical="center" wrapText="1"/>
    </xf>
    <xf numFmtId="0" fontId="7" fillId="0" borderId="18" xfId="1" applyFont="1" applyBorder="1" applyAlignment="1">
      <alignment vertical="center" wrapText="1"/>
    </xf>
    <xf numFmtId="0" fontId="7" fillId="0" borderId="17" xfId="1" applyFont="1" applyBorder="1" applyAlignment="1">
      <alignment vertical="center" wrapText="1"/>
    </xf>
    <xf numFmtId="0" fontId="6" fillId="0" borderId="19" xfId="1" applyFont="1" applyBorder="1" applyAlignment="1">
      <alignment horizontal="center"/>
    </xf>
    <xf numFmtId="0" fontId="6" fillId="0" borderId="20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9" fillId="3" borderId="1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892864"/>
        <c:axId val="81894400"/>
      </c:barChart>
      <c:catAx>
        <c:axId val="81892864"/>
        <c:scaling>
          <c:orientation val="minMax"/>
        </c:scaling>
        <c:delete val="0"/>
        <c:axPos val="b"/>
        <c:majorTickMark val="out"/>
        <c:minorTickMark val="none"/>
        <c:tickLblPos val="nextTo"/>
        <c:crossAx val="81894400"/>
        <c:crosses val="autoZero"/>
        <c:auto val="1"/>
        <c:lblAlgn val="ctr"/>
        <c:lblOffset val="100"/>
        <c:noMultiLvlLbl val="0"/>
      </c:catAx>
      <c:valAx>
        <c:axId val="8189440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81892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'Local Opposition'!$B$4</c:f>
              <c:strCache>
                <c:ptCount val="1"/>
                <c:pt idx="0">
                  <c:v>Satara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'Local Opposition'!$C$3:$I$3</c:f>
              <c:strCache>
                <c:ptCount val="7"/>
                <c:pt idx="0">
                  <c:v>Cheated farmers</c:v>
                </c:pt>
                <c:pt idx="1">
                  <c:v>Received fewer prices for the land in the transfer transaction or less than the annual Market value Table (Ready Recknoer)</c:v>
                </c:pt>
                <c:pt idx="2">
                  <c:v>Encroached on lands of farmers and erected the plants</c:v>
                </c:pt>
                <c:pt idx="3">
                  <c:v>Damage to  farmers land</c:v>
                </c:pt>
                <c:pt idx="4">
                  <c:v>Erection of  electric poles in farmers land without his permission</c:v>
                </c:pt>
                <c:pt idx="5">
                  <c:v>Consent at all co-holders of the land is not obtained</c:v>
                </c:pt>
                <c:pt idx="6">
                  <c:v>Damaged public roads while erecting the project</c:v>
                </c:pt>
              </c:strCache>
            </c:strRef>
          </c:cat>
          <c:val>
            <c:numRef>
              <c:f>'Local Opposition'!$C$4:$H$4</c:f>
              <c:numCache>
                <c:formatCode>General</c:formatCode>
                <c:ptCount val="6"/>
                <c:pt idx="0">
                  <c:v>654</c:v>
                </c:pt>
                <c:pt idx="1">
                  <c:v>226</c:v>
                </c:pt>
                <c:pt idx="2">
                  <c:v>226</c:v>
                </c:pt>
                <c:pt idx="3">
                  <c:v>63</c:v>
                </c:pt>
                <c:pt idx="4">
                  <c:v>105</c:v>
                </c:pt>
                <c:pt idx="5">
                  <c:v>44</c:v>
                </c:pt>
              </c:numCache>
            </c:numRef>
          </c:val>
        </c:ser>
        <c:ser>
          <c:idx val="1"/>
          <c:order val="1"/>
          <c:tx>
            <c:strRef>
              <c:f>'Local Opposition'!$B$5</c:f>
              <c:strCache>
                <c:ptCount val="1"/>
                <c:pt idx="0">
                  <c:v>Sangli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'Local Opposition'!$C$3:$I$3</c:f>
              <c:strCache>
                <c:ptCount val="7"/>
                <c:pt idx="0">
                  <c:v>Cheated farmers</c:v>
                </c:pt>
                <c:pt idx="1">
                  <c:v>Received fewer prices for the land in the transfer transaction or less than the annual Market value Table (Ready Recknoer)</c:v>
                </c:pt>
                <c:pt idx="2">
                  <c:v>Encroached on lands of farmers and erected the plants</c:v>
                </c:pt>
                <c:pt idx="3">
                  <c:v>Damage to  farmers land</c:v>
                </c:pt>
                <c:pt idx="4">
                  <c:v>Erection of  electric poles in farmers land without his permission</c:v>
                </c:pt>
                <c:pt idx="5">
                  <c:v>Consent at all co-holders of the land is not obtained</c:v>
                </c:pt>
                <c:pt idx="6">
                  <c:v>Damaged public roads while erecting the project</c:v>
                </c:pt>
              </c:strCache>
            </c:strRef>
          </c:cat>
          <c:val>
            <c:numRef>
              <c:f>'Local Opposition'!$C$5:$I$5</c:f>
              <c:numCache>
                <c:formatCode>General</c:formatCode>
                <c:ptCount val="7"/>
                <c:pt idx="0">
                  <c:v>166</c:v>
                </c:pt>
                <c:pt idx="1">
                  <c:v>804</c:v>
                </c:pt>
                <c:pt idx="2">
                  <c:v>126</c:v>
                </c:pt>
                <c:pt idx="3">
                  <c:v>679</c:v>
                </c:pt>
                <c:pt idx="4">
                  <c:v>775</c:v>
                </c:pt>
                <c:pt idx="5">
                  <c:v>639</c:v>
                </c:pt>
                <c:pt idx="6">
                  <c:v>41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'Local Opposition'!$B$5</c:f>
              <c:strCache>
                <c:ptCount val="1"/>
                <c:pt idx="0">
                  <c:v>Sangli</c:v>
                </c:pt>
              </c:strCache>
            </c:strRef>
          </c:tx>
          <c:dLbls>
            <c:dLbl>
              <c:idx val="0"/>
              <c:layout>
                <c:manualLayout>
                  <c:x val="9.0766683550784141E-2"/>
                  <c:y val="-1.481141293216431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3.6675502808656668E-2"/>
                  <c:y val="-7.285072971419169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Recieved Lower Prices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4.0403521368893379E-2"/>
                  <c:y val="6.977603991593894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Encroachment
4%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Damage to   land
21%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0.20604742448515193"/>
                  <c:y val="-0.1373848926647299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Unauthorized erection of  electric poles in 
24%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-0.37057754528070841"/>
                  <c:y val="1.37918682627166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'Local Opposition'!$C$3:$I$3</c:f>
              <c:strCache>
                <c:ptCount val="7"/>
                <c:pt idx="0">
                  <c:v>Cheated farmers</c:v>
                </c:pt>
                <c:pt idx="1">
                  <c:v>Received fewer prices for the land in the transfer transaction or less than the annual Market value Table (Ready Recknoer)</c:v>
                </c:pt>
                <c:pt idx="2">
                  <c:v>Encroached on lands of farmers and erected the plants</c:v>
                </c:pt>
                <c:pt idx="3">
                  <c:v>Damage to  farmers land</c:v>
                </c:pt>
                <c:pt idx="4">
                  <c:v>Erection of  electric poles in farmers land without his permission</c:v>
                </c:pt>
                <c:pt idx="5">
                  <c:v>Consent at all co-holders of the land is not obtained</c:v>
                </c:pt>
                <c:pt idx="6">
                  <c:v>Damaged public roads while erecting the project</c:v>
                </c:pt>
              </c:strCache>
            </c:strRef>
          </c:cat>
          <c:val>
            <c:numRef>
              <c:f>'Local Opposition'!$C$5:$I$5</c:f>
              <c:numCache>
                <c:formatCode>General</c:formatCode>
                <c:ptCount val="7"/>
                <c:pt idx="0">
                  <c:v>166</c:v>
                </c:pt>
                <c:pt idx="1">
                  <c:v>804</c:v>
                </c:pt>
                <c:pt idx="2">
                  <c:v>126</c:v>
                </c:pt>
                <c:pt idx="3">
                  <c:v>679</c:v>
                </c:pt>
                <c:pt idx="4">
                  <c:v>775</c:v>
                </c:pt>
                <c:pt idx="5">
                  <c:v>639</c:v>
                </c:pt>
                <c:pt idx="6">
                  <c:v>41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822997892630143E-2"/>
          <c:y val="3.6416624030550272E-2"/>
          <c:w val="0.92417640848205762"/>
          <c:h val="0.88141314125601478"/>
        </c:manualLayout>
      </c:layout>
      <c:lineChart>
        <c:grouping val="standard"/>
        <c:varyColors val="0"/>
        <c:ser>
          <c:idx val="0"/>
          <c:order val="0"/>
          <c:tx>
            <c:v>Ahmednagar</c:v>
          </c:tx>
          <c:cat>
            <c:numRef>
              <c:f>Sheet7!$G$67:$G$73</c:f>
              <c:numCache>
                <c:formatCode>General</c:formatCode>
                <c:ptCount val="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</c:numCache>
            </c:numRef>
          </c:cat>
          <c:val>
            <c:numRef>
              <c:f>Sheet7!$F$3:$F$9</c:f>
              <c:numCache>
                <c:formatCode>General</c:formatCode>
                <c:ptCount val="7"/>
                <c:pt idx="0">
                  <c:v>33.151326053042126</c:v>
                </c:pt>
                <c:pt idx="1">
                  <c:v>27.299355594610443</c:v>
                </c:pt>
                <c:pt idx="2">
                  <c:v>6.3506672802577002</c:v>
                </c:pt>
                <c:pt idx="3">
                  <c:v>0</c:v>
                </c:pt>
                <c:pt idx="4">
                  <c:v>0.97360450021635647</c:v>
                </c:pt>
                <c:pt idx="5">
                  <c:v>0.21427040925648169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v>Dhule</c:v>
          </c:tx>
          <c:cat>
            <c:numRef>
              <c:f>Sheet7!$G$67:$G$73</c:f>
              <c:numCache>
                <c:formatCode>General</c:formatCode>
                <c:ptCount val="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</c:numCache>
            </c:numRef>
          </c:cat>
          <c:val>
            <c:numRef>
              <c:f>Sheet7!$F$19:$F$25</c:f>
              <c:numCache>
                <c:formatCode>General</c:formatCode>
                <c:ptCount val="7"/>
                <c:pt idx="0">
                  <c:v>13.289488604150135</c:v>
                </c:pt>
                <c:pt idx="1">
                  <c:v>0</c:v>
                </c:pt>
                <c:pt idx="2">
                  <c:v>0</c:v>
                </c:pt>
                <c:pt idx="3">
                  <c:v>4.6241617455710076</c:v>
                </c:pt>
                <c:pt idx="4">
                  <c:v>2.4107911604324164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v>Nandurbar</c:v>
          </c:tx>
          <c:cat>
            <c:numRef>
              <c:f>Sheet7!$G$67:$G$73</c:f>
              <c:numCache>
                <c:formatCode>General</c:formatCode>
                <c:ptCount val="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</c:numCache>
            </c:numRef>
          </c:cat>
          <c:val>
            <c:numRef>
              <c:f>Sheet7!$F$35:$F$41</c:f>
              <c:numCache>
                <c:formatCode>General</c:formatCode>
                <c:ptCount val="7"/>
                <c:pt idx="0">
                  <c:v>0.6578947368421052</c:v>
                </c:pt>
                <c:pt idx="1">
                  <c:v>0</c:v>
                </c:pt>
                <c:pt idx="2">
                  <c:v>4.5490196078431318</c:v>
                </c:pt>
                <c:pt idx="3">
                  <c:v>18.57964491122781</c:v>
                </c:pt>
                <c:pt idx="4">
                  <c:v>32.328131590046397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4"/>
          <c:order val="3"/>
          <c:tx>
            <c:v>Sangli</c:v>
          </c:tx>
          <c:cat>
            <c:numRef>
              <c:f>Sheet7!$G$67:$G$73</c:f>
              <c:numCache>
                <c:formatCode>General</c:formatCode>
                <c:ptCount val="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</c:numCache>
            </c:numRef>
          </c:cat>
          <c:val>
            <c:numRef>
              <c:f>Sheet7!$F$59:$F$65</c:f>
              <c:numCache>
                <c:formatCode>General</c:formatCode>
                <c:ptCount val="7"/>
                <c:pt idx="0">
                  <c:v>21.384727080720751</c:v>
                </c:pt>
                <c:pt idx="1">
                  <c:v>4.1188624870860844</c:v>
                </c:pt>
                <c:pt idx="2">
                  <c:v>0</c:v>
                </c:pt>
                <c:pt idx="3">
                  <c:v>0.39167558816617487</c:v>
                </c:pt>
                <c:pt idx="4">
                  <c:v>12.003537337113421</c:v>
                </c:pt>
                <c:pt idx="5">
                  <c:v>42.671032464818168</c:v>
                </c:pt>
                <c:pt idx="6">
                  <c:v>32.488565522405068</c:v>
                </c:pt>
              </c:numCache>
            </c:numRef>
          </c:val>
          <c:smooth val="0"/>
        </c:ser>
        <c:ser>
          <c:idx val="5"/>
          <c:order val="4"/>
          <c:tx>
            <c:v>Satara</c:v>
          </c:tx>
          <c:cat>
            <c:numRef>
              <c:f>Sheet7!$G$67:$G$73</c:f>
              <c:numCache>
                <c:formatCode>General</c:formatCode>
                <c:ptCount val="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</c:numCache>
            </c:numRef>
          </c:cat>
          <c:val>
            <c:numRef>
              <c:f>Sheet7!$F$67:$F$73</c:f>
              <c:numCache>
                <c:formatCode>General</c:formatCode>
                <c:ptCount val="7"/>
                <c:pt idx="0">
                  <c:v>16.432281029351692</c:v>
                </c:pt>
                <c:pt idx="1">
                  <c:v>18.977096176013635</c:v>
                </c:pt>
                <c:pt idx="2">
                  <c:v>17.891067629899531</c:v>
                </c:pt>
                <c:pt idx="3">
                  <c:v>29.639918890189104</c:v>
                </c:pt>
                <c:pt idx="4">
                  <c:v>23.351110743619433</c:v>
                </c:pt>
                <c:pt idx="5">
                  <c:v>9.854371372551201</c:v>
                </c:pt>
                <c:pt idx="6">
                  <c:v>19.622390139226471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255936"/>
        <c:axId val="89257472"/>
      </c:lineChart>
      <c:catAx>
        <c:axId val="8925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89257472"/>
        <c:crosses val="autoZero"/>
        <c:auto val="1"/>
        <c:lblAlgn val="ctr"/>
        <c:lblOffset val="100"/>
        <c:noMultiLvlLbl val="0"/>
      </c:catAx>
      <c:valAx>
        <c:axId val="89257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89255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0117968279404473"/>
          <c:y val="1.8782323490431605E-2"/>
          <c:w val="0.5438097761643732"/>
          <c:h val="0.13973855074031738"/>
        </c:manualLayout>
      </c:layout>
      <c:overlay val="0"/>
      <c:txPr>
        <a:bodyPr/>
        <a:lstStyle/>
        <a:p>
          <a:pPr>
            <a:defRPr sz="120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Sheet8!$C$4</c:f>
              <c:strCache>
                <c:ptCount val="1"/>
                <c:pt idx="0">
                  <c:v>Satara</c:v>
                </c:pt>
              </c:strCache>
            </c:strRef>
          </c:tx>
          <c:dLbls>
            <c:txPr>
              <a:bodyPr/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Sheet8!$D$3:$J$3</c:f>
              <c:strCache>
                <c:ptCount val="7"/>
                <c:pt idx="0">
                  <c:v>Cheated into sale</c:v>
                </c:pt>
                <c:pt idx="1">
                  <c:v>Received Less Prices than Market Rate</c:v>
                </c:pt>
                <c:pt idx="2">
                  <c:v>Encroachment on land</c:v>
                </c:pt>
                <c:pt idx="3">
                  <c:v>Damage to Land</c:v>
                </c:pt>
                <c:pt idx="4">
                  <c:v>Unauthorized Erection of Electric Poles</c:v>
                </c:pt>
                <c:pt idx="5">
                  <c:v>No consent of all co-holders of land</c:v>
                </c:pt>
                <c:pt idx="6">
                  <c:v>Damage to public roads</c:v>
                </c:pt>
              </c:strCache>
            </c:strRef>
          </c:cat>
          <c:val>
            <c:numRef>
              <c:f>Sheet8!$D$4:$J$4</c:f>
              <c:numCache>
                <c:formatCode>General</c:formatCode>
                <c:ptCount val="7"/>
                <c:pt idx="0">
                  <c:v>654</c:v>
                </c:pt>
                <c:pt idx="1">
                  <c:v>226</c:v>
                </c:pt>
                <c:pt idx="2">
                  <c:v>226</c:v>
                </c:pt>
                <c:pt idx="3">
                  <c:v>63</c:v>
                </c:pt>
                <c:pt idx="4">
                  <c:v>105</c:v>
                </c:pt>
                <c:pt idx="5">
                  <c:v>44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4662489063867021"/>
          <c:y val="2.7777777777777776E-2"/>
        </c:manualLayout>
      </c:layout>
      <c:overlay val="0"/>
      <c:txPr>
        <a:bodyPr/>
        <a:lstStyle/>
        <a:p>
          <a:pPr>
            <a:defRPr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Sheet8!$C$5</c:f>
              <c:strCache>
                <c:ptCount val="1"/>
                <c:pt idx="0">
                  <c:v>Sangli</c:v>
                </c:pt>
              </c:strCache>
            </c:strRef>
          </c:tx>
          <c:dLbls>
            <c:txPr>
              <a:bodyPr/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Sheet8!$D$3:$J$3</c:f>
              <c:strCache>
                <c:ptCount val="7"/>
                <c:pt idx="0">
                  <c:v>Cheated into sale</c:v>
                </c:pt>
                <c:pt idx="1">
                  <c:v>Received Less Prices than Market Rate</c:v>
                </c:pt>
                <c:pt idx="2">
                  <c:v>Encroachment on land</c:v>
                </c:pt>
                <c:pt idx="3">
                  <c:v>Damage to Land</c:v>
                </c:pt>
                <c:pt idx="4">
                  <c:v>Unauthorized Erection of Electric Poles</c:v>
                </c:pt>
                <c:pt idx="5">
                  <c:v>No consent of all co-holders of land</c:v>
                </c:pt>
                <c:pt idx="6">
                  <c:v>Damage to public roads</c:v>
                </c:pt>
              </c:strCache>
            </c:strRef>
          </c:cat>
          <c:val>
            <c:numRef>
              <c:f>Sheet8!$D$5:$J$5</c:f>
              <c:numCache>
                <c:formatCode>General</c:formatCode>
                <c:ptCount val="7"/>
                <c:pt idx="0">
                  <c:v>166</c:v>
                </c:pt>
                <c:pt idx="1">
                  <c:v>804</c:v>
                </c:pt>
                <c:pt idx="2">
                  <c:v>126</c:v>
                </c:pt>
                <c:pt idx="3">
                  <c:v>679</c:v>
                </c:pt>
                <c:pt idx="4">
                  <c:v>775</c:v>
                </c:pt>
                <c:pt idx="5">
                  <c:v>639</c:v>
                </c:pt>
                <c:pt idx="6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6631933508311461"/>
          <c:y val="4.7754447360746572E-3"/>
          <c:w val="0.41701399825021879"/>
          <c:h val="0.99522455526392539"/>
        </c:manualLayout>
      </c:layout>
      <c:overlay val="0"/>
      <c:txPr>
        <a:bodyPr/>
        <a:lstStyle/>
        <a:p>
          <a:pPr rtl="0">
            <a:defRPr sz="110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0.02535</cdr:x>
      <cdr:y>0.0932</cdr:y>
    </cdr:from>
    <cdr:to>
      <cdr:x>0.71127</cdr:x>
      <cdr:y>0.9355</cdr:y>
    </cdr:to>
    <cdr:graphicFrame macro="">
      <cdr:nvGraphicFramePr>
        <cdr:cNvPr id="2" name="Chart 3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0.40546</cdr:x>
      <cdr:y>0.11431</cdr:y>
    </cdr:from>
    <cdr:to>
      <cdr:x>1</cdr:x>
      <cdr:y>0.76893</cdr:y>
    </cdr:to>
    <cdr:graphicFrame macro="">
      <cdr:nvGraphicFramePr>
        <cdr:cNvPr id="3" name="Chart 5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390525</xdr:colOff>
      <xdr:row>8</xdr:row>
      <xdr:rowOff>4761</xdr:rowOff>
    </xdr:from>
    <xdr:to>
      <xdr:col>31</xdr:col>
      <xdr:colOff>238124</xdr:colOff>
      <xdr:row>30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7</xdr:row>
      <xdr:rowOff>14287</xdr:rowOff>
    </xdr:from>
    <xdr:to>
      <xdr:col>6</xdr:col>
      <xdr:colOff>971550</xdr:colOff>
      <xdr:row>21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523875</xdr:colOff>
      <xdr:row>7</xdr:row>
      <xdr:rowOff>42862</xdr:rowOff>
    </xdr:from>
    <xdr:to>
      <xdr:col>9</xdr:col>
      <xdr:colOff>1028700</xdr:colOff>
      <xdr:row>21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4"/>
  <sheetViews>
    <sheetView topLeftCell="U1" workbookViewId="0">
      <selection activeCell="AL3" sqref="AL3"/>
    </sheetView>
  </sheetViews>
  <sheetFormatPr defaultColWidth="9.140625" defaultRowHeight="15"/>
  <cols>
    <col min="1" max="3" width="9.140625" style="5"/>
    <col min="4" max="21" width="9.140625" style="5" customWidth="1"/>
    <col min="22" max="22" width="12.5703125" style="5" customWidth="1"/>
    <col min="23" max="24" width="12.5703125" style="5" hidden="1" customWidth="1"/>
    <col min="25" max="25" width="17.42578125" style="5" customWidth="1"/>
    <col min="26" max="26" width="9.140625" style="5" customWidth="1"/>
    <col min="27" max="27" width="7.85546875" style="5" customWidth="1"/>
    <col min="28" max="28" width="7.7109375" style="5" customWidth="1"/>
    <col min="29" max="31" width="9.140625" style="5" customWidth="1"/>
    <col min="32" max="32" width="13" style="5" customWidth="1"/>
    <col min="33" max="33" width="9.140625" style="5" customWidth="1"/>
    <col min="34" max="34" width="15.5703125" style="5" customWidth="1"/>
    <col min="35" max="35" width="15.5703125" style="9" customWidth="1"/>
    <col min="36" max="36" width="13.28515625" style="5" customWidth="1"/>
    <col min="37" max="37" width="13.140625" style="5" customWidth="1"/>
    <col min="38" max="38" width="13.28515625" style="5" customWidth="1"/>
    <col min="39" max="39" width="12.85546875" style="5" customWidth="1"/>
    <col min="40" max="44" width="9.140625" style="6" customWidth="1"/>
    <col min="45" max="45" width="13.85546875" style="6" customWidth="1"/>
    <col min="46" max="46" width="30.7109375" style="5" customWidth="1"/>
    <col min="47" max="16384" width="9.140625" style="5"/>
  </cols>
  <sheetData>
    <row r="1" spans="1:46">
      <c r="D1" s="5" t="s">
        <v>60</v>
      </c>
      <c r="E1" s="5" t="s">
        <v>62</v>
      </c>
      <c r="F1" s="5" t="s">
        <v>63</v>
      </c>
      <c r="G1" s="5" t="s">
        <v>64</v>
      </c>
      <c r="H1" s="5" t="s">
        <v>61</v>
      </c>
      <c r="I1" s="5" t="s">
        <v>65</v>
      </c>
      <c r="J1" s="5" t="s">
        <v>66</v>
      </c>
      <c r="K1" s="5" t="s">
        <v>67</v>
      </c>
      <c r="L1" s="5" t="s">
        <v>68</v>
      </c>
      <c r="M1" s="5" t="s">
        <v>69</v>
      </c>
      <c r="N1" s="5" t="s">
        <v>70</v>
      </c>
      <c r="O1" s="5" t="s">
        <v>71</v>
      </c>
      <c r="P1" s="5" t="s">
        <v>72</v>
      </c>
      <c r="Q1" s="5" t="s">
        <v>75</v>
      </c>
      <c r="R1" s="5" t="s">
        <v>73</v>
      </c>
      <c r="S1" s="5" t="s">
        <v>74</v>
      </c>
      <c r="T1" s="5" t="s">
        <v>76</v>
      </c>
      <c r="U1" s="5" t="s">
        <v>77</v>
      </c>
      <c r="V1" s="5" t="s">
        <v>78</v>
      </c>
      <c r="W1" s="5" t="s">
        <v>80</v>
      </c>
      <c r="X1" s="5" t="s">
        <v>81</v>
      </c>
      <c r="Y1" s="5" t="s">
        <v>79</v>
      </c>
      <c r="Z1" s="5" t="s">
        <v>82</v>
      </c>
      <c r="AA1" s="5" t="s">
        <v>102</v>
      </c>
      <c r="AB1" s="5" t="s">
        <v>83</v>
      </c>
      <c r="AC1" s="5" t="s">
        <v>84</v>
      </c>
      <c r="AD1" s="5" t="s">
        <v>85</v>
      </c>
      <c r="AE1" s="5" t="s">
        <v>87</v>
      </c>
      <c r="AF1" s="5" t="s">
        <v>86</v>
      </c>
      <c r="AG1" s="5" t="s">
        <v>88</v>
      </c>
      <c r="AI1" s="9" t="s">
        <v>103</v>
      </c>
      <c r="AJ1" s="5" t="s">
        <v>104</v>
      </c>
      <c r="AK1" s="5" t="s">
        <v>105</v>
      </c>
      <c r="AS1" s="6" t="s">
        <v>100</v>
      </c>
      <c r="AT1" s="5" t="s">
        <v>101</v>
      </c>
    </row>
    <row r="2" spans="1:46">
      <c r="A2" s="5" t="s">
        <v>0</v>
      </c>
      <c r="B2" s="5" t="s">
        <v>1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26</v>
      </c>
      <c r="S2" s="5" t="s">
        <v>27</v>
      </c>
      <c r="T2" s="5" t="s">
        <v>28</v>
      </c>
      <c r="U2" s="5" t="s">
        <v>29</v>
      </c>
      <c r="V2" s="5" t="s">
        <v>30</v>
      </c>
      <c r="W2" s="7" t="s">
        <v>58</v>
      </c>
      <c r="X2" s="7" t="s">
        <v>59</v>
      </c>
      <c r="Y2" s="5" t="s">
        <v>31</v>
      </c>
      <c r="Z2" s="5" t="s">
        <v>32</v>
      </c>
      <c r="AA2" s="5" t="s">
        <v>33</v>
      </c>
      <c r="AB2" s="5" t="s">
        <v>34</v>
      </c>
      <c r="AC2" s="5" t="s">
        <v>35</v>
      </c>
      <c r="AD2" s="5" t="s">
        <v>36</v>
      </c>
      <c r="AE2" s="5" t="s">
        <v>37</v>
      </c>
      <c r="AF2" s="5" t="s">
        <v>38</v>
      </c>
      <c r="AG2" s="5" t="s">
        <v>89</v>
      </c>
      <c r="AH2" s="5" t="s">
        <v>90</v>
      </c>
      <c r="AI2" s="9" t="s">
        <v>91</v>
      </c>
      <c r="AJ2" s="5" t="s">
        <v>93</v>
      </c>
      <c r="AK2" s="5" t="s">
        <v>92</v>
      </c>
      <c r="AL2" s="5" t="s">
        <v>94</v>
      </c>
      <c r="AM2" s="5" t="s">
        <v>95</v>
      </c>
      <c r="AN2" s="6" t="s">
        <v>96</v>
      </c>
      <c r="AO2" s="6" t="s">
        <v>97</v>
      </c>
      <c r="AP2" s="6" t="s">
        <v>99</v>
      </c>
      <c r="AQ2" s="6" t="s">
        <v>98</v>
      </c>
      <c r="AS2" s="6" t="s">
        <v>106</v>
      </c>
      <c r="AT2" s="5" t="s">
        <v>107</v>
      </c>
    </row>
    <row r="3" spans="1:46">
      <c r="A3" s="5">
        <v>1</v>
      </c>
      <c r="B3" s="5" t="s">
        <v>2</v>
      </c>
      <c r="C3" s="5">
        <v>2006</v>
      </c>
      <c r="D3" s="5">
        <v>3</v>
      </c>
      <c r="E3" s="5">
        <v>1</v>
      </c>
      <c r="F3" s="5">
        <v>0</v>
      </c>
      <c r="G3" s="5">
        <v>0</v>
      </c>
      <c r="H3" s="5">
        <v>4</v>
      </c>
      <c r="I3" s="6">
        <v>20.95</v>
      </c>
      <c r="J3" s="5">
        <v>32</v>
      </c>
      <c r="K3" s="5">
        <v>55</v>
      </c>
      <c r="L3" s="6">
        <v>10.5633012516605</v>
      </c>
      <c r="M3" s="5">
        <v>2</v>
      </c>
      <c r="N3" s="6">
        <v>12.63</v>
      </c>
      <c r="O3" s="6">
        <v>79.985945857651103</v>
      </c>
      <c r="P3" s="6">
        <v>77.5280954124798</v>
      </c>
      <c r="Q3" s="6">
        <v>30772.3353024444</v>
      </c>
      <c r="R3" s="5">
        <v>63</v>
      </c>
      <c r="S3" s="5">
        <v>128.19999999999999</v>
      </c>
      <c r="T3" s="6">
        <v>1862</v>
      </c>
      <c r="U3" s="6">
        <v>92.525000000000006</v>
      </c>
      <c r="V3" s="5">
        <v>29</v>
      </c>
      <c r="W3" s="7"/>
      <c r="X3" s="7"/>
      <c r="Y3" s="5">
        <v>63</v>
      </c>
      <c r="Z3" s="5">
        <v>17048</v>
      </c>
      <c r="AA3" s="6">
        <v>1.0396067415730299</v>
      </c>
      <c r="AB3" s="6">
        <v>0.72172386895475804</v>
      </c>
      <c r="AC3" s="6">
        <v>0.1092210229939</v>
      </c>
      <c r="AD3" s="5">
        <v>34</v>
      </c>
      <c r="AE3" s="5">
        <v>57</v>
      </c>
      <c r="AF3" s="5">
        <v>71.199996948242202</v>
      </c>
      <c r="AG3" s="6">
        <v>2</v>
      </c>
      <c r="AH3" s="6">
        <f>(I3*1000/3600) /EXP(GAMMALN(1 + 1/$AG$3))</f>
        <v>6.5665398751808297</v>
      </c>
      <c r="AI3" s="10">
        <v>3.5</v>
      </c>
      <c r="AJ3" s="5">
        <v>14</v>
      </c>
      <c r="AK3" s="6">
        <v>25</v>
      </c>
      <c r="AL3" s="6">
        <f>(AI3/AH3)^AG3</f>
        <v>0.28409455954563695</v>
      </c>
      <c r="AM3" s="6">
        <f>(AJ3/AH3)^AG3</f>
        <v>4.5455129527301912</v>
      </c>
      <c r="AN3" s="6">
        <f>(AK3/AH3)^AG3</f>
        <v>14.494620384981477</v>
      </c>
      <c r="AO3" s="6">
        <f>EXP(-AL3)</f>
        <v>0.7526954667996304</v>
      </c>
      <c r="AP3" s="6">
        <f>EXP(-AM3)</f>
        <v>1.0614726466616094E-2</v>
      </c>
      <c r="AQ3" s="6">
        <f>EXP(-AN3)</f>
        <v>5.0706816990805556E-7</v>
      </c>
      <c r="AR3" s="6">
        <f>(AO3-AP3)/(AM3-AL3)</f>
        <v>0.17413937611004163</v>
      </c>
      <c r="AS3" s="6">
        <f>AR3-AQ3</f>
        <v>0.17413886904187173</v>
      </c>
      <c r="AT3" s="6">
        <f>AE3*AS3*8760/1000</f>
        <v>86.951020089987409</v>
      </c>
    </row>
    <row r="4" spans="1:46">
      <c r="A4" s="5">
        <v>1</v>
      </c>
      <c r="B4" s="5" t="s">
        <v>2</v>
      </c>
      <c r="C4" s="5">
        <v>2007</v>
      </c>
      <c r="D4" s="5">
        <v>3</v>
      </c>
      <c r="E4" s="5">
        <v>1</v>
      </c>
      <c r="F4" s="5">
        <v>0</v>
      </c>
      <c r="G4" s="5">
        <v>0</v>
      </c>
      <c r="H4" s="5">
        <v>4</v>
      </c>
      <c r="I4" s="6">
        <v>20.95</v>
      </c>
      <c r="J4" s="5">
        <v>32</v>
      </c>
      <c r="K4" s="5">
        <v>55</v>
      </c>
      <c r="L4" s="6">
        <v>10.5633012516605</v>
      </c>
      <c r="M4" s="5">
        <v>2</v>
      </c>
      <c r="N4" s="6">
        <v>12.63</v>
      </c>
      <c r="O4" s="6">
        <v>79.966952629194594</v>
      </c>
      <c r="P4" s="6">
        <v>77.905802373534897</v>
      </c>
      <c r="Q4" s="6">
        <v>33947.623081643702</v>
      </c>
      <c r="R4" s="5">
        <v>80</v>
      </c>
      <c r="S4" s="5">
        <v>170.7</v>
      </c>
      <c r="T4" s="6">
        <v>1969</v>
      </c>
      <c r="U4" s="6">
        <v>181.76900000000001</v>
      </c>
      <c r="V4" s="5">
        <v>52</v>
      </c>
      <c r="W4" s="7">
        <f>S4-S3</f>
        <v>42.5</v>
      </c>
      <c r="X4" s="8">
        <f>W4/V4</f>
        <v>0.81730769230769229</v>
      </c>
      <c r="Y4" s="5">
        <v>115</v>
      </c>
      <c r="Z4" s="5">
        <v>17048</v>
      </c>
      <c r="AA4" s="6">
        <v>1.28914184397163</v>
      </c>
      <c r="AB4" s="6">
        <v>1.0648447568834201</v>
      </c>
      <c r="AC4" s="6">
        <v>0.115497419052088</v>
      </c>
      <c r="AD4" s="5">
        <v>63</v>
      </c>
      <c r="AE4" s="5">
        <v>128.19999694824199</v>
      </c>
      <c r="AF4" s="5">
        <v>42.500003814697301</v>
      </c>
      <c r="AG4" s="6">
        <v>2</v>
      </c>
      <c r="AH4" s="6">
        <f t="shared" ref="AH4:AH67" si="0">(I4*1000/3600) /EXP(GAMMALN(1 + 1/$AG$3))</f>
        <v>6.5665398751808297</v>
      </c>
      <c r="AI4" s="10">
        <v>3.5</v>
      </c>
      <c r="AJ4" s="5">
        <v>14</v>
      </c>
      <c r="AK4" s="6">
        <v>25</v>
      </c>
      <c r="AL4" s="6">
        <f t="shared" ref="AL4:AL67" si="1">(AI4/AH4)^AG4</f>
        <v>0.28409455954563695</v>
      </c>
      <c r="AM4" s="6">
        <f t="shared" ref="AM4:AM67" si="2">(AJ4/AH4)^AG4</f>
        <v>4.5455129527301912</v>
      </c>
      <c r="AN4" s="6">
        <f t="shared" ref="AN4:AN67" si="3">(AK4/AH4)^AG4</f>
        <v>14.494620384981477</v>
      </c>
      <c r="AO4" s="6">
        <f t="shared" ref="AO4:AO67" si="4">EXP(-AL4)</f>
        <v>0.7526954667996304</v>
      </c>
      <c r="AP4" s="6">
        <f t="shared" ref="AP4:AP67" si="5">EXP(-AM4)</f>
        <v>1.0614726466616094E-2</v>
      </c>
      <c r="AQ4" s="6">
        <f t="shared" ref="AQ4:AQ67" si="6">EXP(-AN4)</f>
        <v>5.0706816990805556E-7</v>
      </c>
      <c r="AR4" s="6">
        <f t="shared" ref="AR4:AR67" si="7">(AO4-AP4)/(AM4-AL4)</f>
        <v>0.17413937611004163</v>
      </c>
      <c r="AS4" s="6">
        <f t="shared" ref="AS4:AS67" si="8">AR4-AQ4</f>
        <v>0.17413886904187173</v>
      </c>
      <c r="AT4" s="6">
        <f t="shared" ref="AT4:AT67" si="9">AE4*AS4*8760/1000</f>
        <v>195.56351772250721</v>
      </c>
    </row>
    <row r="5" spans="1:46">
      <c r="A5" s="5">
        <v>1</v>
      </c>
      <c r="B5" s="5" t="s">
        <v>2</v>
      </c>
      <c r="C5" s="5">
        <v>2008</v>
      </c>
      <c r="D5" s="5">
        <v>3</v>
      </c>
      <c r="E5" s="5">
        <v>1</v>
      </c>
      <c r="F5" s="5">
        <v>0</v>
      </c>
      <c r="G5" s="5">
        <v>0</v>
      </c>
      <c r="H5" s="5">
        <v>4</v>
      </c>
      <c r="I5" s="6">
        <v>20.95</v>
      </c>
      <c r="J5" s="5">
        <v>32</v>
      </c>
      <c r="K5" s="5">
        <v>55</v>
      </c>
      <c r="L5" s="6">
        <v>10.5633012516605</v>
      </c>
      <c r="M5" s="5">
        <v>3</v>
      </c>
      <c r="N5" s="6">
        <v>12.63</v>
      </c>
      <c r="O5" s="6">
        <v>79.947963910814494</v>
      </c>
      <c r="P5" s="6">
        <v>78.285349474576194</v>
      </c>
      <c r="Q5" s="6">
        <v>34757.058925257297</v>
      </c>
      <c r="R5" s="5">
        <v>115</v>
      </c>
      <c r="S5" s="5">
        <v>217.3</v>
      </c>
      <c r="T5" s="6">
        <v>1969</v>
      </c>
      <c r="U5" s="6">
        <v>266.63099999999997</v>
      </c>
      <c r="V5" s="5">
        <v>61</v>
      </c>
      <c r="W5" s="7">
        <f t="shared" ref="W5:W9" si="10">S5-S4</f>
        <v>46.600000000000023</v>
      </c>
      <c r="X5" s="8">
        <f t="shared" ref="X5:X9" si="11">W5/V5</f>
        <v>0.76393442622950858</v>
      </c>
      <c r="Y5" s="5">
        <v>176</v>
      </c>
      <c r="Z5" s="5">
        <v>17048</v>
      </c>
      <c r="AA5" s="6">
        <v>1.3199554455445499</v>
      </c>
      <c r="AB5" s="6">
        <v>1.2270179475379701</v>
      </c>
      <c r="AC5" s="6">
        <v>0.115497419052088</v>
      </c>
      <c r="AD5" s="5">
        <v>80</v>
      </c>
      <c r="AE5" s="5">
        <v>170.69999694824199</v>
      </c>
      <c r="AF5" s="5">
        <v>46.600002288818402</v>
      </c>
      <c r="AG5" s="6">
        <v>2</v>
      </c>
      <c r="AH5" s="6">
        <f t="shared" si="0"/>
        <v>6.5665398751808297</v>
      </c>
      <c r="AI5" s="10">
        <v>3.5</v>
      </c>
      <c r="AJ5" s="5">
        <v>14</v>
      </c>
      <c r="AK5" s="6">
        <v>25</v>
      </c>
      <c r="AL5" s="6">
        <f t="shared" si="1"/>
        <v>0.28409455954563695</v>
      </c>
      <c r="AM5" s="6">
        <f t="shared" si="2"/>
        <v>4.5455129527301912</v>
      </c>
      <c r="AN5" s="6">
        <f t="shared" si="3"/>
        <v>14.494620384981477</v>
      </c>
      <c r="AO5" s="6">
        <f t="shared" si="4"/>
        <v>0.7526954667996304</v>
      </c>
      <c r="AP5" s="6">
        <f t="shared" si="5"/>
        <v>1.0614726466616094E-2</v>
      </c>
      <c r="AQ5" s="6">
        <f t="shared" si="6"/>
        <v>5.0706816990805556E-7</v>
      </c>
      <c r="AR5" s="6">
        <f t="shared" si="7"/>
        <v>0.17413937611004163</v>
      </c>
      <c r="AS5" s="6">
        <f t="shared" si="8"/>
        <v>0.17413886904187173</v>
      </c>
      <c r="AT5" s="6">
        <f t="shared" si="9"/>
        <v>260.39541866679605</v>
      </c>
    </row>
    <row r="6" spans="1:46">
      <c r="A6" s="5">
        <v>1</v>
      </c>
      <c r="B6" s="5" t="s">
        <v>2</v>
      </c>
      <c r="C6" s="5">
        <v>2009</v>
      </c>
      <c r="D6" s="5">
        <v>3</v>
      </c>
      <c r="E6" s="5">
        <v>1</v>
      </c>
      <c r="F6" s="5">
        <v>0</v>
      </c>
      <c r="G6" s="5">
        <v>0</v>
      </c>
      <c r="H6" s="5">
        <v>4</v>
      </c>
      <c r="I6" s="6">
        <v>20.95</v>
      </c>
      <c r="J6" s="5">
        <v>32</v>
      </c>
      <c r="K6" s="5">
        <v>55</v>
      </c>
      <c r="L6" s="6">
        <v>10.5633012516605</v>
      </c>
      <c r="M6" s="5">
        <v>3</v>
      </c>
      <c r="N6" s="6">
        <v>12.63</v>
      </c>
      <c r="O6" s="6">
        <v>79.9289797014399</v>
      </c>
      <c r="P6" s="6">
        <v>78.666745680530497</v>
      </c>
      <c r="Q6" s="6">
        <v>37277.437870051501</v>
      </c>
      <c r="R6" s="5">
        <v>124</v>
      </c>
      <c r="S6" s="5">
        <v>231.1</v>
      </c>
      <c r="T6" s="6">
        <v>2076</v>
      </c>
      <c r="U6" s="6">
        <v>292.358</v>
      </c>
      <c r="V6" s="5">
        <v>15</v>
      </c>
      <c r="W6" s="7">
        <f t="shared" si="10"/>
        <v>13.799999999999983</v>
      </c>
      <c r="X6" s="8">
        <f t="shared" si="11"/>
        <v>0.91999999999999882</v>
      </c>
      <c r="Y6" s="5">
        <v>191</v>
      </c>
      <c r="Z6" s="5">
        <v>17048</v>
      </c>
      <c r="AA6" s="6">
        <v>1.3472718894009199</v>
      </c>
      <c r="AB6" s="6">
        <v>1.2650713976633501</v>
      </c>
      <c r="AC6" s="6">
        <v>0.121773815110277</v>
      </c>
      <c r="AD6" s="5">
        <v>115</v>
      </c>
      <c r="AE6" s="5">
        <v>217.30000305175801</v>
      </c>
      <c r="AF6" s="5">
        <v>13.7999973297119</v>
      </c>
      <c r="AG6" s="6">
        <v>2</v>
      </c>
      <c r="AH6" s="6">
        <f t="shared" si="0"/>
        <v>6.5665398751808297</v>
      </c>
      <c r="AI6" s="10">
        <v>3.5</v>
      </c>
      <c r="AJ6" s="5">
        <v>14</v>
      </c>
      <c r="AK6" s="6">
        <v>25</v>
      </c>
      <c r="AL6" s="6">
        <f t="shared" si="1"/>
        <v>0.28409455954563695</v>
      </c>
      <c r="AM6" s="6">
        <f t="shared" si="2"/>
        <v>4.5455129527301912</v>
      </c>
      <c r="AN6" s="6">
        <f t="shared" si="3"/>
        <v>14.494620384981477</v>
      </c>
      <c r="AO6" s="6">
        <f t="shared" si="4"/>
        <v>0.7526954667996304</v>
      </c>
      <c r="AP6" s="6">
        <f t="shared" si="5"/>
        <v>1.0614726466616094E-2</v>
      </c>
      <c r="AQ6" s="6">
        <f t="shared" si="6"/>
        <v>5.0706816990805556E-7</v>
      </c>
      <c r="AR6" s="6">
        <f t="shared" si="7"/>
        <v>0.17413937611004163</v>
      </c>
      <c r="AS6" s="6">
        <f t="shared" si="8"/>
        <v>0.17413886904187173</v>
      </c>
      <c r="AT6" s="6">
        <f t="shared" si="9"/>
        <v>331.4817005422409</v>
      </c>
    </row>
    <row r="7" spans="1:46">
      <c r="A7" s="5">
        <v>1</v>
      </c>
      <c r="B7" s="5" t="s">
        <v>2</v>
      </c>
      <c r="C7" s="5">
        <v>2010</v>
      </c>
      <c r="D7" s="5">
        <v>3</v>
      </c>
      <c r="E7" s="5">
        <v>1</v>
      </c>
      <c r="F7" s="5">
        <v>0</v>
      </c>
      <c r="G7" s="5">
        <v>0</v>
      </c>
      <c r="H7" s="5">
        <v>4</v>
      </c>
      <c r="I7" s="6">
        <v>20.95</v>
      </c>
      <c r="J7" s="5">
        <v>32</v>
      </c>
      <c r="K7" s="5">
        <v>55</v>
      </c>
      <c r="L7" s="6">
        <v>10.5633012516605</v>
      </c>
      <c r="M7" s="5">
        <v>3</v>
      </c>
      <c r="N7" s="6">
        <v>12.63</v>
      </c>
      <c r="O7" s="6">
        <v>79.91</v>
      </c>
      <c r="P7" s="6">
        <v>79.05</v>
      </c>
      <c r="Q7" s="6">
        <v>39194.2191281798</v>
      </c>
      <c r="R7" s="5">
        <v>124</v>
      </c>
      <c r="S7" s="5">
        <v>231.1</v>
      </c>
      <c r="T7" s="6">
        <v>2076</v>
      </c>
      <c r="U7" s="6">
        <v>262.63600000000002</v>
      </c>
      <c r="V7" s="5">
        <v>0</v>
      </c>
      <c r="W7" s="7">
        <f t="shared" si="10"/>
        <v>0</v>
      </c>
      <c r="X7" s="8"/>
      <c r="Y7" s="5">
        <v>191</v>
      </c>
      <c r="Z7" s="5">
        <v>17048</v>
      </c>
      <c r="AA7" s="6">
        <v>1.2103041474654399</v>
      </c>
      <c r="AB7" s="6">
        <v>1.1364604067503199</v>
      </c>
      <c r="AC7" s="6">
        <v>0.121773815110277</v>
      </c>
      <c r="AD7" s="5">
        <v>124</v>
      </c>
      <c r="AE7" s="5">
        <v>231.10000610351599</v>
      </c>
      <c r="AF7" s="5">
        <v>-6.1035157159494702E-6</v>
      </c>
      <c r="AG7" s="6">
        <v>2</v>
      </c>
      <c r="AH7" s="6">
        <f t="shared" si="0"/>
        <v>6.5665398751808297</v>
      </c>
      <c r="AI7" s="10">
        <v>3.5</v>
      </c>
      <c r="AJ7" s="5">
        <v>14</v>
      </c>
      <c r="AK7" s="6">
        <v>25</v>
      </c>
      <c r="AL7" s="6">
        <f t="shared" si="1"/>
        <v>0.28409455954563695</v>
      </c>
      <c r="AM7" s="6">
        <f t="shared" si="2"/>
        <v>4.5455129527301912</v>
      </c>
      <c r="AN7" s="6">
        <f t="shared" si="3"/>
        <v>14.494620384981477</v>
      </c>
      <c r="AO7" s="6">
        <f t="shared" si="4"/>
        <v>0.7526954667996304</v>
      </c>
      <c r="AP7" s="6">
        <f t="shared" si="5"/>
        <v>1.0614726466616094E-2</v>
      </c>
      <c r="AQ7" s="6">
        <f t="shared" si="6"/>
        <v>5.0706816990805556E-7</v>
      </c>
      <c r="AR7" s="6">
        <f t="shared" si="7"/>
        <v>0.17413937611004163</v>
      </c>
      <c r="AS7" s="6">
        <f t="shared" si="8"/>
        <v>0.17413886904187173</v>
      </c>
      <c r="AT7" s="6">
        <f t="shared" si="9"/>
        <v>352.53300479829869</v>
      </c>
    </row>
    <row r="8" spans="1:46">
      <c r="A8" s="5">
        <v>1</v>
      </c>
      <c r="B8" s="5" t="s">
        <v>2</v>
      </c>
      <c r="C8" s="5">
        <v>2011</v>
      </c>
      <c r="D8" s="5">
        <v>3</v>
      </c>
      <c r="E8" s="5">
        <v>1</v>
      </c>
      <c r="F8" s="5">
        <v>0</v>
      </c>
      <c r="G8" s="5">
        <v>0</v>
      </c>
      <c r="H8" s="5">
        <v>4</v>
      </c>
      <c r="I8" s="6">
        <v>20.95</v>
      </c>
      <c r="J8" s="5">
        <v>32</v>
      </c>
      <c r="K8" s="5">
        <v>55</v>
      </c>
      <c r="L8" s="6">
        <v>10.5633012516605</v>
      </c>
      <c r="M8" s="5">
        <v>3</v>
      </c>
      <c r="N8" s="6">
        <v>7.8537170263788996</v>
      </c>
      <c r="O8" s="6">
        <v>79.891024805424394</v>
      </c>
      <c r="P8" s="6">
        <v>79.435121485476401</v>
      </c>
      <c r="Q8" s="6">
        <v>39990.766440869302</v>
      </c>
      <c r="R8" s="5">
        <v>130</v>
      </c>
      <c r="S8" s="5">
        <v>233.35</v>
      </c>
      <c r="T8" s="6">
        <v>2076</v>
      </c>
      <c r="U8" s="6">
        <v>321.77</v>
      </c>
      <c r="V8" s="5">
        <v>9</v>
      </c>
      <c r="W8" s="7">
        <f t="shared" si="10"/>
        <v>2.25</v>
      </c>
      <c r="X8" s="8">
        <f t="shared" si="11"/>
        <v>0.25</v>
      </c>
      <c r="Y8" s="5">
        <v>200</v>
      </c>
      <c r="Z8" s="5">
        <v>17048</v>
      </c>
      <c r="AA8" s="6">
        <v>1.4237610619469001</v>
      </c>
      <c r="AB8" s="6">
        <v>1.3789157917291599</v>
      </c>
      <c r="AC8" s="6">
        <v>0.121773815110277</v>
      </c>
      <c r="AD8" s="5">
        <v>124</v>
      </c>
      <c r="AE8" s="5">
        <v>231.10000610351599</v>
      </c>
      <c r="AF8" s="5">
        <v>2.2499938011169398</v>
      </c>
      <c r="AG8" s="6">
        <v>2</v>
      </c>
      <c r="AH8" s="6">
        <f t="shared" si="0"/>
        <v>6.5665398751808297</v>
      </c>
      <c r="AI8" s="10">
        <v>3.5</v>
      </c>
      <c r="AJ8" s="5">
        <v>14</v>
      </c>
      <c r="AK8" s="6">
        <v>25</v>
      </c>
      <c r="AL8" s="6">
        <f t="shared" si="1"/>
        <v>0.28409455954563695</v>
      </c>
      <c r="AM8" s="6">
        <f t="shared" si="2"/>
        <v>4.5455129527301912</v>
      </c>
      <c r="AN8" s="6">
        <f t="shared" si="3"/>
        <v>14.494620384981477</v>
      </c>
      <c r="AO8" s="6">
        <f t="shared" si="4"/>
        <v>0.7526954667996304</v>
      </c>
      <c r="AP8" s="6">
        <f t="shared" si="5"/>
        <v>1.0614726466616094E-2</v>
      </c>
      <c r="AQ8" s="6">
        <f t="shared" si="6"/>
        <v>5.0706816990805556E-7</v>
      </c>
      <c r="AR8" s="6">
        <f t="shared" si="7"/>
        <v>0.17413937611004163</v>
      </c>
      <c r="AS8" s="6">
        <f t="shared" si="8"/>
        <v>0.17413886904187173</v>
      </c>
      <c r="AT8" s="6">
        <f t="shared" si="9"/>
        <v>352.53300479829869</v>
      </c>
    </row>
    <row r="9" spans="1:46">
      <c r="A9" s="5">
        <v>1</v>
      </c>
      <c r="B9" s="5" t="s">
        <v>2</v>
      </c>
      <c r="C9" s="5">
        <v>2012</v>
      </c>
      <c r="D9" s="5">
        <v>3</v>
      </c>
      <c r="E9" s="5">
        <v>1</v>
      </c>
      <c r="F9" s="5">
        <v>0</v>
      </c>
      <c r="G9" s="5">
        <v>0</v>
      </c>
      <c r="H9" s="5">
        <v>4</v>
      </c>
      <c r="I9" s="6">
        <v>20.95</v>
      </c>
      <c r="J9" s="5">
        <v>32</v>
      </c>
      <c r="K9" s="5">
        <v>55</v>
      </c>
      <c r="L9" s="6">
        <v>10.5633012516605</v>
      </c>
      <c r="M9" s="5">
        <v>3</v>
      </c>
      <c r="N9" s="6">
        <v>9.85</v>
      </c>
      <c r="O9" s="6">
        <v>79.8720541166429</v>
      </c>
      <c r="P9" s="6">
        <v>79.822119233553295</v>
      </c>
      <c r="Q9" s="6">
        <v>40865.9676311031</v>
      </c>
      <c r="R9" s="5">
        <v>132</v>
      </c>
      <c r="S9" s="5">
        <v>233.85</v>
      </c>
      <c r="T9" s="6">
        <v>2076</v>
      </c>
      <c r="U9" s="6">
        <v>333.20800000000003</v>
      </c>
      <c r="V9" s="5">
        <v>2</v>
      </c>
      <c r="W9" s="7">
        <f t="shared" si="10"/>
        <v>0.5</v>
      </c>
      <c r="X9" s="8">
        <f t="shared" si="11"/>
        <v>0.25</v>
      </c>
      <c r="Y9" s="5">
        <v>202</v>
      </c>
      <c r="Z9" s="5">
        <v>17048</v>
      </c>
      <c r="AA9" s="6">
        <v>1.46143859649123</v>
      </c>
      <c r="AB9" s="6">
        <v>1.42487919606585</v>
      </c>
      <c r="AC9" s="6">
        <v>0.121773815110277</v>
      </c>
      <c r="AD9" s="5">
        <v>130</v>
      </c>
      <c r="AE9" s="5">
        <v>233.35000610351599</v>
      </c>
      <c r="AF9" s="5">
        <v>0.49999389052391102</v>
      </c>
      <c r="AG9" s="6">
        <v>2</v>
      </c>
      <c r="AH9" s="6">
        <f t="shared" si="0"/>
        <v>6.5665398751808297</v>
      </c>
      <c r="AI9" s="10">
        <v>3.5</v>
      </c>
      <c r="AJ9" s="5">
        <v>14</v>
      </c>
      <c r="AK9" s="6">
        <v>25</v>
      </c>
      <c r="AL9" s="6">
        <f t="shared" si="1"/>
        <v>0.28409455954563695</v>
      </c>
      <c r="AM9" s="6">
        <f t="shared" si="2"/>
        <v>4.5455129527301912</v>
      </c>
      <c r="AN9" s="6">
        <f t="shared" si="3"/>
        <v>14.494620384981477</v>
      </c>
      <c r="AO9" s="6">
        <f t="shared" si="4"/>
        <v>0.7526954667996304</v>
      </c>
      <c r="AP9" s="6">
        <f t="shared" si="5"/>
        <v>1.0614726466616094E-2</v>
      </c>
      <c r="AQ9" s="6">
        <f t="shared" si="6"/>
        <v>5.0706816990805556E-7</v>
      </c>
      <c r="AR9" s="6">
        <f t="shared" si="7"/>
        <v>0.17413937611004163</v>
      </c>
      <c r="AS9" s="6">
        <f t="shared" si="8"/>
        <v>0.17413886904187173</v>
      </c>
      <c r="AT9" s="6">
        <f t="shared" si="9"/>
        <v>355.96528190711405</v>
      </c>
    </row>
    <row r="10" spans="1:46">
      <c r="A10" s="5">
        <v>1</v>
      </c>
      <c r="B10" s="5" t="s">
        <v>2</v>
      </c>
      <c r="C10" s="5">
        <v>2013</v>
      </c>
      <c r="D10" s="5">
        <v>3</v>
      </c>
      <c r="E10" s="5">
        <v>1</v>
      </c>
      <c r="F10" s="5">
        <v>0</v>
      </c>
      <c r="G10" s="5">
        <v>0</v>
      </c>
      <c r="H10" s="5">
        <v>4</v>
      </c>
      <c r="I10" s="6">
        <v>20.95</v>
      </c>
      <c r="J10" s="5">
        <v>32</v>
      </c>
      <c r="K10" s="5">
        <v>55</v>
      </c>
      <c r="L10" s="6">
        <v>10.5633012516605</v>
      </c>
      <c r="M10" s="5">
        <v>4</v>
      </c>
      <c r="N10" s="6">
        <v>9.85</v>
      </c>
      <c r="O10" s="6">
        <v>79.853087932585694</v>
      </c>
      <c r="P10" s="6">
        <v>80.211002385142095</v>
      </c>
      <c r="Q10" s="6">
        <v>43461.193467930403</v>
      </c>
      <c r="R10" s="5">
        <v>132</v>
      </c>
      <c r="S10" s="5">
        <v>233.85</v>
      </c>
      <c r="T10" s="6">
        <v>2076</v>
      </c>
      <c r="U10" s="6">
        <v>340.57</v>
      </c>
      <c r="V10" s="5">
        <v>0</v>
      </c>
      <c r="W10" s="7"/>
      <c r="X10" s="7"/>
      <c r="Y10" s="5">
        <v>202</v>
      </c>
      <c r="Z10" s="5">
        <v>17048</v>
      </c>
      <c r="AA10" s="6">
        <v>1.4937280701754401</v>
      </c>
      <c r="AB10" s="6">
        <v>1.45636091511653</v>
      </c>
      <c r="AC10" s="6">
        <v>0.121773815110277</v>
      </c>
      <c r="AD10" s="5">
        <v>132</v>
      </c>
      <c r="AE10" s="5">
        <v>233.85000610351599</v>
      </c>
      <c r="AF10" s="5">
        <v>-6.1035157159494702E-6</v>
      </c>
      <c r="AG10" s="6">
        <v>2</v>
      </c>
      <c r="AH10" s="6">
        <f t="shared" si="0"/>
        <v>6.5665398751808297</v>
      </c>
      <c r="AI10" s="10">
        <v>3.5</v>
      </c>
      <c r="AJ10" s="5">
        <v>14</v>
      </c>
      <c r="AK10" s="6">
        <v>25</v>
      </c>
      <c r="AL10" s="6">
        <f t="shared" si="1"/>
        <v>0.28409455954563695</v>
      </c>
      <c r="AM10" s="6">
        <f t="shared" si="2"/>
        <v>4.5455129527301912</v>
      </c>
      <c r="AN10" s="6">
        <f t="shared" si="3"/>
        <v>14.494620384981477</v>
      </c>
      <c r="AO10" s="6">
        <f t="shared" si="4"/>
        <v>0.7526954667996304</v>
      </c>
      <c r="AP10" s="6">
        <f t="shared" si="5"/>
        <v>1.0614726466616094E-2</v>
      </c>
      <c r="AQ10" s="6">
        <f t="shared" si="6"/>
        <v>5.0706816990805556E-7</v>
      </c>
      <c r="AR10" s="6">
        <f t="shared" si="7"/>
        <v>0.17413937611004163</v>
      </c>
      <c r="AS10" s="6">
        <f t="shared" si="8"/>
        <v>0.17413886904187173</v>
      </c>
      <c r="AT10" s="6">
        <f t="shared" si="9"/>
        <v>356.7280101535174</v>
      </c>
    </row>
    <row r="11" spans="1:46">
      <c r="A11" s="5">
        <v>2</v>
      </c>
      <c r="B11" s="5" t="s">
        <v>3</v>
      </c>
      <c r="C11" s="5">
        <v>2006</v>
      </c>
      <c r="D11" s="5">
        <v>1</v>
      </c>
      <c r="E11" s="5">
        <v>0</v>
      </c>
      <c r="F11" s="5">
        <v>0</v>
      </c>
      <c r="G11" s="5">
        <v>0</v>
      </c>
      <c r="H11" s="5">
        <v>1</v>
      </c>
      <c r="I11" s="6">
        <v>21.2</v>
      </c>
      <c r="J11" s="5">
        <v>20</v>
      </c>
      <c r="K11" s="5">
        <v>20</v>
      </c>
      <c r="L11" s="6">
        <v>0</v>
      </c>
      <c r="M11" s="5">
        <v>0</v>
      </c>
      <c r="N11" s="6">
        <v>2.5499999999999998</v>
      </c>
      <c r="O11" s="6">
        <v>80.886202949423605</v>
      </c>
      <c r="P11" s="6">
        <v>71.538955821374998</v>
      </c>
      <c r="Q11" s="6">
        <v>23401.4026539556</v>
      </c>
      <c r="R11" s="5">
        <v>0</v>
      </c>
      <c r="S11" s="5">
        <v>0</v>
      </c>
      <c r="T11" s="6">
        <v>1067.3499999999999</v>
      </c>
      <c r="U11" s="6">
        <v>0</v>
      </c>
      <c r="V11" s="5">
        <v>0</v>
      </c>
      <c r="W11" s="7"/>
      <c r="X11" s="8"/>
      <c r="Y11" s="5">
        <v>0</v>
      </c>
      <c r="Z11" s="5">
        <v>10693</v>
      </c>
      <c r="AA11" s="6">
        <v>0</v>
      </c>
      <c r="AB11" s="6">
        <v>0</v>
      </c>
      <c r="AC11" s="6">
        <v>9.98176377069111E-2</v>
      </c>
      <c r="AD11" s="5">
        <v>0</v>
      </c>
      <c r="AE11" s="5">
        <v>0</v>
      </c>
      <c r="AF11" s="5">
        <v>0</v>
      </c>
      <c r="AG11" s="6">
        <v>2</v>
      </c>
      <c r="AH11" s="6">
        <f t="shared" si="0"/>
        <v>6.6448995395624628</v>
      </c>
      <c r="AI11" s="10">
        <v>3.5</v>
      </c>
      <c r="AJ11" s="5">
        <v>14</v>
      </c>
      <c r="AK11" s="6">
        <v>25</v>
      </c>
      <c r="AL11" s="6">
        <f t="shared" si="1"/>
        <v>0.27743372290178647</v>
      </c>
      <c r="AM11" s="6">
        <f t="shared" si="2"/>
        <v>4.4389395664285836</v>
      </c>
      <c r="AN11" s="6">
        <f t="shared" si="3"/>
        <v>14.154781780703392</v>
      </c>
      <c r="AO11" s="6">
        <f t="shared" si="4"/>
        <v>0.75772578280492353</v>
      </c>
      <c r="AP11" s="6">
        <f t="shared" si="5"/>
        <v>1.1808453963689909E-2</v>
      </c>
      <c r="AQ11" s="6">
        <f t="shared" si="6"/>
        <v>7.1228923385114419E-7</v>
      </c>
      <c r="AR11" s="6">
        <f t="shared" si="7"/>
        <v>0.17924216783246974</v>
      </c>
      <c r="AS11" s="6">
        <f t="shared" si="8"/>
        <v>0.17924145554323589</v>
      </c>
      <c r="AT11" s="6">
        <f t="shared" si="9"/>
        <v>0</v>
      </c>
    </row>
    <row r="12" spans="1:46">
      <c r="A12" s="5">
        <v>2</v>
      </c>
      <c r="B12" s="5" t="s">
        <v>3</v>
      </c>
      <c r="C12" s="5">
        <v>2007</v>
      </c>
      <c r="D12" s="5">
        <v>1</v>
      </c>
      <c r="E12" s="5">
        <v>0</v>
      </c>
      <c r="F12" s="5">
        <v>0</v>
      </c>
      <c r="G12" s="5">
        <v>0</v>
      </c>
      <c r="H12" s="5">
        <v>1</v>
      </c>
      <c r="I12" s="6">
        <v>21.2</v>
      </c>
      <c r="J12" s="5">
        <v>20</v>
      </c>
      <c r="K12" s="5">
        <v>20</v>
      </c>
      <c r="L12" s="6">
        <v>0</v>
      </c>
      <c r="M12" s="5">
        <v>0</v>
      </c>
      <c r="N12" s="6">
        <v>2.5499999999999998</v>
      </c>
      <c r="O12" s="6">
        <v>80.688931705227901</v>
      </c>
      <c r="P12" s="6">
        <v>72.146435270263595</v>
      </c>
      <c r="Q12" s="6">
        <v>26410.333990557301</v>
      </c>
      <c r="R12" s="5">
        <v>1</v>
      </c>
      <c r="S12" s="5">
        <v>0.6</v>
      </c>
      <c r="T12" s="6">
        <v>1228.675</v>
      </c>
      <c r="U12" s="6">
        <v>0</v>
      </c>
      <c r="V12" s="5">
        <v>1</v>
      </c>
      <c r="W12" s="7">
        <f t="shared" ref="W12:W16" si="12">S12-S11</f>
        <v>0.6</v>
      </c>
      <c r="X12" s="8">
        <f t="shared" ref="X12:X14" si="13">W12/V12</f>
        <v>0.6</v>
      </c>
      <c r="Y12" s="5">
        <v>1</v>
      </c>
      <c r="Z12" s="5">
        <v>10693</v>
      </c>
      <c r="AA12" s="6">
        <v>0</v>
      </c>
      <c r="AB12" s="6">
        <v>0</v>
      </c>
      <c r="AC12" s="6">
        <v>0.114904610492846</v>
      </c>
      <c r="AD12" s="5">
        <v>0</v>
      </c>
      <c r="AE12" s="5">
        <v>0</v>
      </c>
      <c r="AF12" s="5">
        <v>0.60000002384185802</v>
      </c>
      <c r="AG12" s="6">
        <v>2</v>
      </c>
      <c r="AH12" s="6">
        <f t="shared" si="0"/>
        <v>6.6448995395624628</v>
      </c>
      <c r="AI12" s="10">
        <v>3.5</v>
      </c>
      <c r="AJ12" s="5">
        <v>14</v>
      </c>
      <c r="AK12" s="6">
        <v>25</v>
      </c>
      <c r="AL12" s="6">
        <f t="shared" si="1"/>
        <v>0.27743372290178647</v>
      </c>
      <c r="AM12" s="6">
        <f t="shared" si="2"/>
        <v>4.4389395664285836</v>
      </c>
      <c r="AN12" s="6">
        <f t="shared" si="3"/>
        <v>14.154781780703392</v>
      </c>
      <c r="AO12" s="6">
        <f t="shared" si="4"/>
        <v>0.75772578280492353</v>
      </c>
      <c r="AP12" s="6">
        <f t="shared" si="5"/>
        <v>1.1808453963689909E-2</v>
      </c>
      <c r="AQ12" s="6">
        <f t="shared" si="6"/>
        <v>7.1228923385114419E-7</v>
      </c>
      <c r="AR12" s="6">
        <f t="shared" si="7"/>
        <v>0.17924216783246974</v>
      </c>
      <c r="AS12" s="6">
        <f t="shared" si="8"/>
        <v>0.17924145554323589</v>
      </c>
      <c r="AT12" s="6">
        <f t="shared" si="9"/>
        <v>0</v>
      </c>
    </row>
    <row r="13" spans="1:46">
      <c r="A13" s="5">
        <v>2</v>
      </c>
      <c r="B13" s="5" t="s">
        <v>3</v>
      </c>
      <c r="C13" s="5">
        <v>2008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6">
        <v>21.2</v>
      </c>
      <c r="J13" s="5">
        <v>20</v>
      </c>
      <c r="K13" s="5">
        <v>20</v>
      </c>
      <c r="L13" s="6">
        <v>0</v>
      </c>
      <c r="M13" s="5">
        <v>0</v>
      </c>
      <c r="N13" s="6">
        <v>2.5099999999999998</v>
      </c>
      <c r="O13" s="6">
        <v>80.492141580708605</v>
      </c>
      <c r="P13" s="6">
        <v>72.759073185285601</v>
      </c>
      <c r="Q13" s="6">
        <v>25842.434188787302</v>
      </c>
      <c r="R13" s="5">
        <v>25</v>
      </c>
      <c r="S13" s="5">
        <v>19.2</v>
      </c>
      <c r="T13" s="6">
        <v>1228.675</v>
      </c>
      <c r="U13" s="6">
        <v>10.951000000000001</v>
      </c>
      <c r="V13" s="5">
        <v>31</v>
      </c>
      <c r="W13" s="7">
        <f t="shared" si="12"/>
        <v>18.599999999999998</v>
      </c>
      <c r="X13" s="8">
        <f t="shared" si="13"/>
        <v>0.6</v>
      </c>
      <c r="Y13" s="5">
        <v>32</v>
      </c>
      <c r="Z13" s="5">
        <v>10693</v>
      </c>
      <c r="AA13" s="6">
        <v>0.34221875000000002</v>
      </c>
      <c r="AB13" s="6">
        <v>0.57036458333333295</v>
      </c>
      <c r="AC13" s="6">
        <v>0.114904610492846</v>
      </c>
      <c r="AD13" s="5">
        <v>1</v>
      </c>
      <c r="AE13" s="5">
        <v>0.60000002384185802</v>
      </c>
      <c r="AF13" s="5">
        <v>18.600000381469702</v>
      </c>
      <c r="AG13" s="6">
        <v>2</v>
      </c>
      <c r="AH13" s="6">
        <f t="shared" si="0"/>
        <v>6.6448995395624628</v>
      </c>
      <c r="AI13" s="10">
        <v>3.5</v>
      </c>
      <c r="AJ13" s="5">
        <v>14</v>
      </c>
      <c r="AK13" s="6">
        <v>25</v>
      </c>
      <c r="AL13" s="6">
        <f t="shared" si="1"/>
        <v>0.27743372290178647</v>
      </c>
      <c r="AM13" s="6">
        <f t="shared" si="2"/>
        <v>4.4389395664285836</v>
      </c>
      <c r="AN13" s="6">
        <f t="shared" si="3"/>
        <v>14.154781780703392</v>
      </c>
      <c r="AO13" s="6">
        <f t="shared" si="4"/>
        <v>0.75772578280492353</v>
      </c>
      <c r="AP13" s="6">
        <f t="shared" si="5"/>
        <v>1.1808453963689909E-2</v>
      </c>
      <c r="AQ13" s="6">
        <f t="shared" si="6"/>
        <v>7.1228923385114419E-7</v>
      </c>
      <c r="AR13" s="6">
        <f t="shared" si="7"/>
        <v>0.17924216783246974</v>
      </c>
      <c r="AS13" s="6">
        <f t="shared" si="8"/>
        <v>0.17924145554323589</v>
      </c>
      <c r="AT13" s="6">
        <f t="shared" si="9"/>
        <v>0.94209312777066401</v>
      </c>
    </row>
    <row r="14" spans="1:46">
      <c r="A14" s="5">
        <v>2</v>
      </c>
      <c r="B14" s="5" t="s">
        <v>3</v>
      </c>
      <c r="C14" s="5">
        <v>2009</v>
      </c>
      <c r="D14" s="5">
        <v>1</v>
      </c>
      <c r="E14" s="5">
        <v>0</v>
      </c>
      <c r="F14" s="5">
        <v>0</v>
      </c>
      <c r="G14" s="5">
        <v>0</v>
      </c>
      <c r="H14" s="5">
        <v>1</v>
      </c>
      <c r="I14" s="6">
        <v>21.2</v>
      </c>
      <c r="J14" s="5">
        <v>20</v>
      </c>
      <c r="K14" s="5">
        <v>20</v>
      </c>
      <c r="L14" s="6">
        <v>0</v>
      </c>
      <c r="M14" s="5">
        <v>0</v>
      </c>
      <c r="N14" s="6">
        <v>2.5099999999999998</v>
      </c>
      <c r="O14" s="6">
        <v>80.2958314024754</v>
      </c>
      <c r="P14" s="6">
        <v>73.376913370018002</v>
      </c>
      <c r="Q14" s="6">
        <v>28371.005201679101</v>
      </c>
      <c r="R14" s="5">
        <v>27</v>
      </c>
      <c r="S14" s="5">
        <v>22.8</v>
      </c>
      <c r="T14" s="6">
        <v>1390</v>
      </c>
      <c r="U14" s="6">
        <v>55.951000000000001</v>
      </c>
      <c r="V14" s="5">
        <v>6</v>
      </c>
      <c r="W14" s="7">
        <f t="shared" si="12"/>
        <v>3.6000000000000014</v>
      </c>
      <c r="X14" s="8">
        <f t="shared" si="13"/>
        <v>0.6000000000000002</v>
      </c>
      <c r="Y14" s="5">
        <v>38</v>
      </c>
      <c r="Z14" s="5">
        <v>10693</v>
      </c>
      <c r="AA14" s="6">
        <v>1.47239473684211</v>
      </c>
      <c r="AB14" s="6">
        <v>2.4539912280701799</v>
      </c>
      <c r="AC14" s="6">
        <v>0.12999158327878099</v>
      </c>
      <c r="AD14" s="5">
        <v>25</v>
      </c>
      <c r="AE14" s="5">
        <v>19.200000762939499</v>
      </c>
      <c r="AF14" s="5">
        <v>3.5999991893768302</v>
      </c>
      <c r="AG14" s="6">
        <v>2</v>
      </c>
      <c r="AH14" s="6">
        <f t="shared" si="0"/>
        <v>6.6448995395624628</v>
      </c>
      <c r="AI14" s="10">
        <v>3.5</v>
      </c>
      <c r="AJ14" s="5">
        <v>14</v>
      </c>
      <c r="AK14" s="6">
        <v>25</v>
      </c>
      <c r="AL14" s="6">
        <f t="shared" si="1"/>
        <v>0.27743372290178647</v>
      </c>
      <c r="AM14" s="6">
        <f t="shared" si="2"/>
        <v>4.4389395664285836</v>
      </c>
      <c r="AN14" s="6">
        <f t="shared" si="3"/>
        <v>14.154781780703392</v>
      </c>
      <c r="AO14" s="6">
        <f t="shared" si="4"/>
        <v>0.75772578280492353</v>
      </c>
      <c r="AP14" s="6">
        <f t="shared" si="5"/>
        <v>1.1808453963689909E-2</v>
      </c>
      <c r="AQ14" s="6">
        <f t="shared" si="6"/>
        <v>7.1228923385114419E-7</v>
      </c>
      <c r="AR14" s="6">
        <f t="shared" si="7"/>
        <v>0.17924216783246974</v>
      </c>
      <c r="AS14" s="6">
        <f t="shared" si="8"/>
        <v>0.17924145554323589</v>
      </c>
      <c r="AT14" s="6">
        <f t="shared" si="9"/>
        <v>30.146980088661316</v>
      </c>
    </row>
    <row r="15" spans="1:46">
      <c r="A15" s="5">
        <v>2</v>
      </c>
      <c r="B15" s="5" t="s">
        <v>3</v>
      </c>
      <c r="C15" s="5">
        <v>2010</v>
      </c>
      <c r="D15" s="5">
        <v>1</v>
      </c>
      <c r="E15" s="5">
        <v>0</v>
      </c>
      <c r="F15" s="5">
        <v>0</v>
      </c>
      <c r="G15" s="5">
        <v>0</v>
      </c>
      <c r="H15" s="5">
        <v>1</v>
      </c>
      <c r="I15" s="6">
        <v>21.2</v>
      </c>
      <c r="J15" s="5">
        <v>20</v>
      </c>
      <c r="K15" s="5">
        <v>20</v>
      </c>
      <c r="L15" s="6">
        <v>0</v>
      </c>
      <c r="M15" s="5">
        <v>0</v>
      </c>
      <c r="N15" s="6">
        <v>2.4700000000000002</v>
      </c>
      <c r="O15" s="6">
        <v>80.099999999999994</v>
      </c>
      <c r="P15" s="6">
        <v>74</v>
      </c>
      <c r="Q15" s="6">
        <v>29086.237874762799</v>
      </c>
      <c r="R15" s="5">
        <v>29</v>
      </c>
      <c r="S15" s="5">
        <v>23.3</v>
      </c>
      <c r="T15" s="6">
        <v>1390</v>
      </c>
      <c r="U15" s="6">
        <v>18.765000000000001</v>
      </c>
      <c r="V15" s="5">
        <v>2</v>
      </c>
      <c r="W15" s="7">
        <f t="shared" si="12"/>
        <v>0.5</v>
      </c>
      <c r="X15" s="8">
        <f t="shared" ref="X15:X16" si="14">W15/V15</f>
        <v>0.25</v>
      </c>
      <c r="Y15" s="5">
        <v>40</v>
      </c>
      <c r="Z15" s="5">
        <v>10693</v>
      </c>
      <c r="AA15" s="6">
        <v>0.46912500000000001</v>
      </c>
      <c r="AB15" s="6">
        <v>0.805364806866953</v>
      </c>
      <c r="AC15" s="6">
        <v>0.12999158327878099</v>
      </c>
      <c r="AD15" s="5">
        <v>27</v>
      </c>
      <c r="AE15" s="5">
        <v>22.799999237060501</v>
      </c>
      <c r="AF15" s="5">
        <v>0.50000077486038197</v>
      </c>
      <c r="AG15" s="6">
        <v>2</v>
      </c>
      <c r="AH15" s="6">
        <f t="shared" si="0"/>
        <v>6.6448995395624628</v>
      </c>
      <c r="AI15" s="10">
        <v>3.5</v>
      </c>
      <c r="AJ15" s="5">
        <v>14</v>
      </c>
      <c r="AK15" s="6">
        <v>25</v>
      </c>
      <c r="AL15" s="6">
        <f t="shared" si="1"/>
        <v>0.27743372290178647</v>
      </c>
      <c r="AM15" s="6">
        <f t="shared" si="2"/>
        <v>4.4389395664285836</v>
      </c>
      <c r="AN15" s="6">
        <f t="shared" si="3"/>
        <v>14.154781780703392</v>
      </c>
      <c r="AO15" s="6">
        <f t="shared" si="4"/>
        <v>0.75772578280492353</v>
      </c>
      <c r="AP15" s="6">
        <f t="shared" si="5"/>
        <v>1.1808453963689909E-2</v>
      </c>
      <c r="AQ15" s="6">
        <f t="shared" si="6"/>
        <v>7.1228923385114419E-7</v>
      </c>
      <c r="AR15" s="6">
        <f t="shared" si="7"/>
        <v>0.17924216783246974</v>
      </c>
      <c r="AS15" s="6">
        <f t="shared" si="8"/>
        <v>0.17924145554323589</v>
      </c>
      <c r="AT15" s="6">
        <f t="shared" si="9"/>
        <v>35.799536234806034</v>
      </c>
    </row>
    <row r="16" spans="1:46">
      <c r="A16" s="5">
        <v>2</v>
      </c>
      <c r="B16" s="5" t="s">
        <v>3</v>
      </c>
      <c r="C16" s="5">
        <v>2011</v>
      </c>
      <c r="D16" s="5">
        <v>1</v>
      </c>
      <c r="E16" s="5">
        <v>0</v>
      </c>
      <c r="F16" s="5">
        <v>0</v>
      </c>
      <c r="G16" s="5">
        <v>0</v>
      </c>
      <c r="H16" s="5">
        <v>1</v>
      </c>
      <c r="I16" s="6">
        <v>21.2</v>
      </c>
      <c r="J16" s="5">
        <v>20</v>
      </c>
      <c r="K16" s="5">
        <v>20</v>
      </c>
      <c r="L16" s="6">
        <v>0</v>
      </c>
      <c r="M16" s="5">
        <v>0</v>
      </c>
      <c r="N16" s="6">
        <v>3.34295314293318</v>
      </c>
      <c r="O16" s="6">
        <v>79.9046462056086</v>
      </c>
      <c r="P16" s="6">
        <v>74.628377625890906</v>
      </c>
      <c r="Q16" s="6">
        <v>29055.277996986901</v>
      </c>
      <c r="R16" s="5">
        <v>33</v>
      </c>
      <c r="S16" s="5">
        <v>24.3</v>
      </c>
      <c r="T16" s="6">
        <v>1390</v>
      </c>
      <c r="U16" s="6">
        <v>22.411999999999999</v>
      </c>
      <c r="V16" s="5">
        <v>4</v>
      </c>
      <c r="W16" s="7">
        <f t="shared" si="12"/>
        <v>1</v>
      </c>
      <c r="X16" s="8">
        <f t="shared" si="14"/>
        <v>0.25</v>
      </c>
      <c r="Y16" s="5">
        <v>44</v>
      </c>
      <c r="Z16" s="5">
        <v>10693</v>
      </c>
      <c r="AA16" s="6">
        <v>0.50936363636363602</v>
      </c>
      <c r="AB16" s="6">
        <v>0.92230452674897101</v>
      </c>
      <c r="AC16" s="6">
        <v>0.12999158327878099</v>
      </c>
      <c r="AD16" s="5">
        <v>29</v>
      </c>
      <c r="AE16" s="5">
        <v>23.299999237060501</v>
      </c>
      <c r="AF16" s="5">
        <v>1.00000071525574</v>
      </c>
      <c r="AG16" s="6">
        <v>2</v>
      </c>
      <c r="AH16" s="6">
        <f t="shared" si="0"/>
        <v>6.6448995395624628</v>
      </c>
      <c r="AI16" s="10">
        <v>3.5</v>
      </c>
      <c r="AJ16" s="5">
        <v>14</v>
      </c>
      <c r="AK16" s="6">
        <v>25</v>
      </c>
      <c r="AL16" s="6">
        <f t="shared" si="1"/>
        <v>0.27743372290178647</v>
      </c>
      <c r="AM16" s="6">
        <f t="shared" si="2"/>
        <v>4.4389395664285836</v>
      </c>
      <c r="AN16" s="6">
        <f t="shared" si="3"/>
        <v>14.154781780703392</v>
      </c>
      <c r="AO16" s="6">
        <f t="shared" si="4"/>
        <v>0.75772578280492353</v>
      </c>
      <c r="AP16" s="6">
        <f t="shared" si="5"/>
        <v>1.1808453963689909E-2</v>
      </c>
      <c r="AQ16" s="6">
        <f t="shared" si="6"/>
        <v>7.1228923385114419E-7</v>
      </c>
      <c r="AR16" s="6">
        <f t="shared" si="7"/>
        <v>0.17924216783246974</v>
      </c>
      <c r="AS16" s="6">
        <f t="shared" si="8"/>
        <v>0.17924145554323589</v>
      </c>
      <c r="AT16" s="6">
        <f t="shared" si="9"/>
        <v>36.584613810085408</v>
      </c>
    </row>
    <row r="17" spans="1:46">
      <c r="A17" s="5">
        <v>2</v>
      </c>
      <c r="B17" s="5" t="s">
        <v>3</v>
      </c>
      <c r="C17" s="5">
        <v>2012</v>
      </c>
      <c r="D17" s="5">
        <v>1</v>
      </c>
      <c r="E17" s="5">
        <v>0</v>
      </c>
      <c r="F17" s="5">
        <v>0</v>
      </c>
      <c r="G17" s="5">
        <v>0</v>
      </c>
      <c r="H17" s="5">
        <v>1</v>
      </c>
      <c r="I17" s="6">
        <v>21.2</v>
      </c>
      <c r="J17" s="5">
        <v>20</v>
      </c>
      <c r="K17" s="5">
        <v>20</v>
      </c>
      <c r="L17" s="6">
        <v>0</v>
      </c>
      <c r="M17" s="5">
        <v>0</v>
      </c>
      <c r="N17" s="6">
        <v>3.34295314293318</v>
      </c>
      <c r="O17" s="6">
        <v>79.709768854475499</v>
      </c>
      <c r="P17" s="6">
        <v>75.262091176656497</v>
      </c>
      <c r="Q17" s="6">
        <v>28918.203962148498</v>
      </c>
      <c r="R17" s="5">
        <v>37</v>
      </c>
      <c r="S17" s="5">
        <v>27.55</v>
      </c>
      <c r="T17" s="6">
        <v>1390</v>
      </c>
      <c r="U17" s="6">
        <v>25.475999999999999</v>
      </c>
      <c r="V17" s="5">
        <v>13</v>
      </c>
      <c r="W17" s="7">
        <f t="shared" ref="W17" si="15">S17-S16</f>
        <v>3.25</v>
      </c>
      <c r="X17" s="8">
        <f t="shared" ref="X17" si="16">W17/V17</f>
        <v>0.25</v>
      </c>
      <c r="Y17" s="5">
        <v>57</v>
      </c>
      <c r="Z17" s="5">
        <v>10693</v>
      </c>
      <c r="AA17" s="6">
        <v>0.44694736842105298</v>
      </c>
      <c r="AB17" s="6">
        <v>0.92471869328493606</v>
      </c>
      <c r="AC17" s="6">
        <v>0.12999158327878099</v>
      </c>
      <c r="AD17" s="5">
        <v>33</v>
      </c>
      <c r="AE17" s="5">
        <v>24.299999237060501</v>
      </c>
      <c r="AF17" s="5">
        <v>3.25000071525574</v>
      </c>
      <c r="AG17" s="6">
        <v>2</v>
      </c>
      <c r="AH17" s="6">
        <f t="shared" si="0"/>
        <v>6.6448995395624628</v>
      </c>
      <c r="AI17" s="10">
        <v>3.5</v>
      </c>
      <c r="AJ17" s="5">
        <v>14</v>
      </c>
      <c r="AK17" s="6">
        <v>25</v>
      </c>
      <c r="AL17" s="6">
        <f t="shared" si="1"/>
        <v>0.27743372290178647</v>
      </c>
      <c r="AM17" s="6">
        <f t="shared" si="2"/>
        <v>4.4389395664285836</v>
      </c>
      <c r="AN17" s="6">
        <f t="shared" si="3"/>
        <v>14.154781780703392</v>
      </c>
      <c r="AO17" s="6">
        <f t="shared" si="4"/>
        <v>0.75772578280492353</v>
      </c>
      <c r="AP17" s="6">
        <f t="shared" si="5"/>
        <v>1.1808453963689909E-2</v>
      </c>
      <c r="AQ17" s="6">
        <f t="shared" si="6"/>
        <v>7.1228923385114419E-7</v>
      </c>
      <c r="AR17" s="6">
        <f t="shared" si="7"/>
        <v>0.17924216783246974</v>
      </c>
      <c r="AS17" s="6">
        <f t="shared" si="8"/>
        <v>0.17924145554323589</v>
      </c>
      <c r="AT17" s="6">
        <f t="shared" si="9"/>
        <v>38.154768960644148</v>
      </c>
    </row>
    <row r="18" spans="1:46">
      <c r="A18" s="5">
        <v>2</v>
      </c>
      <c r="B18" s="5" t="s">
        <v>3</v>
      </c>
      <c r="C18" s="5">
        <v>2013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6">
        <v>21.2</v>
      </c>
      <c r="J18" s="5">
        <v>20</v>
      </c>
      <c r="K18" s="5">
        <v>20</v>
      </c>
      <c r="L18" s="6">
        <v>0</v>
      </c>
      <c r="M18" s="5">
        <v>0</v>
      </c>
      <c r="N18" s="6">
        <v>3.34295314293318</v>
      </c>
      <c r="O18" s="6">
        <v>79.515366784615594</v>
      </c>
      <c r="P18" s="6">
        <v>75.901185962780602</v>
      </c>
      <c r="Q18" s="6">
        <v>30906.886487424101</v>
      </c>
      <c r="R18" s="5">
        <v>42</v>
      </c>
      <c r="S18" s="5">
        <v>56.95</v>
      </c>
      <c r="T18" s="6">
        <v>1390</v>
      </c>
      <c r="U18" s="6">
        <v>22.244</v>
      </c>
      <c r="V18" s="5">
        <v>14</v>
      </c>
      <c r="W18" s="7">
        <f t="shared" ref="W18" si="17">S18-S17</f>
        <v>29.400000000000002</v>
      </c>
      <c r="X18" s="8">
        <f t="shared" ref="X18" si="18">W18/V18</f>
        <v>2.1</v>
      </c>
      <c r="Y18" s="5">
        <v>71</v>
      </c>
      <c r="Z18" s="5">
        <v>10693</v>
      </c>
      <c r="AA18" s="6">
        <v>0.31329577464788699</v>
      </c>
      <c r="AB18" s="6">
        <v>0.39058823529411801</v>
      </c>
      <c r="AC18" s="6">
        <v>0.12999158327878099</v>
      </c>
      <c r="AD18" s="5">
        <v>37</v>
      </c>
      <c r="AE18" s="5">
        <v>27.549999237060501</v>
      </c>
      <c r="AF18" s="5">
        <v>29.400001525878899</v>
      </c>
      <c r="AG18" s="6">
        <v>2</v>
      </c>
      <c r="AH18" s="6">
        <f t="shared" si="0"/>
        <v>6.6448995395624628</v>
      </c>
      <c r="AI18" s="10">
        <v>3.5</v>
      </c>
      <c r="AJ18" s="5">
        <v>14</v>
      </c>
      <c r="AK18" s="6">
        <v>25</v>
      </c>
      <c r="AL18" s="6">
        <f t="shared" si="1"/>
        <v>0.27743372290178647</v>
      </c>
      <c r="AM18" s="6">
        <f t="shared" si="2"/>
        <v>4.4389395664285836</v>
      </c>
      <c r="AN18" s="6">
        <f t="shared" si="3"/>
        <v>14.154781780703392</v>
      </c>
      <c r="AO18" s="6">
        <f t="shared" si="4"/>
        <v>0.75772578280492353</v>
      </c>
      <c r="AP18" s="6">
        <f t="shared" si="5"/>
        <v>1.1808453963689909E-2</v>
      </c>
      <c r="AQ18" s="6">
        <f t="shared" si="6"/>
        <v>7.1228923385114419E-7</v>
      </c>
      <c r="AR18" s="6">
        <f t="shared" si="7"/>
        <v>0.17924216783246974</v>
      </c>
      <c r="AS18" s="6">
        <f t="shared" si="8"/>
        <v>0.17924145554323589</v>
      </c>
      <c r="AT18" s="6">
        <f t="shared" si="9"/>
        <v>43.257773199960077</v>
      </c>
    </row>
    <row r="19" spans="1:46">
      <c r="A19" s="5">
        <v>3</v>
      </c>
      <c r="B19" s="5" t="s">
        <v>4</v>
      </c>
      <c r="C19" s="5">
        <v>2006</v>
      </c>
      <c r="D19" s="5">
        <v>2</v>
      </c>
      <c r="E19" s="5">
        <v>0</v>
      </c>
      <c r="F19" s="5">
        <v>1</v>
      </c>
      <c r="G19" s="5">
        <v>0</v>
      </c>
      <c r="H19" s="5">
        <v>3</v>
      </c>
      <c r="I19" s="6">
        <v>20.93</v>
      </c>
      <c r="J19" s="5">
        <v>11</v>
      </c>
      <c r="K19" s="5">
        <v>58</v>
      </c>
      <c r="L19" s="6">
        <v>24.583192089989701</v>
      </c>
      <c r="M19" s="5">
        <v>3</v>
      </c>
      <c r="N19" s="6">
        <v>25.1</v>
      </c>
      <c r="O19" s="6">
        <v>72.847085557938399</v>
      </c>
      <c r="P19" s="6">
        <v>73.785284575480901</v>
      </c>
      <c r="Q19" s="6">
        <v>24660.6262668872</v>
      </c>
      <c r="R19" s="5">
        <v>260</v>
      </c>
      <c r="S19" s="5">
        <v>440.95</v>
      </c>
      <c r="T19" s="6">
        <v>871</v>
      </c>
      <c r="U19" s="6">
        <v>486.40600000000001</v>
      </c>
      <c r="V19" s="5">
        <v>186</v>
      </c>
      <c r="W19" s="7"/>
      <c r="X19" s="7"/>
      <c r="Y19" s="5">
        <v>253</v>
      </c>
      <c r="Z19" s="5">
        <v>7189</v>
      </c>
      <c r="AA19" s="6">
        <v>2.6150860215053799</v>
      </c>
      <c r="AB19" s="6">
        <v>1.10308651774578</v>
      </c>
      <c r="AC19" s="6">
        <v>0.121157323688969</v>
      </c>
      <c r="AD19" s="5">
        <v>121</v>
      </c>
      <c r="AE19" s="5">
        <v>228.94999694824199</v>
      </c>
      <c r="AF19" s="5">
        <v>212</v>
      </c>
      <c r="AG19" s="6">
        <v>2</v>
      </c>
      <c r="AH19" s="6">
        <f t="shared" si="0"/>
        <v>6.5602711020302991</v>
      </c>
      <c r="AI19" s="10">
        <v>3.5</v>
      </c>
      <c r="AJ19" s="5">
        <v>14</v>
      </c>
      <c r="AK19" s="6">
        <v>25</v>
      </c>
      <c r="AL19" s="6">
        <f t="shared" si="1"/>
        <v>0.28463776125633189</v>
      </c>
      <c r="AM19" s="6">
        <f t="shared" si="2"/>
        <v>4.5542041801013102</v>
      </c>
      <c r="AN19" s="6">
        <f t="shared" si="3"/>
        <v>14.522334757976118</v>
      </c>
      <c r="AO19" s="6">
        <f t="shared" si="4"/>
        <v>0.75228671236253819</v>
      </c>
      <c r="AP19" s="6">
        <f t="shared" si="5"/>
        <v>1.052287121107652E-2</v>
      </c>
      <c r="AQ19" s="6">
        <f t="shared" si="6"/>
        <v>4.9320804301340848E-7</v>
      </c>
      <c r="AR19" s="6">
        <f t="shared" si="7"/>
        <v>0.17373282633043727</v>
      </c>
      <c r="AS19" s="6">
        <f t="shared" si="8"/>
        <v>0.17373233312239425</v>
      </c>
      <c r="AT19" s="6">
        <f t="shared" si="9"/>
        <v>348.43791013048417</v>
      </c>
    </row>
    <row r="20" spans="1:46">
      <c r="A20" s="5">
        <v>3</v>
      </c>
      <c r="B20" s="5" t="s">
        <v>4</v>
      </c>
      <c r="C20" s="5">
        <v>2007</v>
      </c>
      <c r="D20" s="5">
        <v>2</v>
      </c>
      <c r="E20" s="5">
        <v>0</v>
      </c>
      <c r="F20" s="5">
        <v>1</v>
      </c>
      <c r="G20" s="5">
        <v>0</v>
      </c>
      <c r="H20" s="5">
        <v>3</v>
      </c>
      <c r="I20" s="6">
        <v>20.93</v>
      </c>
      <c r="J20" s="5">
        <v>11</v>
      </c>
      <c r="K20" s="5">
        <v>58</v>
      </c>
      <c r="L20" s="6">
        <v>24.583192089989701</v>
      </c>
      <c r="M20" s="5">
        <v>3</v>
      </c>
      <c r="N20" s="6">
        <v>25.1</v>
      </c>
      <c r="O20" s="6">
        <v>72.674703255738095</v>
      </c>
      <c r="P20" s="6">
        <v>74.087106453155599</v>
      </c>
      <c r="Q20" s="6">
        <v>28659.622640785401</v>
      </c>
      <c r="R20" s="5">
        <v>273</v>
      </c>
      <c r="S20" s="5">
        <v>499.55</v>
      </c>
      <c r="T20" s="6">
        <v>914</v>
      </c>
      <c r="U20" s="6">
        <v>517.24199999999996</v>
      </c>
      <c r="V20" s="5">
        <v>38</v>
      </c>
      <c r="W20" s="7">
        <f t="shared" ref="W20:W26" si="19">S20-S19</f>
        <v>58.600000000000023</v>
      </c>
      <c r="X20" s="8">
        <f t="shared" ref="X20:X24" si="20">W20/V20</f>
        <v>1.5421052631578953</v>
      </c>
      <c r="Y20" s="5">
        <v>291</v>
      </c>
      <c r="Z20" s="5">
        <v>7189</v>
      </c>
      <c r="AA20" s="6">
        <v>2.3091160714285701</v>
      </c>
      <c r="AB20" s="6">
        <v>1.03541587428686</v>
      </c>
      <c r="AC20" s="6">
        <v>0.127138684100709</v>
      </c>
      <c r="AD20" s="5">
        <v>260</v>
      </c>
      <c r="AE20" s="5">
        <v>440.95001220703102</v>
      </c>
      <c r="AF20" s="5">
        <v>58.599987030029297</v>
      </c>
      <c r="AG20" s="6">
        <v>2</v>
      </c>
      <c r="AH20" s="6">
        <f t="shared" si="0"/>
        <v>6.5602711020302991</v>
      </c>
      <c r="AI20" s="10">
        <v>3.5</v>
      </c>
      <c r="AJ20" s="5">
        <v>14</v>
      </c>
      <c r="AK20" s="6">
        <v>25</v>
      </c>
      <c r="AL20" s="6">
        <f t="shared" si="1"/>
        <v>0.28463776125633189</v>
      </c>
      <c r="AM20" s="6">
        <f t="shared" si="2"/>
        <v>4.5542041801013102</v>
      </c>
      <c r="AN20" s="6">
        <f t="shared" si="3"/>
        <v>14.522334757976118</v>
      </c>
      <c r="AO20" s="6">
        <f t="shared" si="4"/>
        <v>0.75228671236253819</v>
      </c>
      <c r="AP20" s="6">
        <f t="shared" si="5"/>
        <v>1.052287121107652E-2</v>
      </c>
      <c r="AQ20" s="6">
        <f t="shared" si="6"/>
        <v>4.9320804301340848E-7</v>
      </c>
      <c r="AR20" s="6">
        <f t="shared" si="7"/>
        <v>0.17373282633043727</v>
      </c>
      <c r="AS20" s="6">
        <f t="shared" si="8"/>
        <v>0.17373233312239425</v>
      </c>
      <c r="AT20" s="6">
        <f t="shared" si="9"/>
        <v>671.07972384102334</v>
      </c>
    </row>
    <row r="21" spans="1:46">
      <c r="A21" s="5">
        <v>3</v>
      </c>
      <c r="B21" s="5" t="s">
        <v>4</v>
      </c>
      <c r="C21" s="5">
        <v>2008</v>
      </c>
      <c r="D21" s="5">
        <v>2</v>
      </c>
      <c r="E21" s="5">
        <v>0</v>
      </c>
      <c r="F21" s="5">
        <v>1</v>
      </c>
      <c r="G21" s="5">
        <v>0</v>
      </c>
      <c r="H21" s="5">
        <v>3</v>
      </c>
      <c r="I21" s="6">
        <v>20.93</v>
      </c>
      <c r="J21" s="5">
        <v>11</v>
      </c>
      <c r="K21" s="5">
        <v>58</v>
      </c>
      <c r="L21" s="6">
        <v>24.583192089989701</v>
      </c>
      <c r="M21" s="5">
        <v>5</v>
      </c>
      <c r="N21" s="6">
        <v>26.815000000000001</v>
      </c>
      <c r="O21" s="6">
        <v>72.502728871821304</v>
      </c>
      <c r="P21" s="6">
        <v>74.390162946192504</v>
      </c>
      <c r="Q21" s="6">
        <v>29070.8065615142</v>
      </c>
      <c r="R21" s="5">
        <v>273</v>
      </c>
      <c r="S21" s="5">
        <v>499.55</v>
      </c>
      <c r="T21" s="6">
        <v>914</v>
      </c>
      <c r="U21" s="6">
        <v>727.37133333333304</v>
      </c>
      <c r="V21" s="5">
        <v>0</v>
      </c>
      <c r="W21" s="7">
        <f t="shared" si="19"/>
        <v>0</v>
      </c>
      <c r="X21" s="8"/>
      <c r="Y21" s="5">
        <v>291</v>
      </c>
      <c r="Z21" s="5">
        <v>7189</v>
      </c>
      <c r="AA21" s="6">
        <v>3.2471934523809498</v>
      </c>
      <c r="AB21" s="6">
        <v>1.45605311446969</v>
      </c>
      <c r="AC21" s="6">
        <v>0.127138684100709</v>
      </c>
      <c r="AD21" s="5">
        <v>273</v>
      </c>
      <c r="AE21" s="5">
        <v>499.54998779296898</v>
      </c>
      <c r="AF21" s="5">
        <v>1.22070314318989E-5</v>
      </c>
      <c r="AG21" s="6">
        <v>2</v>
      </c>
      <c r="AH21" s="6">
        <f t="shared" si="0"/>
        <v>6.5602711020302991</v>
      </c>
      <c r="AI21" s="10">
        <v>3.5</v>
      </c>
      <c r="AJ21" s="5">
        <v>14</v>
      </c>
      <c r="AK21" s="6">
        <v>25</v>
      </c>
      <c r="AL21" s="6">
        <f t="shared" si="1"/>
        <v>0.28463776125633189</v>
      </c>
      <c r="AM21" s="6">
        <f t="shared" si="2"/>
        <v>4.5542041801013102</v>
      </c>
      <c r="AN21" s="6">
        <f t="shared" si="3"/>
        <v>14.522334757976118</v>
      </c>
      <c r="AO21" s="6">
        <f t="shared" si="4"/>
        <v>0.75228671236253819</v>
      </c>
      <c r="AP21" s="6">
        <f t="shared" si="5"/>
        <v>1.052287121107652E-2</v>
      </c>
      <c r="AQ21" s="6">
        <f t="shared" si="6"/>
        <v>4.9320804301340848E-7</v>
      </c>
      <c r="AR21" s="6">
        <f t="shared" si="7"/>
        <v>0.17373282633043727</v>
      </c>
      <c r="AS21" s="6">
        <f t="shared" si="8"/>
        <v>0.17373233312239425</v>
      </c>
      <c r="AT21" s="6">
        <f t="shared" si="9"/>
        <v>760.26274764109587</v>
      </c>
    </row>
    <row r="22" spans="1:46">
      <c r="A22" s="5">
        <v>3</v>
      </c>
      <c r="B22" s="5" t="s">
        <v>4</v>
      </c>
      <c r="C22" s="5">
        <v>2009</v>
      </c>
      <c r="D22" s="5">
        <v>2</v>
      </c>
      <c r="E22" s="5">
        <v>0</v>
      </c>
      <c r="F22" s="5">
        <v>1</v>
      </c>
      <c r="G22" s="5">
        <v>0</v>
      </c>
      <c r="H22" s="5">
        <v>3</v>
      </c>
      <c r="I22" s="6">
        <v>20.93</v>
      </c>
      <c r="J22" s="5">
        <v>11</v>
      </c>
      <c r="K22" s="5">
        <v>58</v>
      </c>
      <c r="L22" s="6">
        <v>24.583192089989701</v>
      </c>
      <c r="M22" s="5">
        <v>6</v>
      </c>
      <c r="N22" s="6">
        <v>28.53</v>
      </c>
      <c r="O22" s="6">
        <v>72.331161440907493</v>
      </c>
      <c r="P22" s="6">
        <v>74.694459104838799</v>
      </c>
      <c r="Q22" s="6">
        <v>33213.747020530798</v>
      </c>
      <c r="R22" s="5">
        <v>273</v>
      </c>
      <c r="S22" s="5">
        <v>499.55</v>
      </c>
      <c r="T22" s="6">
        <v>957</v>
      </c>
      <c r="U22" s="6">
        <v>551.81733333333295</v>
      </c>
      <c r="V22" s="5">
        <v>0</v>
      </c>
      <c r="W22" s="7">
        <f t="shared" si="19"/>
        <v>0</v>
      </c>
      <c r="X22" s="8"/>
      <c r="Y22" s="5">
        <v>291</v>
      </c>
      <c r="Z22" s="5">
        <v>7189</v>
      </c>
      <c r="AA22" s="6">
        <v>2.46347023809524</v>
      </c>
      <c r="AB22" s="6">
        <v>1.1046288326160201</v>
      </c>
      <c r="AC22" s="6">
        <v>0.13312004451244999</v>
      </c>
      <c r="AD22" s="5">
        <v>273</v>
      </c>
      <c r="AE22" s="5">
        <v>499.54998779296898</v>
      </c>
      <c r="AF22" s="5">
        <v>1.22070314318989E-5</v>
      </c>
      <c r="AG22" s="6">
        <v>2</v>
      </c>
      <c r="AH22" s="6">
        <f t="shared" si="0"/>
        <v>6.5602711020302991</v>
      </c>
      <c r="AI22" s="10">
        <v>3.5</v>
      </c>
      <c r="AJ22" s="5">
        <v>14</v>
      </c>
      <c r="AK22" s="6">
        <v>25</v>
      </c>
      <c r="AL22" s="6">
        <f t="shared" si="1"/>
        <v>0.28463776125633189</v>
      </c>
      <c r="AM22" s="6">
        <f t="shared" si="2"/>
        <v>4.5542041801013102</v>
      </c>
      <c r="AN22" s="6">
        <f t="shared" si="3"/>
        <v>14.522334757976118</v>
      </c>
      <c r="AO22" s="6">
        <f t="shared" si="4"/>
        <v>0.75228671236253819</v>
      </c>
      <c r="AP22" s="6">
        <f t="shared" si="5"/>
        <v>1.052287121107652E-2</v>
      </c>
      <c r="AQ22" s="6">
        <f t="shared" si="6"/>
        <v>4.9320804301340848E-7</v>
      </c>
      <c r="AR22" s="6">
        <f t="shared" si="7"/>
        <v>0.17373282633043727</v>
      </c>
      <c r="AS22" s="6">
        <f t="shared" si="8"/>
        <v>0.17373233312239425</v>
      </c>
      <c r="AT22" s="6">
        <f t="shared" si="9"/>
        <v>760.26274764109587</v>
      </c>
    </row>
    <row r="23" spans="1:46">
      <c r="A23" s="5">
        <v>3</v>
      </c>
      <c r="B23" s="5" t="s">
        <v>4</v>
      </c>
      <c r="C23" s="5">
        <v>2010</v>
      </c>
      <c r="D23" s="5">
        <v>2</v>
      </c>
      <c r="E23" s="5">
        <v>0</v>
      </c>
      <c r="F23" s="5">
        <v>1</v>
      </c>
      <c r="G23" s="5">
        <v>0</v>
      </c>
      <c r="H23" s="5">
        <v>3</v>
      </c>
      <c r="I23" s="6">
        <v>20.93</v>
      </c>
      <c r="J23" s="5">
        <v>11</v>
      </c>
      <c r="K23" s="5">
        <v>58</v>
      </c>
      <c r="L23" s="6">
        <v>24.583192089989701</v>
      </c>
      <c r="M23" s="5">
        <v>6</v>
      </c>
      <c r="N23" s="6">
        <v>28.53</v>
      </c>
      <c r="O23" s="6">
        <v>72.16</v>
      </c>
      <c r="P23" s="6">
        <v>75</v>
      </c>
      <c r="Q23" s="6">
        <v>36627.123743668097</v>
      </c>
      <c r="R23" s="5">
        <v>277</v>
      </c>
      <c r="S23" s="5">
        <v>522.65</v>
      </c>
      <c r="T23" s="6">
        <v>957</v>
      </c>
      <c r="U23" s="6">
        <v>684.98199999999997</v>
      </c>
      <c r="V23" s="5">
        <v>11</v>
      </c>
      <c r="W23" s="7">
        <f t="shared" si="19"/>
        <v>23.099999999999966</v>
      </c>
      <c r="X23" s="8">
        <f t="shared" si="20"/>
        <v>2.099999999999997</v>
      </c>
      <c r="Y23" s="5">
        <v>302</v>
      </c>
      <c r="Z23" s="5">
        <v>7189</v>
      </c>
      <c r="AA23" s="6">
        <v>2.9148170212765998</v>
      </c>
      <c r="AB23" s="6">
        <v>1.31059408782168</v>
      </c>
      <c r="AC23" s="6">
        <v>0.13312004451244999</v>
      </c>
      <c r="AD23" s="5">
        <v>273</v>
      </c>
      <c r="AE23" s="5">
        <v>499.54998779296898</v>
      </c>
      <c r="AF23" s="5">
        <v>23.100011825561499</v>
      </c>
      <c r="AG23" s="6">
        <v>2</v>
      </c>
      <c r="AH23" s="6">
        <f t="shared" si="0"/>
        <v>6.5602711020302991</v>
      </c>
      <c r="AI23" s="10">
        <v>3.5</v>
      </c>
      <c r="AJ23" s="5">
        <v>14</v>
      </c>
      <c r="AK23" s="6">
        <v>25</v>
      </c>
      <c r="AL23" s="6">
        <f t="shared" si="1"/>
        <v>0.28463776125633189</v>
      </c>
      <c r="AM23" s="6">
        <f t="shared" si="2"/>
        <v>4.5542041801013102</v>
      </c>
      <c r="AN23" s="6">
        <f t="shared" si="3"/>
        <v>14.522334757976118</v>
      </c>
      <c r="AO23" s="6">
        <f t="shared" si="4"/>
        <v>0.75228671236253819</v>
      </c>
      <c r="AP23" s="6">
        <f t="shared" si="5"/>
        <v>1.052287121107652E-2</v>
      </c>
      <c r="AQ23" s="6">
        <f t="shared" si="6"/>
        <v>4.9320804301340848E-7</v>
      </c>
      <c r="AR23" s="6">
        <f t="shared" si="7"/>
        <v>0.17373282633043727</v>
      </c>
      <c r="AS23" s="6">
        <f t="shared" si="8"/>
        <v>0.17373233312239425</v>
      </c>
      <c r="AT23" s="6">
        <f t="shared" si="9"/>
        <v>760.26274764109587</v>
      </c>
    </row>
    <row r="24" spans="1:46">
      <c r="A24" s="5">
        <v>3</v>
      </c>
      <c r="B24" s="5" t="s">
        <v>4</v>
      </c>
      <c r="C24" s="5">
        <v>2011</v>
      </c>
      <c r="D24" s="5">
        <v>2</v>
      </c>
      <c r="E24" s="5">
        <v>0</v>
      </c>
      <c r="F24" s="5">
        <v>1</v>
      </c>
      <c r="G24" s="5">
        <v>0</v>
      </c>
      <c r="H24" s="5">
        <v>3</v>
      </c>
      <c r="I24" s="6">
        <v>20.93</v>
      </c>
      <c r="J24" s="5">
        <v>11</v>
      </c>
      <c r="K24" s="5">
        <v>58</v>
      </c>
      <c r="L24" s="6">
        <v>24.583192089989701</v>
      </c>
      <c r="M24" s="5">
        <v>6</v>
      </c>
      <c r="N24" s="6">
        <v>28.53</v>
      </c>
      <c r="O24" s="6">
        <v>71.989243588380901</v>
      </c>
      <c r="P24" s="6">
        <v>75.306790723324298</v>
      </c>
      <c r="Q24" s="6">
        <v>38325.364763552498</v>
      </c>
      <c r="R24" s="5">
        <v>280</v>
      </c>
      <c r="S24" s="5">
        <v>535.25</v>
      </c>
      <c r="T24" s="6">
        <v>957</v>
      </c>
      <c r="U24" s="6">
        <v>841.20100000000002</v>
      </c>
      <c r="V24" s="5">
        <v>6</v>
      </c>
      <c r="W24" s="7">
        <f t="shared" si="19"/>
        <v>12.600000000000023</v>
      </c>
      <c r="X24" s="8">
        <f t="shared" si="20"/>
        <v>2.1000000000000036</v>
      </c>
      <c r="Y24" s="5">
        <v>308</v>
      </c>
      <c r="Z24" s="5">
        <v>7189</v>
      </c>
      <c r="AA24" s="6">
        <v>3.4904605809128602</v>
      </c>
      <c r="AB24" s="6">
        <v>1.5716039234002801</v>
      </c>
      <c r="AC24" s="6">
        <v>0.13312004451244999</v>
      </c>
      <c r="AD24" s="5">
        <v>277</v>
      </c>
      <c r="AE24" s="5">
        <v>522.65002441406295</v>
      </c>
      <c r="AF24" s="5">
        <v>12.5999755859375</v>
      </c>
      <c r="AG24" s="6">
        <v>2</v>
      </c>
      <c r="AH24" s="6">
        <f t="shared" si="0"/>
        <v>6.5602711020302991</v>
      </c>
      <c r="AI24" s="10">
        <v>3.5</v>
      </c>
      <c r="AJ24" s="5">
        <v>14</v>
      </c>
      <c r="AK24" s="6">
        <v>25</v>
      </c>
      <c r="AL24" s="6">
        <f t="shared" si="1"/>
        <v>0.28463776125633189</v>
      </c>
      <c r="AM24" s="6">
        <f t="shared" si="2"/>
        <v>4.5542041801013102</v>
      </c>
      <c r="AN24" s="6">
        <f t="shared" si="3"/>
        <v>14.522334757976118</v>
      </c>
      <c r="AO24" s="6">
        <f t="shared" si="4"/>
        <v>0.75228671236253819</v>
      </c>
      <c r="AP24" s="6">
        <f t="shared" si="5"/>
        <v>1.052287121107652E-2</v>
      </c>
      <c r="AQ24" s="6">
        <f t="shared" si="6"/>
        <v>4.9320804301340848E-7</v>
      </c>
      <c r="AR24" s="6">
        <f t="shared" si="7"/>
        <v>0.17373282633043727</v>
      </c>
      <c r="AS24" s="6">
        <f t="shared" si="8"/>
        <v>0.17373233312239425</v>
      </c>
      <c r="AT24" s="6">
        <f t="shared" si="9"/>
        <v>795.41858337587973</v>
      </c>
    </row>
    <row r="25" spans="1:46">
      <c r="A25" s="5">
        <v>3</v>
      </c>
      <c r="B25" s="5" t="s">
        <v>4</v>
      </c>
      <c r="C25" s="5">
        <v>2012</v>
      </c>
      <c r="D25" s="5">
        <v>2</v>
      </c>
      <c r="E25" s="5">
        <v>0</v>
      </c>
      <c r="F25" s="5">
        <v>1</v>
      </c>
      <c r="G25" s="5">
        <v>0</v>
      </c>
      <c r="H25" s="5">
        <v>3</v>
      </c>
      <c r="I25" s="6">
        <v>20.93</v>
      </c>
      <c r="J25" s="5">
        <v>11</v>
      </c>
      <c r="K25" s="5">
        <v>58</v>
      </c>
      <c r="L25" s="6">
        <v>24.583192089989701</v>
      </c>
      <c r="M25" s="5">
        <v>6</v>
      </c>
      <c r="N25" s="6">
        <v>28.53</v>
      </c>
      <c r="O25" s="6">
        <v>71.818891247606004</v>
      </c>
      <c r="P25" s="6">
        <v>75.614836387287497</v>
      </c>
      <c r="Q25" s="6">
        <v>39965.972222222197</v>
      </c>
      <c r="R25" s="5">
        <v>280</v>
      </c>
      <c r="S25" s="5">
        <v>535.25</v>
      </c>
      <c r="T25" s="6">
        <v>957</v>
      </c>
      <c r="U25" s="6">
        <v>896.19299999999998</v>
      </c>
      <c r="V25" s="5">
        <v>0</v>
      </c>
      <c r="W25" s="7">
        <f t="shared" si="19"/>
        <v>0</v>
      </c>
      <c r="X25" s="8"/>
      <c r="Y25" s="5">
        <v>308</v>
      </c>
      <c r="Z25" s="5">
        <v>7189</v>
      </c>
      <c r="AA25" s="6">
        <v>3.7186431535269699</v>
      </c>
      <c r="AB25" s="6">
        <v>1.6743446987389099</v>
      </c>
      <c r="AC25" s="6">
        <v>0.13312004451244999</v>
      </c>
      <c r="AD25" s="5">
        <v>280</v>
      </c>
      <c r="AE25" s="5">
        <v>535.25</v>
      </c>
      <c r="AF25" s="5">
        <v>0</v>
      </c>
      <c r="AG25" s="6">
        <v>2</v>
      </c>
      <c r="AH25" s="6">
        <f t="shared" si="0"/>
        <v>6.5602711020302991</v>
      </c>
      <c r="AI25" s="10">
        <v>3.5</v>
      </c>
      <c r="AJ25" s="5">
        <v>14</v>
      </c>
      <c r="AK25" s="6">
        <v>25</v>
      </c>
      <c r="AL25" s="6">
        <f t="shared" si="1"/>
        <v>0.28463776125633189</v>
      </c>
      <c r="AM25" s="6">
        <f t="shared" si="2"/>
        <v>4.5542041801013102</v>
      </c>
      <c r="AN25" s="6">
        <f t="shared" si="3"/>
        <v>14.522334757976118</v>
      </c>
      <c r="AO25" s="6">
        <f t="shared" si="4"/>
        <v>0.75228671236253819</v>
      </c>
      <c r="AP25" s="6">
        <f t="shared" si="5"/>
        <v>1.052287121107652E-2</v>
      </c>
      <c r="AQ25" s="6">
        <f t="shared" si="6"/>
        <v>4.9320804301340848E-7</v>
      </c>
      <c r="AR25" s="6">
        <f t="shared" si="7"/>
        <v>0.17373282633043727</v>
      </c>
      <c r="AS25" s="6">
        <f t="shared" si="8"/>
        <v>0.17373233312239425</v>
      </c>
      <c r="AT25" s="6">
        <f t="shared" si="9"/>
        <v>814.59442622095094</v>
      </c>
    </row>
    <row r="26" spans="1:46">
      <c r="A26" s="5">
        <v>3</v>
      </c>
      <c r="B26" s="5" t="s">
        <v>4</v>
      </c>
      <c r="C26" s="5">
        <v>2013</v>
      </c>
      <c r="D26" s="5">
        <v>2</v>
      </c>
      <c r="E26" s="5">
        <v>0</v>
      </c>
      <c r="F26" s="5">
        <v>1</v>
      </c>
      <c r="G26" s="5">
        <v>0</v>
      </c>
      <c r="H26" s="5">
        <v>3</v>
      </c>
      <c r="I26" s="6">
        <v>20.93</v>
      </c>
      <c r="J26" s="5">
        <v>11</v>
      </c>
      <c r="K26" s="5">
        <v>58</v>
      </c>
      <c r="L26" s="6">
        <v>24.583192089989701</v>
      </c>
      <c r="M26" s="5">
        <v>6</v>
      </c>
      <c r="N26" s="6">
        <v>28.53</v>
      </c>
      <c r="O26" s="6">
        <v>71.648942021498698</v>
      </c>
      <c r="P26" s="6">
        <v>75.924142125278195</v>
      </c>
      <c r="Q26" s="6">
        <v>43358.512939658998</v>
      </c>
      <c r="R26" s="5">
        <v>280</v>
      </c>
      <c r="S26" s="5">
        <v>535.25</v>
      </c>
      <c r="T26" s="6">
        <v>957</v>
      </c>
      <c r="U26" s="6">
        <v>881.10699999999997</v>
      </c>
      <c r="V26" s="5">
        <v>0</v>
      </c>
      <c r="W26" s="7">
        <f t="shared" si="19"/>
        <v>0</v>
      </c>
      <c r="X26" s="8"/>
      <c r="Y26" s="5">
        <v>308</v>
      </c>
      <c r="Z26" s="5">
        <v>7189</v>
      </c>
      <c r="AA26" s="6">
        <v>3.6560456431535302</v>
      </c>
      <c r="AB26" s="6">
        <v>1.64615973843998</v>
      </c>
      <c r="AC26" s="6">
        <v>0.13312004451244999</v>
      </c>
      <c r="AD26" s="5">
        <v>280</v>
      </c>
      <c r="AE26" s="5">
        <v>535.25</v>
      </c>
      <c r="AF26" s="5">
        <v>0</v>
      </c>
      <c r="AG26" s="6">
        <v>2</v>
      </c>
      <c r="AH26" s="6">
        <f t="shared" si="0"/>
        <v>6.5602711020302991</v>
      </c>
      <c r="AI26" s="10">
        <v>3.5</v>
      </c>
      <c r="AJ26" s="5">
        <v>14</v>
      </c>
      <c r="AK26" s="6">
        <v>25</v>
      </c>
      <c r="AL26" s="6">
        <f t="shared" si="1"/>
        <v>0.28463776125633189</v>
      </c>
      <c r="AM26" s="6">
        <f t="shared" si="2"/>
        <v>4.5542041801013102</v>
      </c>
      <c r="AN26" s="6">
        <f t="shared" si="3"/>
        <v>14.522334757976118</v>
      </c>
      <c r="AO26" s="6">
        <f t="shared" si="4"/>
        <v>0.75228671236253819</v>
      </c>
      <c r="AP26" s="6">
        <f t="shared" si="5"/>
        <v>1.052287121107652E-2</v>
      </c>
      <c r="AQ26" s="6">
        <f t="shared" si="6"/>
        <v>4.9320804301340848E-7</v>
      </c>
      <c r="AR26" s="6">
        <f t="shared" si="7"/>
        <v>0.17373282633043727</v>
      </c>
      <c r="AS26" s="6">
        <f t="shared" si="8"/>
        <v>0.17373233312239425</v>
      </c>
      <c r="AT26" s="6">
        <f t="shared" si="9"/>
        <v>814.59442622095094</v>
      </c>
    </row>
    <row r="27" spans="1:46">
      <c r="A27" s="5">
        <v>4</v>
      </c>
      <c r="B27" s="5" t="s">
        <v>5</v>
      </c>
      <c r="C27" s="5">
        <v>2006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6">
        <v>20.5</v>
      </c>
      <c r="J27" s="5">
        <v>22</v>
      </c>
      <c r="K27" s="5">
        <v>22</v>
      </c>
      <c r="L27" s="6">
        <v>0</v>
      </c>
      <c r="M27" s="5">
        <v>0</v>
      </c>
      <c r="N27" s="6">
        <v>19.593</v>
      </c>
      <c r="O27" s="6">
        <v>70.049450136715606</v>
      </c>
      <c r="P27" s="6">
        <v>80.545845643937795</v>
      </c>
      <c r="Q27" s="6">
        <v>41139.629456789597</v>
      </c>
      <c r="R27" s="5">
        <v>0</v>
      </c>
      <c r="S27" s="5">
        <v>0</v>
      </c>
      <c r="T27" s="6">
        <v>969.18</v>
      </c>
      <c r="U27" s="6">
        <v>0</v>
      </c>
      <c r="V27" s="5">
        <v>0</v>
      </c>
      <c r="W27" s="7"/>
      <c r="X27" s="7"/>
      <c r="Y27" s="5">
        <v>0</v>
      </c>
      <c r="Z27" s="5">
        <v>7685</v>
      </c>
      <c r="AA27" s="6">
        <v>0</v>
      </c>
      <c r="AB27" s="6">
        <v>0</v>
      </c>
      <c r="AC27" s="6">
        <v>0.12611320754717001</v>
      </c>
      <c r="AD27" s="5">
        <v>0</v>
      </c>
      <c r="AE27" s="5">
        <v>0</v>
      </c>
      <c r="AF27" s="5">
        <v>0</v>
      </c>
      <c r="AG27" s="6">
        <v>2</v>
      </c>
      <c r="AH27" s="6">
        <f t="shared" si="0"/>
        <v>6.425492479293891</v>
      </c>
      <c r="AI27" s="10">
        <v>3.5</v>
      </c>
      <c r="AJ27" s="5">
        <v>14</v>
      </c>
      <c r="AK27" s="6">
        <v>25</v>
      </c>
      <c r="AL27" s="6">
        <f t="shared" si="1"/>
        <v>0.29670389630215088</v>
      </c>
      <c r="AM27" s="6">
        <f t="shared" si="2"/>
        <v>4.7472623408344141</v>
      </c>
      <c r="AN27" s="6">
        <f t="shared" si="3"/>
        <v>15.13795389296688</v>
      </c>
      <c r="AO27" s="6">
        <f t="shared" si="4"/>
        <v>0.74326406301896375</v>
      </c>
      <c r="AP27" s="6">
        <f t="shared" si="5"/>
        <v>8.6754130466638671E-3</v>
      </c>
      <c r="AQ27" s="6">
        <f t="shared" si="6"/>
        <v>2.6648339766673772E-7</v>
      </c>
      <c r="AR27" s="6">
        <f t="shared" si="7"/>
        <v>0.16505538779628415</v>
      </c>
      <c r="AS27" s="6">
        <f t="shared" si="8"/>
        <v>0.16505512131288649</v>
      </c>
      <c r="AT27" s="6">
        <f t="shared" si="9"/>
        <v>0</v>
      </c>
    </row>
    <row r="28" spans="1:46">
      <c r="A28" s="5">
        <v>4</v>
      </c>
      <c r="B28" s="5" t="s">
        <v>5</v>
      </c>
      <c r="C28" s="5">
        <v>2007</v>
      </c>
      <c r="D28" s="5">
        <v>1</v>
      </c>
      <c r="E28" s="5">
        <v>0</v>
      </c>
      <c r="F28" s="5">
        <v>0</v>
      </c>
      <c r="G28" s="5">
        <v>0</v>
      </c>
      <c r="H28" s="5">
        <v>1</v>
      </c>
      <c r="I28" s="6">
        <v>20.5</v>
      </c>
      <c r="J28" s="5">
        <v>22</v>
      </c>
      <c r="K28" s="5">
        <v>22</v>
      </c>
      <c r="L28" s="6">
        <v>0</v>
      </c>
      <c r="M28" s="5">
        <v>0</v>
      </c>
      <c r="N28" s="6">
        <v>19.593</v>
      </c>
      <c r="O28" s="6">
        <v>69.590088812695797</v>
      </c>
      <c r="P28" s="6">
        <v>81.152496054397602</v>
      </c>
      <c r="Q28" s="6">
        <v>44908.163174808098</v>
      </c>
      <c r="R28" s="5">
        <v>0</v>
      </c>
      <c r="S28" s="5">
        <v>0</v>
      </c>
      <c r="T28" s="6">
        <v>986.09</v>
      </c>
      <c r="U28" s="6">
        <v>0</v>
      </c>
      <c r="V28" s="5">
        <v>0</v>
      </c>
      <c r="W28" s="7">
        <f t="shared" ref="W28:W34" si="21">S28-S27</f>
        <v>0</v>
      </c>
      <c r="X28" s="8"/>
      <c r="Y28" s="5">
        <v>0</v>
      </c>
      <c r="Z28" s="5">
        <v>7685</v>
      </c>
      <c r="AA28" s="6">
        <v>0</v>
      </c>
      <c r="AB28" s="6">
        <v>0</v>
      </c>
      <c r="AC28" s="6">
        <v>0.12831359791802199</v>
      </c>
      <c r="AD28" s="5">
        <v>0</v>
      </c>
      <c r="AE28" s="5">
        <v>0</v>
      </c>
      <c r="AF28" s="5">
        <v>0</v>
      </c>
      <c r="AG28" s="6">
        <v>2</v>
      </c>
      <c r="AH28" s="6">
        <f t="shared" si="0"/>
        <v>6.425492479293891</v>
      </c>
      <c r="AI28" s="10">
        <v>3.5</v>
      </c>
      <c r="AJ28" s="5">
        <v>14</v>
      </c>
      <c r="AK28" s="6">
        <v>25</v>
      </c>
      <c r="AL28" s="6">
        <f t="shared" si="1"/>
        <v>0.29670389630215088</v>
      </c>
      <c r="AM28" s="6">
        <f t="shared" si="2"/>
        <v>4.7472623408344141</v>
      </c>
      <c r="AN28" s="6">
        <f t="shared" si="3"/>
        <v>15.13795389296688</v>
      </c>
      <c r="AO28" s="6">
        <f t="shared" si="4"/>
        <v>0.74326406301896375</v>
      </c>
      <c r="AP28" s="6">
        <f t="shared" si="5"/>
        <v>8.6754130466638671E-3</v>
      </c>
      <c r="AQ28" s="6">
        <f t="shared" si="6"/>
        <v>2.6648339766673772E-7</v>
      </c>
      <c r="AR28" s="6">
        <f t="shared" si="7"/>
        <v>0.16505538779628415</v>
      </c>
      <c r="AS28" s="6">
        <f t="shared" si="8"/>
        <v>0.16505512131288649</v>
      </c>
      <c r="AT28" s="6">
        <f t="shared" si="9"/>
        <v>0</v>
      </c>
    </row>
    <row r="29" spans="1:46">
      <c r="A29" s="5">
        <v>4</v>
      </c>
      <c r="B29" s="5" t="s">
        <v>5</v>
      </c>
      <c r="C29" s="5">
        <v>2008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6">
        <v>20.5</v>
      </c>
      <c r="J29" s="5">
        <v>22</v>
      </c>
      <c r="K29" s="5">
        <v>22</v>
      </c>
      <c r="L29" s="6">
        <v>0</v>
      </c>
      <c r="M29" s="5">
        <v>0</v>
      </c>
      <c r="N29" s="6">
        <v>18.546500000000002</v>
      </c>
      <c r="O29" s="6">
        <v>69.133739829609297</v>
      </c>
      <c r="P29" s="6">
        <v>81.763715598343694</v>
      </c>
      <c r="Q29" s="6">
        <v>47166.518413817103</v>
      </c>
      <c r="R29" s="5">
        <v>0</v>
      </c>
      <c r="S29" s="5">
        <v>0</v>
      </c>
      <c r="T29" s="6">
        <v>986.09</v>
      </c>
      <c r="U29" s="6">
        <v>0</v>
      </c>
      <c r="V29" s="5">
        <v>0</v>
      </c>
      <c r="W29" s="7">
        <f t="shared" si="21"/>
        <v>0</v>
      </c>
      <c r="X29" s="8"/>
      <c r="Y29" s="5">
        <v>0</v>
      </c>
      <c r="Z29" s="5">
        <v>7685</v>
      </c>
      <c r="AA29" s="6">
        <v>0</v>
      </c>
      <c r="AB29" s="6">
        <v>0</v>
      </c>
      <c r="AC29" s="6">
        <v>0.12831359791802199</v>
      </c>
      <c r="AD29" s="5">
        <v>0</v>
      </c>
      <c r="AE29" s="5">
        <v>0</v>
      </c>
      <c r="AF29" s="5">
        <v>0</v>
      </c>
      <c r="AG29" s="6">
        <v>2</v>
      </c>
      <c r="AH29" s="6">
        <f t="shared" si="0"/>
        <v>6.425492479293891</v>
      </c>
      <c r="AI29" s="10">
        <v>3.5</v>
      </c>
      <c r="AJ29" s="5">
        <v>14</v>
      </c>
      <c r="AK29" s="6">
        <v>25</v>
      </c>
      <c r="AL29" s="6">
        <f t="shared" si="1"/>
        <v>0.29670389630215088</v>
      </c>
      <c r="AM29" s="6">
        <f t="shared" si="2"/>
        <v>4.7472623408344141</v>
      </c>
      <c r="AN29" s="6">
        <f t="shared" si="3"/>
        <v>15.13795389296688</v>
      </c>
      <c r="AO29" s="6">
        <f t="shared" si="4"/>
        <v>0.74326406301896375</v>
      </c>
      <c r="AP29" s="6">
        <f t="shared" si="5"/>
        <v>8.6754130466638671E-3</v>
      </c>
      <c r="AQ29" s="6">
        <f t="shared" si="6"/>
        <v>2.6648339766673772E-7</v>
      </c>
      <c r="AR29" s="6">
        <f t="shared" si="7"/>
        <v>0.16505538779628415</v>
      </c>
      <c r="AS29" s="6">
        <f t="shared" si="8"/>
        <v>0.16505512131288649</v>
      </c>
      <c r="AT29" s="6">
        <f t="shared" si="9"/>
        <v>0</v>
      </c>
    </row>
    <row r="30" spans="1:46">
      <c r="A30" s="5">
        <v>4</v>
      </c>
      <c r="B30" s="5" t="s">
        <v>5</v>
      </c>
      <c r="C30" s="5">
        <v>2009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6">
        <v>20.5</v>
      </c>
      <c r="J30" s="5">
        <v>22</v>
      </c>
      <c r="K30" s="5">
        <v>22</v>
      </c>
      <c r="L30" s="6">
        <v>0</v>
      </c>
      <c r="M30" s="5">
        <v>0</v>
      </c>
      <c r="N30" s="6">
        <v>17.5</v>
      </c>
      <c r="O30" s="6">
        <v>68.680383433512105</v>
      </c>
      <c r="P30" s="6">
        <v>82.379538689303899</v>
      </c>
      <c r="Q30" s="6">
        <v>51308.604651162801</v>
      </c>
      <c r="R30" s="5">
        <v>0</v>
      </c>
      <c r="S30" s="5">
        <v>0</v>
      </c>
      <c r="T30" s="6">
        <v>1003</v>
      </c>
      <c r="U30" s="6">
        <v>0</v>
      </c>
      <c r="V30" s="5">
        <v>0</v>
      </c>
      <c r="W30" s="7">
        <f t="shared" si="21"/>
        <v>0</v>
      </c>
      <c r="X30" s="8"/>
      <c r="Y30" s="5">
        <v>0</v>
      </c>
      <c r="Z30" s="5">
        <v>7685</v>
      </c>
      <c r="AA30" s="6">
        <v>0</v>
      </c>
      <c r="AB30" s="6">
        <v>0</v>
      </c>
      <c r="AC30" s="6">
        <v>0.13051398828887401</v>
      </c>
      <c r="AD30" s="5">
        <v>0</v>
      </c>
      <c r="AE30" s="5">
        <v>0</v>
      </c>
      <c r="AF30" s="5">
        <v>0</v>
      </c>
      <c r="AG30" s="6">
        <v>2</v>
      </c>
      <c r="AH30" s="6">
        <f t="shared" si="0"/>
        <v>6.425492479293891</v>
      </c>
      <c r="AI30" s="10">
        <v>3.5</v>
      </c>
      <c r="AJ30" s="5">
        <v>14</v>
      </c>
      <c r="AK30" s="6">
        <v>25</v>
      </c>
      <c r="AL30" s="6">
        <f t="shared" si="1"/>
        <v>0.29670389630215088</v>
      </c>
      <c r="AM30" s="6">
        <f t="shared" si="2"/>
        <v>4.7472623408344141</v>
      </c>
      <c r="AN30" s="6">
        <f t="shared" si="3"/>
        <v>15.13795389296688</v>
      </c>
      <c r="AO30" s="6">
        <f t="shared" si="4"/>
        <v>0.74326406301896375</v>
      </c>
      <c r="AP30" s="6">
        <f t="shared" si="5"/>
        <v>8.6754130466638671E-3</v>
      </c>
      <c r="AQ30" s="6">
        <f t="shared" si="6"/>
        <v>2.6648339766673772E-7</v>
      </c>
      <c r="AR30" s="6">
        <f t="shared" si="7"/>
        <v>0.16505538779628415</v>
      </c>
      <c r="AS30" s="6">
        <f t="shared" si="8"/>
        <v>0.16505512131288649</v>
      </c>
      <c r="AT30" s="6">
        <f t="shared" si="9"/>
        <v>0</v>
      </c>
    </row>
    <row r="31" spans="1:46">
      <c r="A31" s="5">
        <v>4</v>
      </c>
      <c r="B31" s="5" t="s">
        <v>5</v>
      </c>
      <c r="C31" s="5">
        <v>2010</v>
      </c>
      <c r="D31" s="5">
        <v>1</v>
      </c>
      <c r="E31" s="5">
        <v>0</v>
      </c>
      <c r="F31" s="5">
        <v>0</v>
      </c>
      <c r="G31" s="5">
        <v>0</v>
      </c>
      <c r="H31" s="5">
        <v>1</v>
      </c>
      <c r="I31" s="6">
        <v>20.5</v>
      </c>
      <c r="J31" s="5">
        <v>22</v>
      </c>
      <c r="K31" s="5">
        <v>22</v>
      </c>
      <c r="L31" s="6">
        <v>0</v>
      </c>
      <c r="M31" s="5">
        <v>0</v>
      </c>
      <c r="N31" s="6">
        <v>17.5</v>
      </c>
      <c r="O31" s="6">
        <v>68.23</v>
      </c>
      <c r="P31" s="6">
        <v>83</v>
      </c>
      <c r="Q31" s="6">
        <v>53814.340401146103</v>
      </c>
      <c r="R31" s="5">
        <v>0</v>
      </c>
      <c r="S31" s="5">
        <v>0</v>
      </c>
      <c r="T31" s="6">
        <v>1003</v>
      </c>
      <c r="V31" s="5">
        <v>0</v>
      </c>
      <c r="W31" s="7">
        <f t="shared" si="21"/>
        <v>0</v>
      </c>
      <c r="X31" s="8"/>
      <c r="Y31" s="5">
        <v>0</v>
      </c>
      <c r="Z31" s="5">
        <v>7685</v>
      </c>
      <c r="AA31" s="6">
        <v>0</v>
      </c>
      <c r="AB31" s="6">
        <v>0</v>
      </c>
      <c r="AC31" s="6">
        <v>0.13051398828887401</v>
      </c>
      <c r="AD31" s="5">
        <v>0</v>
      </c>
      <c r="AE31" s="5">
        <v>0</v>
      </c>
      <c r="AF31" s="5">
        <v>0</v>
      </c>
      <c r="AG31" s="6">
        <v>2</v>
      </c>
      <c r="AH31" s="6">
        <f t="shared" si="0"/>
        <v>6.425492479293891</v>
      </c>
      <c r="AI31" s="10">
        <v>3.5</v>
      </c>
      <c r="AJ31" s="5">
        <v>14</v>
      </c>
      <c r="AK31" s="6">
        <v>25</v>
      </c>
      <c r="AL31" s="6">
        <f t="shared" si="1"/>
        <v>0.29670389630215088</v>
      </c>
      <c r="AM31" s="6">
        <f t="shared" si="2"/>
        <v>4.7472623408344141</v>
      </c>
      <c r="AN31" s="6">
        <f t="shared" si="3"/>
        <v>15.13795389296688</v>
      </c>
      <c r="AO31" s="6">
        <f t="shared" si="4"/>
        <v>0.74326406301896375</v>
      </c>
      <c r="AP31" s="6">
        <f t="shared" si="5"/>
        <v>8.6754130466638671E-3</v>
      </c>
      <c r="AQ31" s="6">
        <f t="shared" si="6"/>
        <v>2.6648339766673772E-7</v>
      </c>
      <c r="AR31" s="6">
        <f t="shared" si="7"/>
        <v>0.16505538779628415</v>
      </c>
      <c r="AS31" s="6">
        <f t="shared" si="8"/>
        <v>0.16505512131288649</v>
      </c>
      <c r="AT31" s="6">
        <f t="shared" si="9"/>
        <v>0</v>
      </c>
    </row>
    <row r="32" spans="1:46">
      <c r="A32" s="5">
        <v>4</v>
      </c>
      <c r="B32" s="5" t="s">
        <v>5</v>
      </c>
      <c r="C32" s="5">
        <v>2011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6">
        <v>20.5</v>
      </c>
      <c r="J32" s="5">
        <v>22</v>
      </c>
      <c r="K32" s="5">
        <v>22</v>
      </c>
      <c r="L32" s="6">
        <v>0</v>
      </c>
      <c r="M32" s="5">
        <v>0</v>
      </c>
      <c r="N32" s="6">
        <v>17.5</v>
      </c>
      <c r="O32" s="6">
        <v>67.782570033359207</v>
      </c>
      <c r="P32" s="6">
        <v>83.625134464299407</v>
      </c>
      <c r="Q32" s="6">
        <v>55590.342407122102</v>
      </c>
      <c r="R32" s="5">
        <v>0</v>
      </c>
      <c r="S32" s="5">
        <v>0</v>
      </c>
      <c r="T32" s="6">
        <v>1003</v>
      </c>
      <c r="V32" s="5">
        <v>0</v>
      </c>
      <c r="W32" s="7">
        <f t="shared" si="21"/>
        <v>0</v>
      </c>
      <c r="X32" s="8"/>
      <c r="Y32" s="5">
        <v>0</v>
      </c>
      <c r="Z32" s="5">
        <v>7685</v>
      </c>
      <c r="AA32" s="6">
        <v>0</v>
      </c>
      <c r="AB32" s="6">
        <v>0</v>
      </c>
      <c r="AC32" s="6">
        <v>0.13051398828887401</v>
      </c>
      <c r="AD32" s="5">
        <v>0</v>
      </c>
      <c r="AE32" s="5">
        <v>0</v>
      </c>
      <c r="AF32" s="5">
        <v>0</v>
      </c>
      <c r="AG32" s="6">
        <v>2</v>
      </c>
      <c r="AH32" s="6">
        <f t="shared" si="0"/>
        <v>6.425492479293891</v>
      </c>
      <c r="AI32" s="10">
        <v>3.5</v>
      </c>
      <c r="AJ32" s="5">
        <v>14</v>
      </c>
      <c r="AK32" s="6">
        <v>25</v>
      </c>
      <c r="AL32" s="6">
        <f t="shared" si="1"/>
        <v>0.29670389630215088</v>
      </c>
      <c r="AM32" s="6">
        <f t="shared" si="2"/>
        <v>4.7472623408344141</v>
      </c>
      <c r="AN32" s="6">
        <f t="shared" si="3"/>
        <v>15.13795389296688</v>
      </c>
      <c r="AO32" s="6">
        <f t="shared" si="4"/>
        <v>0.74326406301896375</v>
      </c>
      <c r="AP32" s="6">
        <f t="shared" si="5"/>
        <v>8.6754130466638671E-3</v>
      </c>
      <c r="AQ32" s="6">
        <f t="shared" si="6"/>
        <v>2.6648339766673772E-7</v>
      </c>
      <c r="AR32" s="6">
        <f t="shared" si="7"/>
        <v>0.16505538779628415</v>
      </c>
      <c r="AS32" s="6">
        <f t="shared" si="8"/>
        <v>0.16505512131288649</v>
      </c>
      <c r="AT32" s="6">
        <f t="shared" si="9"/>
        <v>0</v>
      </c>
    </row>
    <row r="33" spans="1:46">
      <c r="A33" s="5">
        <v>4</v>
      </c>
      <c r="B33" s="5" t="s">
        <v>5</v>
      </c>
      <c r="C33" s="5">
        <v>2012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6">
        <v>20.5</v>
      </c>
      <c r="J33" s="5">
        <v>22</v>
      </c>
      <c r="K33" s="5">
        <v>22</v>
      </c>
      <c r="L33" s="6">
        <v>0</v>
      </c>
      <c r="M33" s="5">
        <v>1</v>
      </c>
      <c r="N33" s="6">
        <v>17.5</v>
      </c>
      <c r="O33" s="6">
        <v>67.338074165722603</v>
      </c>
      <c r="P33" s="6">
        <v>84.254977279182498</v>
      </c>
      <c r="Q33" s="6">
        <v>58530.312006319102</v>
      </c>
      <c r="R33" s="5">
        <v>0</v>
      </c>
      <c r="S33" s="5">
        <v>0</v>
      </c>
      <c r="T33" s="6">
        <v>1003</v>
      </c>
      <c r="V33" s="5">
        <v>0</v>
      </c>
      <c r="W33" s="7">
        <f t="shared" si="21"/>
        <v>0</v>
      </c>
      <c r="X33" s="8"/>
      <c r="Y33" s="5">
        <v>0</v>
      </c>
      <c r="Z33" s="5">
        <v>7685</v>
      </c>
      <c r="AA33" s="6">
        <v>0</v>
      </c>
      <c r="AB33" s="6">
        <v>0</v>
      </c>
      <c r="AC33" s="6">
        <v>0.13051398828887401</v>
      </c>
      <c r="AD33" s="5">
        <v>0</v>
      </c>
      <c r="AE33" s="5">
        <v>0</v>
      </c>
      <c r="AF33" s="5">
        <v>0</v>
      </c>
      <c r="AG33" s="6">
        <v>2</v>
      </c>
      <c r="AH33" s="6">
        <f t="shared" si="0"/>
        <v>6.425492479293891</v>
      </c>
      <c r="AI33" s="10">
        <v>3.5</v>
      </c>
      <c r="AJ33" s="5">
        <v>14</v>
      </c>
      <c r="AK33" s="6">
        <v>25</v>
      </c>
      <c r="AL33" s="6">
        <f t="shared" si="1"/>
        <v>0.29670389630215088</v>
      </c>
      <c r="AM33" s="6">
        <f t="shared" si="2"/>
        <v>4.7472623408344141</v>
      </c>
      <c r="AN33" s="6">
        <f t="shared" si="3"/>
        <v>15.13795389296688</v>
      </c>
      <c r="AO33" s="6">
        <f t="shared" si="4"/>
        <v>0.74326406301896375</v>
      </c>
      <c r="AP33" s="6">
        <f t="shared" si="5"/>
        <v>8.6754130466638671E-3</v>
      </c>
      <c r="AQ33" s="6">
        <f t="shared" si="6"/>
        <v>2.6648339766673772E-7</v>
      </c>
      <c r="AR33" s="6">
        <f t="shared" si="7"/>
        <v>0.16505538779628415</v>
      </c>
      <c r="AS33" s="6">
        <f t="shared" si="8"/>
        <v>0.16505512131288649</v>
      </c>
      <c r="AT33" s="6">
        <f t="shared" si="9"/>
        <v>0</v>
      </c>
    </row>
    <row r="34" spans="1:46">
      <c r="A34" s="5">
        <v>4</v>
      </c>
      <c r="B34" s="5" t="s">
        <v>5</v>
      </c>
      <c r="C34" s="5">
        <v>2013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6">
        <v>20.5</v>
      </c>
      <c r="J34" s="5">
        <v>22</v>
      </c>
      <c r="K34" s="5">
        <v>22</v>
      </c>
      <c r="L34" s="6">
        <v>0</v>
      </c>
      <c r="M34" s="5">
        <v>1</v>
      </c>
      <c r="N34" s="6">
        <v>17.5</v>
      </c>
      <c r="O34" s="6">
        <v>66.896493156230804</v>
      </c>
      <c r="P34" s="6">
        <v>84.889563906724405</v>
      </c>
      <c r="Q34" s="6">
        <v>61908.8953511652</v>
      </c>
      <c r="R34" s="5">
        <v>4</v>
      </c>
      <c r="S34" s="5">
        <v>4.25</v>
      </c>
      <c r="T34" s="6">
        <v>1003</v>
      </c>
      <c r="U34" s="5">
        <v>5.3520000000000003</v>
      </c>
      <c r="V34" s="5">
        <v>5</v>
      </c>
      <c r="W34" s="7">
        <f t="shared" si="21"/>
        <v>4.25</v>
      </c>
      <c r="X34" s="8">
        <f t="shared" ref="X34" si="22">W34/V34</f>
        <v>0.85</v>
      </c>
      <c r="Y34" s="5">
        <v>5</v>
      </c>
      <c r="AA34" s="6">
        <v>1.0704</v>
      </c>
      <c r="AB34" s="6">
        <v>1.25929411764706</v>
      </c>
      <c r="AD34" s="5">
        <v>0</v>
      </c>
      <c r="AE34" s="5">
        <v>0</v>
      </c>
      <c r="AF34" s="5">
        <v>4.25</v>
      </c>
      <c r="AG34" s="6">
        <v>2</v>
      </c>
      <c r="AH34" s="6">
        <f t="shared" si="0"/>
        <v>6.425492479293891</v>
      </c>
      <c r="AI34" s="10">
        <v>3.5</v>
      </c>
      <c r="AJ34" s="5">
        <v>14</v>
      </c>
      <c r="AK34" s="6">
        <v>25</v>
      </c>
      <c r="AL34" s="6">
        <f t="shared" si="1"/>
        <v>0.29670389630215088</v>
      </c>
      <c r="AM34" s="6">
        <f t="shared" si="2"/>
        <v>4.7472623408344141</v>
      </c>
      <c r="AN34" s="6">
        <f t="shared" si="3"/>
        <v>15.13795389296688</v>
      </c>
      <c r="AO34" s="6">
        <f t="shared" si="4"/>
        <v>0.74326406301896375</v>
      </c>
      <c r="AP34" s="6">
        <f t="shared" si="5"/>
        <v>8.6754130466638671E-3</v>
      </c>
      <c r="AQ34" s="6">
        <f t="shared" si="6"/>
        <v>2.6648339766673772E-7</v>
      </c>
      <c r="AR34" s="6">
        <f t="shared" si="7"/>
        <v>0.16505538779628415</v>
      </c>
      <c r="AS34" s="6">
        <f t="shared" si="8"/>
        <v>0.16505512131288649</v>
      </c>
      <c r="AT34" s="6">
        <f t="shared" si="9"/>
        <v>0</v>
      </c>
    </row>
    <row r="35" spans="1:46">
      <c r="A35" s="5">
        <v>5</v>
      </c>
      <c r="B35" s="5" t="s">
        <v>6</v>
      </c>
      <c r="C35" s="5">
        <v>2006</v>
      </c>
      <c r="D35" s="5">
        <v>0</v>
      </c>
      <c r="E35" s="5">
        <v>0</v>
      </c>
      <c r="F35" s="5">
        <v>1</v>
      </c>
      <c r="G35" s="5">
        <v>0</v>
      </c>
      <c r="H35" s="5">
        <v>1</v>
      </c>
      <c r="I35" s="6">
        <v>23.5</v>
      </c>
      <c r="J35" s="5">
        <v>19</v>
      </c>
      <c r="K35" s="5">
        <v>19</v>
      </c>
      <c r="L35" s="6">
        <v>0</v>
      </c>
      <c r="M35" s="5">
        <v>1</v>
      </c>
      <c r="N35" s="6">
        <v>46.01</v>
      </c>
      <c r="O35" s="6">
        <v>83.791730941726897</v>
      </c>
      <c r="P35" s="6">
        <v>60.100701406420697</v>
      </c>
      <c r="Q35" s="6">
        <v>24799.681264032901</v>
      </c>
      <c r="R35" s="5">
        <v>93</v>
      </c>
      <c r="S35" s="5">
        <v>190</v>
      </c>
      <c r="T35" s="6">
        <v>656</v>
      </c>
      <c r="U35" s="5">
        <v>243.203</v>
      </c>
      <c r="V35" s="5">
        <v>57</v>
      </c>
      <c r="W35" s="7"/>
      <c r="X35" s="7"/>
      <c r="Y35" s="5">
        <v>93</v>
      </c>
      <c r="Z35" s="5">
        <v>5961</v>
      </c>
      <c r="AA35" s="6">
        <v>4.2667192982456097</v>
      </c>
      <c r="AB35" s="6">
        <v>1.2800157894736801</v>
      </c>
      <c r="AC35" s="5">
        <v>0.11004864955544399</v>
      </c>
      <c r="AD35" s="5">
        <v>58</v>
      </c>
      <c r="AE35" s="5">
        <v>117.5</v>
      </c>
      <c r="AF35" s="5">
        <v>72.5</v>
      </c>
      <c r="AG35" s="6">
        <v>2</v>
      </c>
      <c r="AH35" s="6">
        <f t="shared" si="0"/>
        <v>7.3658084518734848</v>
      </c>
      <c r="AI35" s="10">
        <v>3.5</v>
      </c>
      <c r="AJ35" s="5">
        <v>14</v>
      </c>
      <c r="AK35" s="6">
        <v>25</v>
      </c>
      <c r="AL35" s="6">
        <f t="shared" si="1"/>
        <v>0.22578508360521302</v>
      </c>
      <c r="AM35" s="6">
        <f t="shared" si="2"/>
        <v>3.6125613376834083</v>
      </c>
      <c r="AN35" s="6">
        <f t="shared" si="3"/>
        <v>11.51964712271495</v>
      </c>
      <c r="AO35" s="6">
        <f t="shared" si="4"/>
        <v>0.79788956278838374</v>
      </c>
      <c r="AP35" s="6">
        <f t="shared" si="5"/>
        <v>2.6982646612007482E-2</v>
      </c>
      <c r="AQ35" s="6">
        <f t="shared" si="6"/>
        <v>9.9330088206678878E-6</v>
      </c>
      <c r="AR35" s="6">
        <f t="shared" si="7"/>
        <v>0.22762262940992539</v>
      </c>
      <c r="AS35" s="6">
        <f t="shared" si="8"/>
        <v>0.22761269640110474</v>
      </c>
      <c r="AT35" s="6">
        <f t="shared" si="9"/>
        <v>234.28174840565708</v>
      </c>
    </row>
    <row r="36" spans="1:46">
      <c r="A36" s="5">
        <v>5</v>
      </c>
      <c r="B36" s="5" t="s">
        <v>6</v>
      </c>
      <c r="C36" s="5">
        <v>2007</v>
      </c>
      <c r="D36" s="5">
        <v>0</v>
      </c>
      <c r="E36" s="5">
        <v>0</v>
      </c>
      <c r="F36" s="5">
        <v>1</v>
      </c>
      <c r="G36" s="5">
        <v>0</v>
      </c>
      <c r="H36" s="5">
        <v>1</v>
      </c>
      <c r="I36" s="6">
        <v>23.5</v>
      </c>
      <c r="J36" s="5">
        <v>19</v>
      </c>
      <c r="K36" s="5">
        <v>19</v>
      </c>
      <c r="L36" s="6">
        <v>0</v>
      </c>
      <c r="M36" s="5">
        <v>1</v>
      </c>
      <c r="N36" s="6">
        <v>46.01</v>
      </c>
      <c r="O36" s="6">
        <v>83.666015567065799</v>
      </c>
      <c r="P36" s="6">
        <v>60.812770965802898</v>
      </c>
      <c r="Q36" s="6">
        <v>27979.058723026199</v>
      </c>
      <c r="R36" s="5">
        <v>94</v>
      </c>
      <c r="S36" s="5">
        <v>191.25</v>
      </c>
      <c r="T36" s="6">
        <v>683.5</v>
      </c>
      <c r="U36" s="5">
        <v>258.62099999999998</v>
      </c>
      <c r="V36" s="5">
        <v>1</v>
      </c>
      <c r="W36" s="7">
        <f t="shared" ref="W36:W42" si="23">S36-S35</f>
        <v>1.25</v>
      </c>
      <c r="X36" s="8">
        <f t="shared" ref="X36:X40" si="24">W36/V36</f>
        <v>1.25</v>
      </c>
      <c r="Y36" s="5">
        <v>94</v>
      </c>
      <c r="Z36" s="5">
        <v>5961</v>
      </c>
      <c r="AA36" s="6">
        <v>4.4589827586206896</v>
      </c>
      <c r="AB36" s="6">
        <v>1.3522666666666701</v>
      </c>
      <c r="AC36" s="5">
        <v>0.11466196946821</v>
      </c>
      <c r="AD36" s="5">
        <v>93</v>
      </c>
      <c r="AE36" s="5">
        <v>190</v>
      </c>
      <c r="AF36" s="5">
        <v>1.25</v>
      </c>
      <c r="AG36" s="6">
        <v>2</v>
      </c>
      <c r="AH36" s="6">
        <f t="shared" si="0"/>
        <v>7.3658084518734848</v>
      </c>
      <c r="AI36" s="10">
        <v>3.5</v>
      </c>
      <c r="AJ36" s="5">
        <v>14</v>
      </c>
      <c r="AK36" s="6">
        <v>25</v>
      </c>
      <c r="AL36" s="6">
        <f t="shared" si="1"/>
        <v>0.22578508360521302</v>
      </c>
      <c r="AM36" s="6">
        <f t="shared" si="2"/>
        <v>3.6125613376834083</v>
      </c>
      <c r="AN36" s="6">
        <f t="shared" si="3"/>
        <v>11.51964712271495</v>
      </c>
      <c r="AO36" s="6">
        <f t="shared" si="4"/>
        <v>0.79788956278838374</v>
      </c>
      <c r="AP36" s="6">
        <f t="shared" si="5"/>
        <v>2.6982646612007482E-2</v>
      </c>
      <c r="AQ36" s="6">
        <f t="shared" si="6"/>
        <v>9.9330088206678878E-6</v>
      </c>
      <c r="AR36" s="6">
        <f t="shared" si="7"/>
        <v>0.22762262940992539</v>
      </c>
      <c r="AS36" s="6">
        <f t="shared" si="8"/>
        <v>0.22761269640110474</v>
      </c>
      <c r="AT36" s="6">
        <f t="shared" si="9"/>
        <v>378.83857188999872</v>
      </c>
    </row>
    <row r="37" spans="1:46">
      <c r="A37" s="5">
        <v>5</v>
      </c>
      <c r="B37" s="5" t="s">
        <v>6</v>
      </c>
      <c r="C37" s="5">
        <v>2008</v>
      </c>
      <c r="D37" s="5">
        <v>0</v>
      </c>
      <c r="E37" s="5">
        <v>0</v>
      </c>
      <c r="F37" s="5">
        <v>1</v>
      </c>
      <c r="G37" s="5">
        <v>0</v>
      </c>
      <c r="H37" s="5">
        <v>1</v>
      </c>
      <c r="I37" s="6">
        <v>23.5</v>
      </c>
      <c r="J37" s="5">
        <v>19</v>
      </c>
      <c r="K37" s="5">
        <v>19</v>
      </c>
      <c r="L37" s="6">
        <v>0</v>
      </c>
      <c r="M37" s="5">
        <v>1</v>
      </c>
      <c r="N37" s="6">
        <v>43.07</v>
      </c>
      <c r="O37" s="6">
        <v>83.540488807143305</v>
      </c>
      <c r="P37" s="6">
        <v>61.533277083253999</v>
      </c>
      <c r="Q37" s="6">
        <v>23619.1172638436</v>
      </c>
      <c r="R37" s="5">
        <v>94</v>
      </c>
      <c r="S37" s="5">
        <v>191.25</v>
      </c>
      <c r="T37" s="6">
        <v>683.5</v>
      </c>
      <c r="U37" s="5">
        <v>363.68566666666698</v>
      </c>
      <c r="V37" s="5">
        <v>0</v>
      </c>
      <c r="W37" s="7">
        <f t="shared" si="23"/>
        <v>0</v>
      </c>
      <c r="X37" s="8"/>
      <c r="Y37" s="5">
        <v>94</v>
      </c>
      <c r="Z37" s="5">
        <v>5961</v>
      </c>
      <c r="AA37" s="6">
        <v>6.2704425287356296</v>
      </c>
      <c r="AB37" s="6">
        <v>1.90162440087146</v>
      </c>
      <c r="AC37" s="5">
        <v>0.11466196946821</v>
      </c>
      <c r="AD37" s="5">
        <v>94</v>
      </c>
      <c r="AE37" s="5">
        <v>191.25</v>
      </c>
      <c r="AF37" s="5">
        <v>0</v>
      </c>
      <c r="AG37" s="6">
        <v>2</v>
      </c>
      <c r="AH37" s="6">
        <f t="shared" si="0"/>
        <v>7.3658084518734848</v>
      </c>
      <c r="AI37" s="10">
        <v>3.5</v>
      </c>
      <c r="AJ37" s="5">
        <v>14</v>
      </c>
      <c r="AK37" s="6">
        <v>25</v>
      </c>
      <c r="AL37" s="6">
        <f t="shared" si="1"/>
        <v>0.22578508360521302</v>
      </c>
      <c r="AM37" s="6">
        <f t="shared" si="2"/>
        <v>3.6125613376834083</v>
      </c>
      <c r="AN37" s="6">
        <f t="shared" si="3"/>
        <v>11.51964712271495</v>
      </c>
      <c r="AO37" s="6">
        <f t="shared" si="4"/>
        <v>0.79788956278838374</v>
      </c>
      <c r="AP37" s="6">
        <f t="shared" si="5"/>
        <v>2.6982646612007482E-2</v>
      </c>
      <c r="AQ37" s="6">
        <f t="shared" si="6"/>
        <v>9.9330088206678878E-6</v>
      </c>
      <c r="AR37" s="6">
        <f t="shared" si="7"/>
        <v>0.22762262940992539</v>
      </c>
      <c r="AS37" s="6">
        <f t="shared" si="8"/>
        <v>0.22761269640110474</v>
      </c>
      <c r="AT37" s="6">
        <f t="shared" si="9"/>
        <v>381.33093091559078</v>
      </c>
    </row>
    <row r="38" spans="1:46">
      <c r="A38" s="5">
        <v>5</v>
      </c>
      <c r="B38" s="5" t="s">
        <v>6</v>
      </c>
      <c r="C38" s="5">
        <v>2009</v>
      </c>
      <c r="D38" s="5">
        <v>0</v>
      </c>
      <c r="E38" s="5">
        <v>0</v>
      </c>
      <c r="F38" s="5">
        <v>1</v>
      </c>
      <c r="G38" s="5">
        <v>0</v>
      </c>
      <c r="H38" s="5">
        <v>1</v>
      </c>
      <c r="I38" s="6">
        <v>23.5</v>
      </c>
      <c r="J38" s="5">
        <v>19</v>
      </c>
      <c r="K38" s="5">
        <v>19</v>
      </c>
      <c r="L38" s="6">
        <v>0</v>
      </c>
      <c r="M38" s="5">
        <v>1</v>
      </c>
      <c r="N38" s="6">
        <v>40.130000000000003</v>
      </c>
      <c r="O38" s="6">
        <v>83.415150378974701</v>
      </c>
      <c r="P38" s="6">
        <v>62.262319714615501</v>
      </c>
      <c r="Q38" s="6">
        <v>24737.7654580487</v>
      </c>
      <c r="R38" s="5">
        <v>97</v>
      </c>
      <c r="S38" s="5">
        <v>199.95</v>
      </c>
      <c r="T38" s="6">
        <v>711</v>
      </c>
      <c r="U38" s="5">
        <v>275.90866666666699</v>
      </c>
      <c r="V38" s="5">
        <v>5</v>
      </c>
      <c r="W38" s="7">
        <f t="shared" si="23"/>
        <v>8.6999999999999886</v>
      </c>
      <c r="X38" s="8">
        <f t="shared" si="24"/>
        <v>1.7399999999999978</v>
      </c>
      <c r="Y38" s="5">
        <v>99</v>
      </c>
      <c r="Z38" s="5">
        <v>5961</v>
      </c>
      <c r="AA38" s="6">
        <v>4.37950264550265</v>
      </c>
      <c r="AB38" s="6">
        <v>1.37988830540969</v>
      </c>
      <c r="AC38" s="5">
        <v>0.11927528938097599</v>
      </c>
      <c r="AD38" s="5">
        <v>94</v>
      </c>
      <c r="AE38" s="5">
        <v>191.25</v>
      </c>
      <c r="AF38" s="5">
        <v>8.6999998092651403</v>
      </c>
      <c r="AG38" s="6">
        <v>2</v>
      </c>
      <c r="AH38" s="6">
        <f t="shared" si="0"/>
        <v>7.3658084518734848</v>
      </c>
      <c r="AI38" s="10">
        <v>3.5</v>
      </c>
      <c r="AJ38" s="5">
        <v>14</v>
      </c>
      <c r="AK38" s="6">
        <v>25</v>
      </c>
      <c r="AL38" s="6">
        <f t="shared" si="1"/>
        <v>0.22578508360521302</v>
      </c>
      <c r="AM38" s="6">
        <f t="shared" si="2"/>
        <v>3.6125613376834083</v>
      </c>
      <c r="AN38" s="6">
        <f t="shared" si="3"/>
        <v>11.51964712271495</v>
      </c>
      <c r="AO38" s="6">
        <f t="shared" si="4"/>
        <v>0.79788956278838374</v>
      </c>
      <c r="AP38" s="6">
        <f t="shared" si="5"/>
        <v>2.6982646612007482E-2</v>
      </c>
      <c r="AQ38" s="6">
        <f t="shared" si="6"/>
        <v>9.9330088206678878E-6</v>
      </c>
      <c r="AR38" s="6">
        <f t="shared" si="7"/>
        <v>0.22762262940992539</v>
      </c>
      <c r="AS38" s="6">
        <f t="shared" si="8"/>
        <v>0.22761269640110474</v>
      </c>
      <c r="AT38" s="6">
        <f t="shared" si="9"/>
        <v>381.33093091559078</v>
      </c>
    </row>
    <row r="39" spans="1:46">
      <c r="A39" s="5">
        <v>5</v>
      </c>
      <c r="B39" s="5" t="s">
        <v>6</v>
      </c>
      <c r="C39" s="5">
        <v>2010</v>
      </c>
      <c r="D39" s="5">
        <v>0</v>
      </c>
      <c r="E39" s="5">
        <v>0</v>
      </c>
      <c r="F39" s="5">
        <v>1</v>
      </c>
      <c r="G39" s="5">
        <v>0</v>
      </c>
      <c r="H39" s="5">
        <v>1</v>
      </c>
      <c r="I39" s="6">
        <v>23.5</v>
      </c>
      <c r="J39" s="5">
        <v>19</v>
      </c>
      <c r="K39" s="5">
        <v>19</v>
      </c>
      <c r="L39" s="6">
        <v>0</v>
      </c>
      <c r="M39" s="5">
        <v>1</v>
      </c>
      <c r="N39" s="6">
        <v>40.130000000000003</v>
      </c>
      <c r="O39" s="6">
        <v>83.29</v>
      </c>
      <c r="P39" s="6">
        <v>63</v>
      </c>
      <c r="Q39" s="6">
        <v>23794.510082271299</v>
      </c>
      <c r="R39" s="5">
        <v>116</v>
      </c>
      <c r="S39" s="5">
        <v>237.1</v>
      </c>
      <c r="T39" s="6">
        <v>711</v>
      </c>
      <c r="U39" s="5">
        <v>343.77300000000002</v>
      </c>
      <c r="V39" s="5">
        <v>24</v>
      </c>
      <c r="W39" s="7">
        <f t="shared" si="23"/>
        <v>37.150000000000006</v>
      </c>
      <c r="X39" s="8">
        <f t="shared" si="24"/>
        <v>1.5479166666666668</v>
      </c>
      <c r="Y39" s="5">
        <v>123</v>
      </c>
      <c r="Z39" s="5">
        <v>5961</v>
      </c>
      <c r="AA39" s="6">
        <v>3.9514137931034501</v>
      </c>
      <c r="AB39" s="6">
        <v>1.44990721214677</v>
      </c>
      <c r="AC39" s="5">
        <v>0.11927528938097599</v>
      </c>
      <c r="AD39" s="5">
        <v>97</v>
      </c>
      <c r="AE39" s="5">
        <v>199.94999694824199</v>
      </c>
      <c r="AF39" s="5">
        <v>37.150001525878899</v>
      </c>
      <c r="AG39" s="6">
        <v>2</v>
      </c>
      <c r="AH39" s="6">
        <f t="shared" si="0"/>
        <v>7.3658084518734848</v>
      </c>
      <c r="AI39" s="10">
        <v>3.5</v>
      </c>
      <c r="AJ39" s="5">
        <v>14</v>
      </c>
      <c r="AK39" s="6">
        <v>25</v>
      </c>
      <c r="AL39" s="6">
        <f t="shared" si="1"/>
        <v>0.22578508360521302</v>
      </c>
      <c r="AM39" s="6">
        <f t="shared" si="2"/>
        <v>3.6125613376834083</v>
      </c>
      <c r="AN39" s="6">
        <f t="shared" si="3"/>
        <v>11.51964712271495</v>
      </c>
      <c r="AO39" s="6">
        <f t="shared" si="4"/>
        <v>0.79788956278838374</v>
      </c>
      <c r="AP39" s="6">
        <f t="shared" si="5"/>
        <v>2.6982646612007482E-2</v>
      </c>
      <c r="AQ39" s="6">
        <f t="shared" si="6"/>
        <v>9.9330088206678878E-6</v>
      </c>
      <c r="AR39" s="6">
        <f t="shared" si="7"/>
        <v>0.22762262940992539</v>
      </c>
      <c r="AS39" s="6">
        <f t="shared" si="8"/>
        <v>0.22761269640110474</v>
      </c>
      <c r="AT39" s="6">
        <f t="shared" si="9"/>
        <v>398.67774364885048</v>
      </c>
    </row>
    <row r="40" spans="1:46">
      <c r="A40" s="5">
        <v>5</v>
      </c>
      <c r="B40" s="5" t="s">
        <v>6</v>
      </c>
      <c r="C40" s="5">
        <v>2011</v>
      </c>
      <c r="D40" s="5">
        <v>0</v>
      </c>
      <c r="E40" s="5">
        <v>0</v>
      </c>
      <c r="F40" s="5">
        <v>1</v>
      </c>
      <c r="G40" s="5">
        <v>0</v>
      </c>
      <c r="H40" s="5">
        <v>1</v>
      </c>
      <c r="I40" s="6">
        <v>23.5</v>
      </c>
      <c r="J40" s="5">
        <v>19</v>
      </c>
      <c r="K40" s="5">
        <v>19</v>
      </c>
      <c r="L40" s="6">
        <v>0</v>
      </c>
      <c r="M40" s="5">
        <v>1</v>
      </c>
      <c r="N40" s="6">
        <v>40.130000000000003</v>
      </c>
      <c r="O40" s="6">
        <v>83.165037388082993</v>
      </c>
      <c r="P40" s="6">
        <v>63.746420277821997</v>
      </c>
      <c r="Q40" s="6">
        <v>26880.254726245999</v>
      </c>
      <c r="R40" s="5">
        <v>139</v>
      </c>
      <c r="S40" s="5">
        <v>313.75</v>
      </c>
      <c r="T40" s="6">
        <v>711</v>
      </c>
      <c r="U40" s="5">
        <v>404.59199999999998</v>
      </c>
      <c r="V40" s="5">
        <v>50</v>
      </c>
      <c r="W40" s="7">
        <f t="shared" si="23"/>
        <v>76.650000000000006</v>
      </c>
      <c r="X40" s="8">
        <f t="shared" si="24"/>
        <v>1.5330000000000001</v>
      </c>
      <c r="Y40" s="5">
        <v>173</v>
      </c>
      <c r="Z40" s="5">
        <v>5961</v>
      </c>
      <c r="AA40" s="6">
        <v>2.9532262773722602</v>
      </c>
      <c r="AB40" s="6">
        <v>1.28953625498008</v>
      </c>
      <c r="AC40" s="5">
        <v>0.11927528938097599</v>
      </c>
      <c r="AD40" s="5">
        <v>116</v>
      </c>
      <c r="AE40" s="5">
        <v>237.10000610351599</v>
      </c>
      <c r="AF40" s="5">
        <v>76.649993896484403</v>
      </c>
      <c r="AG40" s="6">
        <v>2</v>
      </c>
      <c r="AH40" s="6">
        <f t="shared" si="0"/>
        <v>7.3658084518734848</v>
      </c>
      <c r="AI40" s="10">
        <v>3.5</v>
      </c>
      <c r="AJ40" s="5">
        <v>14</v>
      </c>
      <c r="AK40" s="6">
        <v>25</v>
      </c>
      <c r="AL40" s="6">
        <f t="shared" si="1"/>
        <v>0.22578508360521302</v>
      </c>
      <c r="AM40" s="6">
        <f t="shared" si="2"/>
        <v>3.6125613376834083</v>
      </c>
      <c r="AN40" s="6">
        <f t="shared" si="3"/>
        <v>11.51964712271495</v>
      </c>
      <c r="AO40" s="6">
        <f t="shared" si="4"/>
        <v>0.79788956278838374</v>
      </c>
      <c r="AP40" s="6">
        <f t="shared" si="5"/>
        <v>2.6982646612007482E-2</v>
      </c>
      <c r="AQ40" s="6">
        <f t="shared" si="6"/>
        <v>9.9330088206678878E-6</v>
      </c>
      <c r="AR40" s="6">
        <f t="shared" si="7"/>
        <v>0.22762262940992539</v>
      </c>
      <c r="AS40" s="6">
        <f t="shared" si="8"/>
        <v>0.22761269640110474</v>
      </c>
      <c r="AT40" s="6">
        <f t="shared" si="9"/>
        <v>472.75067214403145</v>
      </c>
    </row>
    <row r="41" spans="1:46">
      <c r="A41" s="5">
        <v>5</v>
      </c>
      <c r="B41" s="5" t="s">
        <v>6</v>
      </c>
      <c r="C41" s="5">
        <v>2012</v>
      </c>
      <c r="D41" s="5">
        <v>0</v>
      </c>
      <c r="E41" s="5">
        <v>0</v>
      </c>
      <c r="F41" s="5">
        <v>1</v>
      </c>
      <c r="G41" s="5">
        <v>0</v>
      </c>
      <c r="H41" s="5">
        <v>1</v>
      </c>
      <c r="I41" s="6">
        <v>23.5</v>
      </c>
      <c r="J41" s="5">
        <v>19</v>
      </c>
      <c r="K41" s="5">
        <v>19</v>
      </c>
      <c r="L41" s="6">
        <v>0</v>
      </c>
      <c r="M41" s="5">
        <v>1</v>
      </c>
      <c r="N41" s="6">
        <v>40.130000000000003</v>
      </c>
      <c r="O41" s="6">
        <v>83.040262261511003</v>
      </c>
      <c r="P41" s="6">
        <v>64.501684098995398</v>
      </c>
      <c r="Q41" s="6">
        <v>25998.519180633099</v>
      </c>
      <c r="R41" s="5">
        <v>139</v>
      </c>
      <c r="S41" s="5">
        <v>313.75</v>
      </c>
      <c r="T41" s="6">
        <v>1211</v>
      </c>
      <c r="U41" s="5">
        <v>609.73699999999997</v>
      </c>
      <c r="V41" s="5">
        <v>0</v>
      </c>
      <c r="W41" s="7">
        <f t="shared" si="23"/>
        <v>0</v>
      </c>
      <c r="X41" s="8"/>
      <c r="Y41" s="5">
        <v>173</v>
      </c>
      <c r="Z41" s="5">
        <v>5961</v>
      </c>
      <c r="AA41" s="6">
        <v>4.4506350364963501</v>
      </c>
      <c r="AB41" s="6">
        <v>1.9433848605577699</v>
      </c>
      <c r="AC41" s="5">
        <v>0.20315383324945499</v>
      </c>
      <c r="AD41" s="5">
        <v>139</v>
      </c>
      <c r="AE41" s="5">
        <v>313.75</v>
      </c>
      <c r="AF41" s="5">
        <v>0</v>
      </c>
      <c r="AG41" s="6">
        <v>2</v>
      </c>
      <c r="AH41" s="6">
        <f t="shared" si="0"/>
        <v>7.3658084518734848</v>
      </c>
      <c r="AI41" s="10">
        <v>3.5</v>
      </c>
      <c r="AJ41" s="5">
        <v>14</v>
      </c>
      <c r="AK41" s="6">
        <v>25</v>
      </c>
      <c r="AL41" s="6">
        <f t="shared" si="1"/>
        <v>0.22578508360521302</v>
      </c>
      <c r="AM41" s="6">
        <f t="shared" si="2"/>
        <v>3.6125613376834083</v>
      </c>
      <c r="AN41" s="6">
        <f t="shared" si="3"/>
        <v>11.51964712271495</v>
      </c>
      <c r="AO41" s="6">
        <f t="shared" si="4"/>
        <v>0.79788956278838374</v>
      </c>
      <c r="AP41" s="6">
        <f t="shared" si="5"/>
        <v>2.6982646612007482E-2</v>
      </c>
      <c r="AQ41" s="6">
        <f t="shared" si="6"/>
        <v>9.9330088206678878E-6</v>
      </c>
      <c r="AR41" s="6">
        <f t="shared" si="7"/>
        <v>0.22762262940992539</v>
      </c>
      <c r="AS41" s="6">
        <f t="shared" si="8"/>
        <v>0.22761269640110474</v>
      </c>
      <c r="AT41" s="6">
        <f t="shared" si="9"/>
        <v>625.5821154236163</v>
      </c>
    </row>
    <row r="42" spans="1:46">
      <c r="A42" s="5">
        <v>5</v>
      </c>
      <c r="B42" s="5" t="s">
        <v>6</v>
      </c>
      <c r="C42" s="5">
        <v>2013</v>
      </c>
      <c r="D42" s="5">
        <v>0</v>
      </c>
      <c r="E42" s="5">
        <v>0</v>
      </c>
      <c r="F42" s="5">
        <v>1</v>
      </c>
      <c r="G42" s="5">
        <v>0</v>
      </c>
      <c r="H42" s="5">
        <v>1</v>
      </c>
      <c r="I42" s="6">
        <v>23.5</v>
      </c>
      <c r="J42" s="5">
        <v>19</v>
      </c>
      <c r="K42" s="5">
        <v>19</v>
      </c>
      <c r="L42" s="6">
        <v>0</v>
      </c>
      <c r="M42" s="5">
        <v>1</v>
      </c>
      <c r="N42" s="6">
        <v>40.130000000000003</v>
      </c>
      <c r="O42" s="6">
        <v>82.915674338993597</v>
      </c>
      <c r="P42" s="6">
        <v>65.265896241299501</v>
      </c>
      <c r="Q42" s="6">
        <v>25754.026012582999</v>
      </c>
      <c r="R42" s="5">
        <v>139</v>
      </c>
      <c r="S42" s="5">
        <v>313.75</v>
      </c>
      <c r="T42" s="6">
        <v>1211</v>
      </c>
      <c r="U42" s="5">
        <v>601.97199999999998</v>
      </c>
      <c r="V42" s="5">
        <v>0</v>
      </c>
      <c r="W42" s="7">
        <f t="shared" si="23"/>
        <v>0</v>
      </c>
      <c r="X42" s="8"/>
      <c r="Y42" s="5">
        <v>173</v>
      </c>
      <c r="Z42" s="5">
        <v>5961</v>
      </c>
      <c r="AA42" s="6">
        <v>4.3939562043795597</v>
      </c>
      <c r="AB42" s="6">
        <v>1.9186358565737101</v>
      </c>
      <c r="AC42" s="5">
        <v>0.20315383324945499</v>
      </c>
      <c r="AD42" s="5">
        <v>139</v>
      </c>
      <c r="AE42" s="5">
        <v>313.75</v>
      </c>
      <c r="AF42" s="5">
        <v>0</v>
      </c>
      <c r="AG42" s="6">
        <v>2</v>
      </c>
      <c r="AH42" s="6">
        <f t="shared" si="0"/>
        <v>7.3658084518734848</v>
      </c>
      <c r="AI42" s="10">
        <v>3.5</v>
      </c>
      <c r="AJ42" s="5">
        <v>14</v>
      </c>
      <c r="AK42" s="6">
        <v>25</v>
      </c>
      <c r="AL42" s="6">
        <f t="shared" si="1"/>
        <v>0.22578508360521302</v>
      </c>
      <c r="AM42" s="6">
        <f t="shared" si="2"/>
        <v>3.6125613376834083</v>
      </c>
      <c r="AN42" s="6">
        <f t="shared" si="3"/>
        <v>11.51964712271495</v>
      </c>
      <c r="AO42" s="6">
        <f t="shared" si="4"/>
        <v>0.79788956278838374</v>
      </c>
      <c r="AP42" s="6">
        <f t="shared" si="5"/>
        <v>2.6982646612007482E-2</v>
      </c>
      <c r="AQ42" s="6">
        <f t="shared" si="6"/>
        <v>9.9330088206678878E-6</v>
      </c>
      <c r="AR42" s="6">
        <f t="shared" si="7"/>
        <v>0.22762262940992539</v>
      </c>
      <c r="AS42" s="6">
        <f t="shared" si="8"/>
        <v>0.22761269640110474</v>
      </c>
      <c r="AT42" s="6">
        <f t="shared" si="9"/>
        <v>625.5821154236163</v>
      </c>
    </row>
    <row r="43" spans="1:46">
      <c r="A43" s="5">
        <v>6</v>
      </c>
      <c r="B43" s="5" t="s">
        <v>7</v>
      </c>
      <c r="C43" s="5">
        <v>2006</v>
      </c>
      <c r="D43" s="5">
        <v>0</v>
      </c>
      <c r="E43" s="5">
        <v>2</v>
      </c>
      <c r="F43" s="5">
        <v>0</v>
      </c>
      <c r="G43" s="5">
        <v>0</v>
      </c>
      <c r="H43" s="5">
        <v>2</v>
      </c>
      <c r="I43" s="6">
        <v>21.34</v>
      </c>
      <c r="J43" s="5">
        <v>43</v>
      </c>
      <c r="K43" s="5">
        <v>50</v>
      </c>
      <c r="L43" s="6">
        <v>4.94974746830583</v>
      </c>
      <c r="M43" s="5">
        <v>0</v>
      </c>
      <c r="N43" s="6">
        <v>20.64</v>
      </c>
      <c r="O43" s="6">
        <v>58.922356918971801</v>
      </c>
      <c r="P43" s="6">
        <v>78.123861104283094</v>
      </c>
      <c r="Q43" s="6">
        <v>43888.176667369502</v>
      </c>
      <c r="R43" s="5">
        <v>9</v>
      </c>
      <c r="S43" s="5">
        <v>7.2</v>
      </c>
      <c r="T43" s="6">
        <v>1766.1</v>
      </c>
      <c r="V43" s="5">
        <v>9</v>
      </c>
      <c r="W43" s="7"/>
      <c r="X43" s="7"/>
      <c r="Y43" s="5">
        <v>9</v>
      </c>
      <c r="Z43" s="5">
        <v>15530</v>
      </c>
      <c r="AA43" s="6">
        <v>0</v>
      </c>
      <c r="AB43" s="6">
        <v>0</v>
      </c>
      <c r="AC43" s="5">
        <v>0.113721828718609</v>
      </c>
      <c r="AD43" s="5">
        <v>0</v>
      </c>
      <c r="AE43" s="5">
        <v>0</v>
      </c>
      <c r="AF43" s="5">
        <v>7.1999998092651403</v>
      </c>
      <c r="AG43" s="6">
        <v>2</v>
      </c>
      <c r="AH43" s="6">
        <f t="shared" si="0"/>
        <v>6.6887809516161774</v>
      </c>
      <c r="AI43" s="10">
        <v>3.5</v>
      </c>
      <c r="AJ43" s="5">
        <v>14</v>
      </c>
      <c r="AK43" s="6">
        <v>25</v>
      </c>
      <c r="AL43" s="6">
        <f t="shared" si="1"/>
        <v>0.27380548345433925</v>
      </c>
      <c r="AM43" s="6">
        <f t="shared" si="2"/>
        <v>4.380887735269428</v>
      </c>
      <c r="AN43" s="6">
        <f t="shared" si="3"/>
        <v>13.969667523180574</v>
      </c>
      <c r="AO43" s="6">
        <f t="shared" si="4"/>
        <v>0.76047998681487283</v>
      </c>
      <c r="AP43" s="6">
        <f t="shared" si="5"/>
        <v>1.2514244352458251E-2</v>
      </c>
      <c r="AQ43" s="6">
        <f t="shared" si="6"/>
        <v>8.5713746968346706E-7</v>
      </c>
      <c r="AR43" s="6">
        <f t="shared" si="7"/>
        <v>0.18211608548425287</v>
      </c>
      <c r="AS43" s="6">
        <f t="shared" si="8"/>
        <v>0.18211522834678318</v>
      </c>
      <c r="AT43" s="6">
        <f t="shared" si="9"/>
        <v>0</v>
      </c>
    </row>
    <row r="44" spans="1:46">
      <c r="A44" s="5">
        <v>6</v>
      </c>
      <c r="B44" s="5" t="s">
        <v>7</v>
      </c>
      <c r="C44" s="5">
        <v>2007</v>
      </c>
      <c r="D44" s="5">
        <v>0</v>
      </c>
      <c r="E44" s="5">
        <v>2</v>
      </c>
      <c r="F44" s="5">
        <v>0</v>
      </c>
      <c r="G44" s="5">
        <v>0</v>
      </c>
      <c r="H44" s="5">
        <v>2</v>
      </c>
      <c r="I44" s="6">
        <v>21.34</v>
      </c>
      <c r="J44" s="5">
        <v>43</v>
      </c>
      <c r="K44" s="5">
        <v>50</v>
      </c>
      <c r="L44" s="6">
        <v>4.94974746830583</v>
      </c>
      <c r="M44" s="5">
        <v>0</v>
      </c>
      <c r="N44" s="6">
        <v>20.64</v>
      </c>
      <c r="O44" s="6">
        <v>58.555862477351198</v>
      </c>
      <c r="P44" s="6">
        <v>78.833177004472006</v>
      </c>
      <c r="Q44" s="6">
        <v>47465.335557996703</v>
      </c>
      <c r="R44" s="5">
        <v>27</v>
      </c>
      <c r="S44" s="5">
        <v>43.1</v>
      </c>
      <c r="T44" s="6">
        <v>1845.55</v>
      </c>
      <c r="U44" s="5">
        <v>15.497999999999999</v>
      </c>
      <c r="V44" s="5">
        <v>26</v>
      </c>
      <c r="W44" s="7">
        <f t="shared" ref="W44:W50" si="25">S44-S43</f>
        <v>35.9</v>
      </c>
      <c r="X44" s="8">
        <f t="shared" ref="X44:X49" si="26">W44/V44</f>
        <v>1.3807692307692307</v>
      </c>
      <c r="Y44" s="5">
        <v>35</v>
      </c>
      <c r="Z44" s="5">
        <v>15530</v>
      </c>
      <c r="AA44" s="6">
        <v>0.44280000000000003</v>
      </c>
      <c r="AB44" s="6">
        <v>0.35958236658932702</v>
      </c>
      <c r="AC44" s="5">
        <v>0.118837733419189</v>
      </c>
      <c r="AD44" s="5">
        <v>9</v>
      </c>
      <c r="AE44" s="5">
        <v>7.1999998092651403</v>
      </c>
      <c r="AF44" s="5">
        <v>35.900001525878899</v>
      </c>
      <c r="AG44" s="6">
        <v>2</v>
      </c>
      <c r="AH44" s="6">
        <f t="shared" si="0"/>
        <v>6.6887809516161774</v>
      </c>
      <c r="AI44" s="10">
        <v>3.5</v>
      </c>
      <c r="AJ44" s="5">
        <v>14</v>
      </c>
      <c r="AK44" s="6">
        <v>25</v>
      </c>
      <c r="AL44" s="6">
        <f t="shared" si="1"/>
        <v>0.27380548345433925</v>
      </c>
      <c r="AM44" s="6">
        <f t="shared" si="2"/>
        <v>4.380887735269428</v>
      </c>
      <c r="AN44" s="6">
        <f t="shared" si="3"/>
        <v>13.969667523180574</v>
      </c>
      <c r="AO44" s="6">
        <f t="shared" si="4"/>
        <v>0.76047998681487283</v>
      </c>
      <c r="AP44" s="6">
        <f t="shared" si="5"/>
        <v>1.2514244352458251E-2</v>
      </c>
      <c r="AQ44" s="6">
        <f t="shared" si="6"/>
        <v>8.5713746968346706E-7</v>
      </c>
      <c r="AR44" s="6">
        <f t="shared" si="7"/>
        <v>0.18211608548425287</v>
      </c>
      <c r="AS44" s="6">
        <f t="shared" si="8"/>
        <v>0.18211522834678318</v>
      </c>
      <c r="AT44" s="6">
        <f t="shared" si="9"/>
        <v>11.48637137800338</v>
      </c>
    </row>
    <row r="45" spans="1:46">
      <c r="A45" s="5">
        <v>6</v>
      </c>
      <c r="B45" s="5" t="s">
        <v>7</v>
      </c>
      <c r="C45" s="5">
        <v>2008</v>
      </c>
      <c r="D45" s="5">
        <v>0</v>
      </c>
      <c r="E45" s="5">
        <v>2</v>
      </c>
      <c r="F45" s="5">
        <v>0</v>
      </c>
      <c r="G45" s="5">
        <v>0</v>
      </c>
      <c r="H45" s="5">
        <v>2</v>
      </c>
      <c r="I45" s="6">
        <v>21.34</v>
      </c>
      <c r="J45" s="5">
        <v>43</v>
      </c>
      <c r="K45" s="5">
        <v>50</v>
      </c>
      <c r="L45" s="6">
        <v>4.94974746830583</v>
      </c>
      <c r="M45" s="5">
        <v>0</v>
      </c>
      <c r="N45" s="6">
        <v>16.8657296466112</v>
      </c>
      <c r="O45" s="6">
        <v>58.191647614870902</v>
      </c>
      <c r="P45" s="6">
        <v>79.548933050336601</v>
      </c>
      <c r="Q45" s="6">
        <v>48517.937534137702</v>
      </c>
      <c r="R45" s="5">
        <v>45</v>
      </c>
      <c r="S45" s="5">
        <v>76.400000000000006</v>
      </c>
      <c r="T45" s="6">
        <v>1845.55</v>
      </c>
      <c r="U45" s="5">
        <v>127.80800000000001</v>
      </c>
      <c r="V45" s="5">
        <v>23</v>
      </c>
      <c r="W45" s="7">
        <f t="shared" si="25"/>
        <v>33.300000000000004</v>
      </c>
      <c r="X45" s="8">
        <f t="shared" si="26"/>
        <v>1.4478260869565218</v>
      </c>
      <c r="Y45" s="5">
        <v>58</v>
      </c>
      <c r="Z45" s="5">
        <v>15530</v>
      </c>
      <c r="AA45" s="6">
        <v>2.2035862068965502</v>
      </c>
      <c r="AB45" s="6">
        <v>1.67287958115183</v>
      </c>
      <c r="AC45" s="5">
        <v>0.118837733419189</v>
      </c>
      <c r="AD45" s="5">
        <v>27</v>
      </c>
      <c r="AE45" s="5">
        <v>43.099998474121101</v>
      </c>
      <c r="AF45" s="5">
        <v>33.300003051757798</v>
      </c>
      <c r="AG45" s="6">
        <v>2</v>
      </c>
      <c r="AH45" s="6">
        <f t="shared" si="0"/>
        <v>6.6887809516161774</v>
      </c>
      <c r="AI45" s="10">
        <v>3.5</v>
      </c>
      <c r="AJ45" s="5">
        <v>14</v>
      </c>
      <c r="AK45" s="6">
        <v>25</v>
      </c>
      <c r="AL45" s="6">
        <f t="shared" si="1"/>
        <v>0.27380548345433925</v>
      </c>
      <c r="AM45" s="6">
        <f t="shared" si="2"/>
        <v>4.380887735269428</v>
      </c>
      <c r="AN45" s="6">
        <f t="shared" si="3"/>
        <v>13.969667523180574</v>
      </c>
      <c r="AO45" s="6">
        <f t="shared" si="4"/>
        <v>0.76047998681487283</v>
      </c>
      <c r="AP45" s="6">
        <f t="shared" si="5"/>
        <v>1.2514244352458251E-2</v>
      </c>
      <c r="AQ45" s="6">
        <f t="shared" si="6"/>
        <v>8.5713746968346706E-7</v>
      </c>
      <c r="AR45" s="6">
        <f t="shared" si="7"/>
        <v>0.18211608548425287</v>
      </c>
      <c r="AS45" s="6">
        <f t="shared" si="8"/>
        <v>0.18211522834678318</v>
      </c>
      <c r="AT45" s="6">
        <f t="shared" si="9"/>
        <v>68.758694719418585</v>
      </c>
    </row>
    <row r="46" spans="1:46">
      <c r="A46" s="5">
        <v>6</v>
      </c>
      <c r="B46" s="5" t="s">
        <v>7</v>
      </c>
      <c r="C46" s="5">
        <v>2009</v>
      </c>
      <c r="D46" s="5">
        <v>0</v>
      </c>
      <c r="E46" s="5">
        <v>2</v>
      </c>
      <c r="F46" s="5">
        <v>0</v>
      </c>
      <c r="G46" s="5">
        <v>0</v>
      </c>
      <c r="H46" s="5">
        <v>2</v>
      </c>
      <c r="I46" s="6">
        <v>21.34</v>
      </c>
      <c r="J46" s="5">
        <v>43</v>
      </c>
      <c r="K46" s="5">
        <v>50</v>
      </c>
      <c r="L46" s="6">
        <v>4.94974746830583</v>
      </c>
      <c r="M46" s="5">
        <v>0</v>
      </c>
      <c r="N46" s="6">
        <v>16.8657296466112</v>
      </c>
      <c r="O46" s="6">
        <v>57.829698152650202</v>
      </c>
      <c r="P46" s="6">
        <v>80.271187714380204</v>
      </c>
      <c r="Q46" s="6">
        <v>49461.056633944798</v>
      </c>
      <c r="R46" s="5">
        <v>52</v>
      </c>
      <c r="S46" s="5">
        <v>88.4</v>
      </c>
      <c r="T46" s="6">
        <v>1925</v>
      </c>
      <c r="U46" s="5">
        <v>229.71</v>
      </c>
      <c r="V46" s="5">
        <v>8</v>
      </c>
      <c r="W46" s="7">
        <f t="shared" si="25"/>
        <v>12</v>
      </c>
      <c r="X46" s="8">
        <f t="shared" si="26"/>
        <v>1.5</v>
      </c>
      <c r="Y46" s="5">
        <v>66</v>
      </c>
      <c r="Z46" s="5">
        <v>15530</v>
      </c>
      <c r="AA46" s="6">
        <v>3.4804545454545499</v>
      </c>
      <c r="AB46" s="6">
        <v>2.59852941176471</v>
      </c>
      <c r="AC46" s="5">
        <v>0.12395363811976801</v>
      </c>
      <c r="AD46" s="5">
        <v>45</v>
      </c>
      <c r="AE46" s="5">
        <v>76.400001525878906</v>
      </c>
      <c r="AF46" s="5">
        <v>11.999998092651399</v>
      </c>
      <c r="AG46" s="6">
        <v>2</v>
      </c>
      <c r="AH46" s="6">
        <f t="shared" si="0"/>
        <v>6.6887809516161774</v>
      </c>
      <c r="AI46" s="10">
        <v>3.5</v>
      </c>
      <c r="AJ46" s="5">
        <v>14</v>
      </c>
      <c r="AK46" s="6">
        <v>25</v>
      </c>
      <c r="AL46" s="6">
        <f t="shared" si="1"/>
        <v>0.27380548345433925</v>
      </c>
      <c r="AM46" s="6">
        <f t="shared" si="2"/>
        <v>4.380887735269428</v>
      </c>
      <c r="AN46" s="6">
        <f t="shared" si="3"/>
        <v>13.969667523180574</v>
      </c>
      <c r="AO46" s="6">
        <f t="shared" si="4"/>
        <v>0.76047998681487283</v>
      </c>
      <c r="AP46" s="6">
        <f t="shared" si="5"/>
        <v>1.2514244352458251E-2</v>
      </c>
      <c r="AQ46" s="6">
        <f t="shared" si="6"/>
        <v>8.5713746968346706E-7</v>
      </c>
      <c r="AR46" s="6">
        <f t="shared" si="7"/>
        <v>0.18211608548425287</v>
      </c>
      <c r="AS46" s="6">
        <f t="shared" si="8"/>
        <v>0.18211522834678318</v>
      </c>
      <c r="AT46" s="6">
        <f t="shared" si="9"/>
        <v>121.88316861856097</v>
      </c>
    </row>
    <row r="47" spans="1:46">
      <c r="A47" s="5">
        <v>6</v>
      </c>
      <c r="B47" s="5" t="s">
        <v>7</v>
      </c>
      <c r="C47" s="5">
        <v>2010</v>
      </c>
      <c r="D47" s="5">
        <v>0</v>
      </c>
      <c r="E47" s="5">
        <v>2</v>
      </c>
      <c r="F47" s="5">
        <v>0</v>
      </c>
      <c r="G47" s="5">
        <v>0</v>
      </c>
      <c r="H47" s="5">
        <v>2</v>
      </c>
      <c r="I47" s="6">
        <v>21.34</v>
      </c>
      <c r="J47" s="5">
        <v>43</v>
      </c>
      <c r="K47" s="5">
        <v>50</v>
      </c>
      <c r="L47" s="6">
        <v>4.94974746830583</v>
      </c>
      <c r="M47" s="5">
        <v>0</v>
      </c>
      <c r="N47" s="6">
        <v>16.8657296466112</v>
      </c>
      <c r="O47" s="6">
        <v>57.47</v>
      </c>
      <c r="P47" s="6">
        <v>81</v>
      </c>
      <c r="Q47" s="6">
        <v>46860.561107791204</v>
      </c>
      <c r="R47" s="5">
        <v>52</v>
      </c>
      <c r="S47" s="5">
        <v>88.4</v>
      </c>
      <c r="T47" s="6">
        <v>1925</v>
      </c>
      <c r="U47" s="5">
        <v>229.22</v>
      </c>
      <c r="V47" s="5">
        <v>0</v>
      </c>
      <c r="W47" s="7">
        <f t="shared" si="25"/>
        <v>0</v>
      </c>
      <c r="X47" s="8"/>
      <c r="Y47" s="5">
        <v>66</v>
      </c>
      <c r="Z47" s="5">
        <v>15530</v>
      </c>
      <c r="AA47" s="6">
        <v>3.4730303030303</v>
      </c>
      <c r="AB47" s="6">
        <v>2.5929864253393702</v>
      </c>
      <c r="AC47" s="5">
        <v>0.12395363811976801</v>
      </c>
      <c r="AD47" s="5">
        <v>52</v>
      </c>
      <c r="AE47" s="5">
        <v>88.400001525878906</v>
      </c>
      <c r="AF47" s="5">
        <v>-1.5258789289873701E-6</v>
      </c>
      <c r="AG47" s="6">
        <v>2</v>
      </c>
      <c r="AH47" s="6">
        <f t="shared" si="0"/>
        <v>6.6887809516161774</v>
      </c>
      <c r="AI47" s="10">
        <v>3.5</v>
      </c>
      <c r="AJ47" s="5">
        <v>14</v>
      </c>
      <c r="AK47" s="6">
        <v>25</v>
      </c>
      <c r="AL47" s="6">
        <f t="shared" si="1"/>
        <v>0.27380548345433925</v>
      </c>
      <c r="AM47" s="6">
        <f t="shared" si="2"/>
        <v>4.380887735269428</v>
      </c>
      <c r="AN47" s="6">
        <f t="shared" si="3"/>
        <v>13.969667523180574</v>
      </c>
      <c r="AO47" s="6">
        <f t="shared" si="4"/>
        <v>0.76047998681487283</v>
      </c>
      <c r="AP47" s="6">
        <f t="shared" si="5"/>
        <v>1.2514244352458251E-2</v>
      </c>
      <c r="AQ47" s="6">
        <f t="shared" si="6"/>
        <v>8.5713746968346706E-7</v>
      </c>
      <c r="AR47" s="6">
        <f t="shared" si="7"/>
        <v>0.18211608548425287</v>
      </c>
      <c r="AS47" s="6">
        <f t="shared" si="8"/>
        <v>0.18211522834678318</v>
      </c>
      <c r="AT47" s="6">
        <f t="shared" si="9"/>
        <v>141.02712142237482</v>
      </c>
    </row>
    <row r="48" spans="1:46">
      <c r="A48" s="5">
        <v>6</v>
      </c>
      <c r="B48" s="5" t="s">
        <v>7</v>
      </c>
      <c r="C48" s="5">
        <v>2011</v>
      </c>
      <c r="D48" s="5">
        <v>0</v>
      </c>
      <c r="E48" s="5">
        <v>2</v>
      </c>
      <c r="F48" s="5">
        <v>0</v>
      </c>
      <c r="G48" s="5">
        <v>0</v>
      </c>
      <c r="H48" s="5">
        <v>2</v>
      </c>
      <c r="I48" s="6">
        <v>21.34</v>
      </c>
      <c r="J48" s="5">
        <v>43</v>
      </c>
      <c r="K48" s="5">
        <v>50</v>
      </c>
      <c r="L48" s="6">
        <v>4.94974746830583</v>
      </c>
      <c r="M48" s="5">
        <v>0</v>
      </c>
      <c r="N48" s="6">
        <v>16.8657296466112</v>
      </c>
      <c r="O48" s="6">
        <v>57.112539153874899</v>
      </c>
      <c r="P48" s="6">
        <v>81.735429446307094</v>
      </c>
      <c r="Q48" s="6">
        <v>47526.140288972303</v>
      </c>
      <c r="R48" s="5">
        <v>52</v>
      </c>
      <c r="S48" s="5">
        <v>88.4</v>
      </c>
      <c r="T48" s="6">
        <v>1925</v>
      </c>
      <c r="U48" s="5">
        <v>278.92</v>
      </c>
      <c r="V48" s="5">
        <v>0</v>
      </c>
      <c r="W48" s="7">
        <f t="shared" si="25"/>
        <v>0</v>
      </c>
      <c r="X48" s="8"/>
      <c r="Y48" s="5">
        <v>66</v>
      </c>
      <c r="Z48" s="5">
        <v>15530</v>
      </c>
      <c r="AA48" s="6">
        <v>4.2260606060606101</v>
      </c>
      <c r="AB48" s="6">
        <v>3.1552036199094999</v>
      </c>
      <c r="AC48" s="5">
        <v>0.12395363811976801</v>
      </c>
      <c r="AD48" s="5">
        <v>52</v>
      </c>
      <c r="AE48" s="5">
        <v>88.400001525878906</v>
      </c>
      <c r="AF48" s="5">
        <v>-1.5258789289873701E-6</v>
      </c>
      <c r="AG48" s="6">
        <v>2</v>
      </c>
      <c r="AH48" s="6">
        <f t="shared" si="0"/>
        <v>6.6887809516161774</v>
      </c>
      <c r="AI48" s="10">
        <v>3.5</v>
      </c>
      <c r="AJ48" s="5">
        <v>14</v>
      </c>
      <c r="AK48" s="6">
        <v>25</v>
      </c>
      <c r="AL48" s="6">
        <f t="shared" si="1"/>
        <v>0.27380548345433925</v>
      </c>
      <c r="AM48" s="6">
        <f t="shared" si="2"/>
        <v>4.380887735269428</v>
      </c>
      <c r="AN48" s="6">
        <f t="shared" si="3"/>
        <v>13.969667523180574</v>
      </c>
      <c r="AO48" s="6">
        <f t="shared" si="4"/>
        <v>0.76047998681487283</v>
      </c>
      <c r="AP48" s="6">
        <f t="shared" si="5"/>
        <v>1.2514244352458251E-2</v>
      </c>
      <c r="AQ48" s="6">
        <f t="shared" si="6"/>
        <v>8.5713746968346706E-7</v>
      </c>
      <c r="AR48" s="6">
        <f t="shared" si="7"/>
        <v>0.18211608548425287</v>
      </c>
      <c r="AS48" s="6">
        <f t="shared" si="8"/>
        <v>0.18211522834678318</v>
      </c>
      <c r="AT48" s="6">
        <f t="shared" si="9"/>
        <v>141.02712142237482</v>
      </c>
    </row>
    <row r="49" spans="1:46">
      <c r="A49" s="5">
        <v>6</v>
      </c>
      <c r="B49" s="5" t="s">
        <v>7</v>
      </c>
      <c r="C49" s="5">
        <v>2012</v>
      </c>
      <c r="D49" s="5">
        <v>0</v>
      </c>
      <c r="E49" s="5">
        <v>2</v>
      </c>
      <c r="F49" s="5">
        <v>0</v>
      </c>
      <c r="G49" s="5">
        <v>0</v>
      </c>
      <c r="H49" s="5">
        <v>2</v>
      </c>
      <c r="I49" s="6">
        <v>21.34</v>
      </c>
      <c r="J49" s="5">
        <v>43</v>
      </c>
      <c r="K49" s="5">
        <v>50</v>
      </c>
      <c r="L49" s="6">
        <v>4.94974746830583</v>
      </c>
      <c r="M49" s="5">
        <v>0</v>
      </c>
      <c r="N49" s="6">
        <v>16.8657296466112</v>
      </c>
      <c r="O49" s="6">
        <v>56.757301698327701</v>
      </c>
      <c r="P49" s="6">
        <v>82.477536132990807</v>
      </c>
      <c r="Q49" s="6">
        <v>51547.4620321357</v>
      </c>
      <c r="R49" s="5">
        <v>55</v>
      </c>
      <c r="S49" s="5">
        <v>101</v>
      </c>
      <c r="T49" s="6">
        <v>1925</v>
      </c>
      <c r="U49" s="5">
        <v>284.63600000000002</v>
      </c>
      <c r="V49" s="5">
        <v>6</v>
      </c>
      <c r="W49" s="7">
        <f t="shared" si="25"/>
        <v>12.599999999999994</v>
      </c>
      <c r="X49" s="8">
        <f t="shared" si="26"/>
        <v>2.0999999999999992</v>
      </c>
      <c r="Y49" s="5">
        <v>72</v>
      </c>
      <c r="Z49" s="5">
        <v>15530</v>
      </c>
      <c r="AA49" s="6">
        <v>3.9532777777777799</v>
      </c>
      <c r="AB49" s="6">
        <v>2.8181782178217798</v>
      </c>
      <c r="AC49" s="5">
        <v>0.12395363811976801</v>
      </c>
      <c r="AD49" s="5">
        <v>52</v>
      </c>
      <c r="AE49" s="5">
        <v>88.400001525878906</v>
      </c>
      <c r="AF49" s="5">
        <v>12.599998474121101</v>
      </c>
      <c r="AG49" s="6">
        <v>2</v>
      </c>
      <c r="AH49" s="6">
        <f t="shared" si="0"/>
        <v>6.6887809516161774</v>
      </c>
      <c r="AI49" s="10">
        <v>3.5</v>
      </c>
      <c r="AJ49" s="5">
        <v>14</v>
      </c>
      <c r="AK49" s="6">
        <v>25</v>
      </c>
      <c r="AL49" s="6">
        <f t="shared" si="1"/>
        <v>0.27380548345433925</v>
      </c>
      <c r="AM49" s="6">
        <f t="shared" si="2"/>
        <v>4.380887735269428</v>
      </c>
      <c r="AN49" s="6">
        <f t="shared" si="3"/>
        <v>13.969667523180574</v>
      </c>
      <c r="AO49" s="6">
        <f t="shared" si="4"/>
        <v>0.76047998681487283</v>
      </c>
      <c r="AP49" s="6">
        <f t="shared" si="5"/>
        <v>1.2514244352458251E-2</v>
      </c>
      <c r="AQ49" s="6">
        <f t="shared" si="6"/>
        <v>8.5713746968346706E-7</v>
      </c>
      <c r="AR49" s="6">
        <f t="shared" si="7"/>
        <v>0.18211608548425287</v>
      </c>
      <c r="AS49" s="6">
        <f t="shared" si="8"/>
        <v>0.18211522834678318</v>
      </c>
      <c r="AT49" s="6">
        <f t="shared" si="9"/>
        <v>141.02712142237482</v>
      </c>
    </row>
    <row r="50" spans="1:46">
      <c r="A50" s="5">
        <v>6</v>
      </c>
      <c r="B50" s="5" t="s">
        <v>7</v>
      </c>
      <c r="C50" s="5">
        <v>2013</v>
      </c>
      <c r="D50" s="5">
        <v>0</v>
      </c>
      <c r="E50" s="5">
        <v>2</v>
      </c>
      <c r="F50" s="5">
        <v>0</v>
      </c>
      <c r="G50" s="5">
        <v>0</v>
      </c>
      <c r="H50" s="5">
        <v>2</v>
      </c>
      <c r="I50" s="6">
        <v>21.34</v>
      </c>
      <c r="J50" s="5">
        <v>43</v>
      </c>
      <c r="K50" s="5">
        <v>50</v>
      </c>
      <c r="L50" s="6">
        <v>4.94974746830583</v>
      </c>
      <c r="M50" s="5">
        <v>0</v>
      </c>
      <c r="N50" s="6">
        <v>16.8657296466112</v>
      </c>
      <c r="O50" s="6">
        <v>56.404273803967897</v>
      </c>
      <c r="P50" s="6">
        <v>83.226380685226104</v>
      </c>
      <c r="Q50" s="6">
        <v>51117.741827146303</v>
      </c>
      <c r="R50" s="5">
        <v>55</v>
      </c>
      <c r="S50" s="5">
        <v>101</v>
      </c>
      <c r="T50" s="6">
        <v>1925</v>
      </c>
      <c r="U50" s="5">
        <v>325.18</v>
      </c>
      <c r="V50" s="5">
        <v>0</v>
      </c>
      <c r="W50" s="7">
        <f t="shared" si="25"/>
        <v>0</v>
      </c>
      <c r="X50" s="8"/>
      <c r="Y50" s="5">
        <v>72</v>
      </c>
      <c r="Z50" s="5">
        <v>15530</v>
      </c>
      <c r="AA50" s="6">
        <v>4.5163888888888897</v>
      </c>
      <c r="AB50" s="6">
        <v>3.2196039603960398</v>
      </c>
      <c r="AC50" s="5">
        <v>0.12395363811976801</v>
      </c>
      <c r="AD50" s="5">
        <v>55</v>
      </c>
      <c r="AE50" s="5">
        <v>101</v>
      </c>
      <c r="AF50" s="5">
        <v>0</v>
      </c>
      <c r="AG50" s="6">
        <v>2</v>
      </c>
      <c r="AH50" s="6">
        <f t="shared" si="0"/>
        <v>6.6887809516161774</v>
      </c>
      <c r="AI50" s="10">
        <v>3.5</v>
      </c>
      <c r="AJ50" s="5">
        <v>14</v>
      </c>
      <c r="AK50" s="6">
        <v>25</v>
      </c>
      <c r="AL50" s="6">
        <f t="shared" si="1"/>
        <v>0.27380548345433925</v>
      </c>
      <c r="AM50" s="6">
        <f t="shared" si="2"/>
        <v>4.380887735269428</v>
      </c>
      <c r="AN50" s="6">
        <f t="shared" si="3"/>
        <v>13.969667523180574</v>
      </c>
      <c r="AO50" s="6">
        <f t="shared" si="4"/>
        <v>0.76047998681487283</v>
      </c>
      <c r="AP50" s="6">
        <f t="shared" si="5"/>
        <v>1.2514244352458251E-2</v>
      </c>
      <c r="AQ50" s="6">
        <f t="shared" si="6"/>
        <v>8.5713746968346706E-7</v>
      </c>
      <c r="AR50" s="6">
        <f t="shared" si="7"/>
        <v>0.18211608548425287</v>
      </c>
      <c r="AS50" s="6">
        <f t="shared" si="8"/>
        <v>0.18211522834678318</v>
      </c>
      <c r="AT50" s="6">
        <f t="shared" si="9"/>
        <v>161.1282694320999</v>
      </c>
    </row>
    <row r="51" spans="1:46">
      <c r="A51" s="5">
        <v>7</v>
      </c>
      <c r="B51" s="5" t="s">
        <v>8</v>
      </c>
      <c r="C51" s="5">
        <v>2006</v>
      </c>
      <c r="D51" s="5">
        <v>0</v>
      </c>
      <c r="E51" s="5">
        <v>1</v>
      </c>
      <c r="F51" s="5">
        <v>0</v>
      </c>
      <c r="G51" s="5">
        <v>0</v>
      </c>
      <c r="H51" s="5">
        <v>1</v>
      </c>
      <c r="I51" s="6">
        <v>15.5</v>
      </c>
      <c r="J51" s="5">
        <v>23</v>
      </c>
      <c r="K51" s="5">
        <v>23</v>
      </c>
      <c r="L51" s="6">
        <v>0</v>
      </c>
      <c r="M51" s="5">
        <v>0</v>
      </c>
      <c r="N51" s="6">
        <v>11</v>
      </c>
      <c r="O51" s="6">
        <v>40.148939641400098</v>
      </c>
      <c r="P51" s="6">
        <v>84.129352495911505</v>
      </c>
      <c r="Q51" s="6">
        <v>59488.422249523603</v>
      </c>
      <c r="R51" s="5">
        <v>0</v>
      </c>
      <c r="S51" s="5">
        <v>0</v>
      </c>
      <c r="T51" s="6">
        <v>1799</v>
      </c>
      <c r="U51" s="5">
        <v>0</v>
      </c>
      <c r="V51" s="5">
        <v>0</v>
      </c>
      <c r="W51" s="7"/>
      <c r="X51" s="7"/>
      <c r="Y51" s="5">
        <v>0</v>
      </c>
      <c r="Z51" s="5">
        <v>15643</v>
      </c>
      <c r="AA51" s="6">
        <v>0</v>
      </c>
      <c r="AB51" s="6">
        <v>0</v>
      </c>
      <c r="AC51" s="5">
        <v>0.115003515949626</v>
      </c>
      <c r="AD51" s="5">
        <v>0</v>
      </c>
      <c r="AE51" s="5">
        <v>0</v>
      </c>
      <c r="AF51" s="5">
        <v>0</v>
      </c>
      <c r="AG51" s="6">
        <v>2</v>
      </c>
      <c r="AH51" s="6">
        <f t="shared" si="0"/>
        <v>4.8582991916612341</v>
      </c>
      <c r="AI51" s="10">
        <v>3.5</v>
      </c>
      <c r="AJ51" s="5">
        <v>14</v>
      </c>
      <c r="AK51" s="6">
        <v>25</v>
      </c>
      <c r="AL51" s="6">
        <f t="shared" si="1"/>
        <v>0.51900025981676967</v>
      </c>
      <c r="AM51" s="6">
        <f t="shared" si="2"/>
        <v>8.3040041570683147</v>
      </c>
      <c r="AN51" s="6">
        <f t="shared" si="3"/>
        <v>26.479605092692331</v>
      </c>
      <c r="AO51" s="6">
        <f t="shared" si="4"/>
        <v>0.59511521125661815</v>
      </c>
      <c r="AP51" s="6">
        <f t="shared" si="5"/>
        <v>2.4752371631080265E-4</v>
      </c>
      <c r="AQ51" s="6">
        <f t="shared" si="6"/>
        <v>3.1626681520101164E-12</v>
      </c>
      <c r="AR51" s="6">
        <f t="shared" si="7"/>
        <v>7.6411996113492295E-2</v>
      </c>
      <c r="AS51" s="6">
        <f t="shared" si="8"/>
        <v>7.641199611032963E-2</v>
      </c>
      <c r="AT51" s="6">
        <f t="shared" si="9"/>
        <v>0</v>
      </c>
    </row>
    <row r="52" spans="1:46">
      <c r="A52" s="5">
        <v>7</v>
      </c>
      <c r="B52" s="5" t="s">
        <v>8</v>
      </c>
      <c r="C52" s="5">
        <v>2007</v>
      </c>
      <c r="D52" s="5">
        <v>0</v>
      </c>
      <c r="E52" s="5">
        <v>1</v>
      </c>
      <c r="F52" s="5">
        <v>0</v>
      </c>
      <c r="G52" s="5">
        <v>0</v>
      </c>
      <c r="H52" s="5">
        <v>1</v>
      </c>
      <c r="I52" s="6">
        <v>15.5</v>
      </c>
      <c r="J52" s="5">
        <v>23</v>
      </c>
      <c r="K52" s="5">
        <v>23</v>
      </c>
      <c r="L52" s="6">
        <v>0</v>
      </c>
      <c r="M52" s="5">
        <v>0</v>
      </c>
      <c r="N52" s="6">
        <v>11</v>
      </c>
      <c r="O52" s="6">
        <v>39.861124613236498</v>
      </c>
      <c r="P52" s="6">
        <v>84.838009996267601</v>
      </c>
      <c r="Q52" s="6">
        <v>65716.801832536701</v>
      </c>
      <c r="R52" s="5">
        <v>0</v>
      </c>
      <c r="S52" s="5">
        <v>0</v>
      </c>
      <c r="T52" s="6">
        <v>1799</v>
      </c>
      <c r="U52" s="5">
        <v>0</v>
      </c>
      <c r="V52" s="5">
        <v>0</v>
      </c>
      <c r="W52" s="7">
        <f t="shared" ref="W52:W58" si="27">S52-S51</f>
        <v>0</v>
      </c>
      <c r="X52" s="8"/>
      <c r="Y52" s="5">
        <v>0</v>
      </c>
      <c r="Z52" s="5">
        <v>15643</v>
      </c>
      <c r="AA52" s="6">
        <v>0</v>
      </c>
      <c r="AB52" s="6">
        <v>0</v>
      </c>
      <c r="AC52" s="5">
        <v>0.115003515949626</v>
      </c>
      <c r="AD52" s="5">
        <v>0</v>
      </c>
      <c r="AE52" s="5">
        <v>0</v>
      </c>
      <c r="AF52" s="5">
        <v>0</v>
      </c>
      <c r="AG52" s="6">
        <v>2</v>
      </c>
      <c r="AH52" s="6">
        <f t="shared" si="0"/>
        <v>4.8582991916612341</v>
      </c>
      <c r="AI52" s="10">
        <v>3.5</v>
      </c>
      <c r="AJ52" s="5">
        <v>14</v>
      </c>
      <c r="AK52" s="6">
        <v>25</v>
      </c>
      <c r="AL52" s="6">
        <f t="shared" si="1"/>
        <v>0.51900025981676967</v>
      </c>
      <c r="AM52" s="6">
        <f t="shared" si="2"/>
        <v>8.3040041570683147</v>
      </c>
      <c r="AN52" s="6">
        <f t="shared" si="3"/>
        <v>26.479605092692331</v>
      </c>
      <c r="AO52" s="6">
        <f t="shared" si="4"/>
        <v>0.59511521125661815</v>
      </c>
      <c r="AP52" s="6">
        <f t="shared" si="5"/>
        <v>2.4752371631080265E-4</v>
      </c>
      <c r="AQ52" s="6">
        <f t="shared" si="6"/>
        <v>3.1626681520101164E-12</v>
      </c>
      <c r="AR52" s="6">
        <f t="shared" si="7"/>
        <v>7.6411996113492295E-2</v>
      </c>
      <c r="AS52" s="6">
        <f t="shared" si="8"/>
        <v>7.641199611032963E-2</v>
      </c>
      <c r="AT52" s="6">
        <f t="shared" si="9"/>
        <v>0</v>
      </c>
    </row>
    <row r="53" spans="1:46">
      <c r="A53" s="5">
        <v>7</v>
      </c>
      <c r="B53" s="5" t="s">
        <v>8</v>
      </c>
      <c r="C53" s="5">
        <v>2008</v>
      </c>
      <c r="D53" s="5">
        <v>0</v>
      </c>
      <c r="E53" s="5">
        <v>1</v>
      </c>
      <c r="F53" s="5">
        <v>0</v>
      </c>
      <c r="G53" s="5">
        <v>0</v>
      </c>
      <c r="H53" s="5">
        <v>1</v>
      </c>
      <c r="I53" s="6">
        <v>15.5</v>
      </c>
      <c r="J53" s="5">
        <v>23</v>
      </c>
      <c r="K53" s="5">
        <v>23</v>
      </c>
      <c r="L53" s="6">
        <v>0</v>
      </c>
      <c r="M53" s="5">
        <v>0</v>
      </c>
      <c r="N53" s="6">
        <v>12.15</v>
      </c>
      <c r="O53" s="6">
        <v>39.575372839823203</v>
      </c>
      <c r="P53" s="6">
        <v>85.552636821691806</v>
      </c>
      <c r="Q53" s="6">
        <v>71374.240406690704</v>
      </c>
      <c r="R53" s="5">
        <v>0</v>
      </c>
      <c r="S53" s="5">
        <v>0</v>
      </c>
      <c r="T53" s="6">
        <v>1799</v>
      </c>
      <c r="U53" s="5">
        <v>0</v>
      </c>
      <c r="V53" s="5">
        <v>0</v>
      </c>
      <c r="W53" s="7">
        <f t="shared" si="27"/>
        <v>0</v>
      </c>
      <c r="X53" s="8"/>
      <c r="Y53" s="5">
        <v>0</v>
      </c>
      <c r="Z53" s="5">
        <v>15643</v>
      </c>
      <c r="AA53" s="6">
        <v>0</v>
      </c>
      <c r="AB53" s="6">
        <v>0</v>
      </c>
      <c r="AC53" s="5">
        <v>0.115003515949626</v>
      </c>
      <c r="AD53" s="5">
        <v>0</v>
      </c>
      <c r="AE53" s="5">
        <v>0</v>
      </c>
      <c r="AF53" s="5">
        <v>0</v>
      </c>
      <c r="AG53" s="6">
        <v>2</v>
      </c>
      <c r="AH53" s="6">
        <f t="shared" si="0"/>
        <v>4.8582991916612341</v>
      </c>
      <c r="AI53" s="10">
        <v>3.5</v>
      </c>
      <c r="AJ53" s="5">
        <v>14</v>
      </c>
      <c r="AK53" s="6">
        <v>25</v>
      </c>
      <c r="AL53" s="6">
        <f t="shared" si="1"/>
        <v>0.51900025981676967</v>
      </c>
      <c r="AM53" s="6">
        <f t="shared" si="2"/>
        <v>8.3040041570683147</v>
      </c>
      <c r="AN53" s="6">
        <f t="shared" si="3"/>
        <v>26.479605092692331</v>
      </c>
      <c r="AO53" s="6">
        <f t="shared" si="4"/>
        <v>0.59511521125661815</v>
      </c>
      <c r="AP53" s="6">
        <f t="shared" si="5"/>
        <v>2.4752371631080265E-4</v>
      </c>
      <c r="AQ53" s="6">
        <f t="shared" si="6"/>
        <v>3.1626681520101164E-12</v>
      </c>
      <c r="AR53" s="6">
        <f t="shared" si="7"/>
        <v>7.6411996113492295E-2</v>
      </c>
      <c r="AS53" s="6">
        <f t="shared" si="8"/>
        <v>7.641199611032963E-2</v>
      </c>
      <c r="AT53" s="6">
        <f t="shared" si="9"/>
        <v>0</v>
      </c>
    </row>
    <row r="54" spans="1:46">
      <c r="A54" s="5">
        <v>7</v>
      </c>
      <c r="B54" s="5" t="s">
        <v>8</v>
      </c>
      <c r="C54" s="5">
        <v>2009</v>
      </c>
      <c r="D54" s="5">
        <v>0</v>
      </c>
      <c r="E54" s="5">
        <v>1</v>
      </c>
      <c r="F54" s="5">
        <v>0</v>
      </c>
      <c r="G54" s="5">
        <v>0</v>
      </c>
      <c r="H54" s="5">
        <v>1</v>
      </c>
      <c r="I54" s="6">
        <v>15.5</v>
      </c>
      <c r="J54" s="5">
        <v>23</v>
      </c>
      <c r="K54" s="5">
        <v>23</v>
      </c>
      <c r="L54" s="6">
        <v>0</v>
      </c>
      <c r="M54" s="5">
        <v>0</v>
      </c>
      <c r="N54" s="6">
        <v>13.3</v>
      </c>
      <c r="O54" s="6">
        <v>39.291669530340698</v>
      </c>
      <c r="P54" s="6">
        <v>86.273283254360905</v>
      </c>
      <c r="Q54" s="6">
        <v>77281.537347311707</v>
      </c>
      <c r="R54" s="5">
        <v>0</v>
      </c>
      <c r="S54" s="5">
        <v>0</v>
      </c>
      <c r="T54" s="6">
        <v>1799</v>
      </c>
      <c r="U54" s="5">
        <v>0</v>
      </c>
      <c r="V54" s="5">
        <v>0</v>
      </c>
      <c r="W54" s="7">
        <f t="shared" si="27"/>
        <v>0</v>
      </c>
      <c r="X54" s="8"/>
      <c r="Y54" s="5">
        <v>0</v>
      </c>
      <c r="Z54" s="5">
        <v>15643</v>
      </c>
      <c r="AA54" s="6">
        <v>0</v>
      </c>
      <c r="AB54" s="6">
        <v>0</v>
      </c>
      <c r="AC54" s="5">
        <v>0.115003515949626</v>
      </c>
      <c r="AD54" s="5">
        <v>0</v>
      </c>
      <c r="AE54" s="5">
        <v>0</v>
      </c>
      <c r="AF54" s="5">
        <v>0</v>
      </c>
      <c r="AG54" s="6">
        <v>2</v>
      </c>
      <c r="AH54" s="6">
        <f t="shared" si="0"/>
        <v>4.8582991916612341</v>
      </c>
      <c r="AI54" s="10">
        <v>3.5</v>
      </c>
      <c r="AJ54" s="5">
        <v>14</v>
      </c>
      <c r="AK54" s="6">
        <v>25</v>
      </c>
      <c r="AL54" s="6">
        <f t="shared" si="1"/>
        <v>0.51900025981676967</v>
      </c>
      <c r="AM54" s="6">
        <f t="shared" si="2"/>
        <v>8.3040041570683147</v>
      </c>
      <c r="AN54" s="6">
        <f t="shared" si="3"/>
        <v>26.479605092692331</v>
      </c>
      <c r="AO54" s="6">
        <f t="shared" si="4"/>
        <v>0.59511521125661815</v>
      </c>
      <c r="AP54" s="6">
        <f t="shared" si="5"/>
        <v>2.4752371631080265E-4</v>
      </c>
      <c r="AQ54" s="6">
        <f t="shared" si="6"/>
        <v>3.1626681520101164E-12</v>
      </c>
      <c r="AR54" s="6">
        <f t="shared" si="7"/>
        <v>7.6411996113492295E-2</v>
      </c>
      <c r="AS54" s="6">
        <f t="shared" si="8"/>
        <v>7.641199611032963E-2</v>
      </c>
      <c r="AT54" s="6">
        <f t="shared" si="9"/>
        <v>0</v>
      </c>
    </row>
    <row r="55" spans="1:46">
      <c r="A55" s="5">
        <v>7</v>
      </c>
      <c r="B55" s="5" t="s">
        <v>8</v>
      </c>
      <c r="C55" s="5">
        <v>2010</v>
      </c>
      <c r="D55" s="5">
        <v>0</v>
      </c>
      <c r="E55" s="5">
        <v>1</v>
      </c>
      <c r="F55" s="5">
        <v>0</v>
      </c>
      <c r="G55" s="5">
        <v>0</v>
      </c>
      <c r="H55" s="5">
        <v>1</v>
      </c>
      <c r="I55" s="6">
        <v>15.5</v>
      </c>
      <c r="J55" s="5">
        <v>23</v>
      </c>
      <c r="K55" s="5">
        <v>23</v>
      </c>
      <c r="L55" s="6">
        <v>0</v>
      </c>
      <c r="M55" s="5">
        <v>0</v>
      </c>
      <c r="N55" s="6">
        <v>12.664999999999999</v>
      </c>
      <c r="O55" s="6">
        <v>39.01</v>
      </c>
      <c r="P55" s="6">
        <v>87</v>
      </c>
      <c r="Q55" s="6">
        <v>76840.753589147906</v>
      </c>
      <c r="R55" s="5">
        <v>0</v>
      </c>
      <c r="S55" s="5">
        <v>0</v>
      </c>
      <c r="T55" s="6">
        <v>1799</v>
      </c>
      <c r="U55" s="5">
        <v>0</v>
      </c>
      <c r="V55" s="5">
        <v>0</v>
      </c>
      <c r="W55" s="7">
        <f t="shared" si="27"/>
        <v>0</v>
      </c>
      <c r="X55" s="8"/>
      <c r="Y55" s="5">
        <v>0</v>
      </c>
      <c r="Z55" s="5">
        <v>15643</v>
      </c>
      <c r="AA55" s="6">
        <v>0</v>
      </c>
      <c r="AB55" s="6">
        <v>0</v>
      </c>
      <c r="AC55" s="5">
        <v>0.115003515949626</v>
      </c>
      <c r="AD55" s="5">
        <v>0</v>
      </c>
      <c r="AE55" s="5">
        <v>0</v>
      </c>
      <c r="AF55" s="5">
        <v>0</v>
      </c>
      <c r="AG55" s="6">
        <v>2</v>
      </c>
      <c r="AH55" s="6">
        <f t="shared" si="0"/>
        <v>4.8582991916612341</v>
      </c>
      <c r="AI55" s="10">
        <v>3.5</v>
      </c>
      <c r="AJ55" s="5">
        <v>14</v>
      </c>
      <c r="AK55" s="6">
        <v>25</v>
      </c>
      <c r="AL55" s="6">
        <f t="shared" si="1"/>
        <v>0.51900025981676967</v>
      </c>
      <c r="AM55" s="6">
        <f t="shared" si="2"/>
        <v>8.3040041570683147</v>
      </c>
      <c r="AN55" s="6">
        <f t="shared" si="3"/>
        <v>26.479605092692331</v>
      </c>
      <c r="AO55" s="6">
        <f t="shared" si="4"/>
        <v>0.59511521125661815</v>
      </c>
      <c r="AP55" s="6">
        <f t="shared" si="5"/>
        <v>2.4752371631080265E-4</v>
      </c>
      <c r="AQ55" s="6">
        <f t="shared" si="6"/>
        <v>3.1626681520101164E-12</v>
      </c>
      <c r="AR55" s="6">
        <f t="shared" si="7"/>
        <v>7.6411996113492295E-2</v>
      </c>
      <c r="AS55" s="6">
        <f t="shared" si="8"/>
        <v>7.641199611032963E-2</v>
      </c>
      <c r="AT55" s="6">
        <f t="shared" si="9"/>
        <v>0</v>
      </c>
    </row>
    <row r="56" spans="1:46">
      <c r="A56" s="5">
        <v>7</v>
      </c>
      <c r="B56" s="5" t="s">
        <v>8</v>
      </c>
      <c r="C56" s="5">
        <v>2011</v>
      </c>
      <c r="D56" s="5">
        <v>0</v>
      </c>
      <c r="E56" s="5">
        <v>1</v>
      </c>
      <c r="F56" s="5">
        <v>0</v>
      </c>
      <c r="G56" s="5">
        <v>0</v>
      </c>
      <c r="H56" s="5">
        <v>1</v>
      </c>
      <c r="I56" s="6">
        <v>15.5</v>
      </c>
      <c r="J56" s="5">
        <v>23</v>
      </c>
      <c r="K56" s="5">
        <v>23</v>
      </c>
      <c r="L56" s="6">
        <v>0</v>
      </c>
      <c r="M56" s="5">
        <v>1</v>
      </c>
      <c r="N56" s="6">
        <v>12.664999999999999</v>
      </c>
      <c r="O56" s="6">
        <v>38.730349669282802</v>
      </c>
      <c r="P56" s="6">
        <v>87.732838191450199</v>
      </c>
      <c r="Q56" s="6">
        <v>80144.845741651196</v>
      </c>
      <c r="R56" s="5">
        <v>21</v>
      </c>
      <c r="S56" s="5">
        <v>106.4</v>
      </c>
      <c r="T56" s="6">
        <v>1799</v>
      </c>
      <c r="U56" s="5">
        <v>20.52</v>
      </c>
      <c r="V56" s="5">
        <v>133</v>
      </c>
      <c r="W56" s="7">
        <f t="shared" si="27"/>
        <v>106.4</v>
      </c>
      <c r="X56" s="8">
        <f t="shared" ref="X56" si="28">W56/V56</f>
        <v>0.8</v>
      </c>
      <c r="Y56" s="5">
        <v>133</v>
      </c>
      <c r="Z56" s="5">
        <v>15643</v>
      </c>
      <c r="AA56" s="6">
        <v>0.154285714285714</v>
      </c>
      <c r="AB56" s="6">
        <v>0.192857142857143</v>
      </c>
      <c r="AC56" s="5">
        <v>0.115003515949626</v>
      </c>
      <c r="AD56" s="5">
        <v>0</v>
      </c>
      <c r="AE56" s="5">
        <v>0</v>
      </c>
      <c r="AF56" s="5">
        <v>106.40000152587901</v>
      </c>
      <c r="AG56" s="6">
        <v>2</v>
      </c>
      <c r="AH56" s="6">
        <f t="shared" si="0"/>
        <v>4.8582991916612341</v>
      </c>
      <c r="AI56" s="10">
        <v>3.5</v>
      </c>
      <c r="AJ56" s="5">
        <v>14</v>
      </c>
      <c r="AK56" s="6">
        <v>25</v>
      </c>
      <c r="AL56" s="6">
        <f t="shared" si="1"/>
        <v>0.51900025981676967</v>
      </c>
      <c r="AM56" s="6">
        <f t="shared" si="2"/>
        <v>8.3040041570683147</v>
      </c>
      <c r="AN56" s="6">
        <f t="shared" si="3"/>
        <v>26.479605092692331</v>
      </c>
      <c r="AO56" s="6">
        <f t="shared" si="4"/>
        <v>0.59511521125661815</v>
      </c>
      <c r="AP56" s="6">
        <f t="shared" si="5"/>
        <v>2.4752371631080265E-4</v>
      </c>
      <c r="AQ56" s="6">
        <f t="shared" si="6"/>
        <v>3.1626681520101164E-12</v>
      </c>
      <c r="AR56" s="6">
        <f t="shared" si="7"/>
        <v>7.6411996113492295E-2</v>
      </c>
      <c r="AS56" s="6">
        <f t="shared" si="8"/>
        <v>7.641199611032963E-2</v>
      </c>
      <c r="AT56" s="6">
        <f t="shared" si="9"/>
        <v>0</v>
      </c>
    </row>
    <row r="57" spans="1:46">
      <c r="A57" s="5">
        <v>7</v>
      </c>
      <c r="B57" s="5" t="s">
        <v>8</v>
      </c>
      <c r="C57" s="5">
        <v>2012</v>
      </c>
      <c r="D57" s="5">
        <v>0</v>
      </c>
      <c r="E57" s="5">
        <v>1</v>
      </c>
      <c r="F57" s="5">
        <v>0</v>
      </c>
      <c r="G57" s="5">
        <v>0</v>
      </c>
      <c r="H57" s="5">
        <v>1</v>
      </c>
      <c r="I57" s="6">
        <v>15.5</v>
      </c>
      <c r="J57" s="5">
        <v>23</v>
      </c>
      <c r="K57" s="5">
        <v>23</v>
      </c>
      <c r="L57" s="6">
        <v>0</v>
      </c>
      <c r="M57" s="5">
        <v>1</v>
      </c>
      <c r="N57" s="6">
        <v>12.03</v>
      </c>
      <c r="O57" s="6">
        <v>38.452704063186701</v>
      </c>
      <c r="P57" s="6">
        <v>88.471849392266606</v>
      </c>
      <c r="Q57" s="6">
        <v>83014.672392342603</v>
      </c>
      <c r="R57" s="5">
        <v>21</v>
      </c>
      <c r="S57" s="5">
        <v>106.4</v>
      </c>
      <c r="T57" s="6">
        <v>1799</v>
      </c>
      <c r="U57" s="5">
        <v>226.51</v>
      </c>
      <c r="V57" s="5">
        <v>0</v>
      </c>
      <c r="W57" s="7">
        <f t="shared" si="27"/>
        <v>0</v>
      </c>
      <c r="X57" s="8"/>
      <c r="Y57" s="5">
        <v>133</v>
      </c>
      <c r="Z57" s="5">
        <v>15643</v>
      </c>
      <c r="AA57" s="6">
        <v>1.7030827067669201</v>
      </c>
      <c r="AB57" s="6">
        <v>2.1288533834586501</v>
      </c>
      <c r="AC57" s="5">
        <v>0.115003515949626</v>
      </c>
      <c r="AD57" s="5">
        <v>21</v>
      </c>
      <c r="AE57" s="5">
        <v>106.40000152587901</v>
      </c>
      <c r="AF57" s="5">
        <v>-1.5258789289873701E-6</v>
      </c>
      <c r="AG57" s="6">
        <v>2</v>
      </c>
      <c r="AH57" s="6">
        <f t="shared" si="0"/>
        <v>4.8582991916612341</v>
      </c>
      <c r="AI57" s="10">
        <v>3.5</v>
      </c>
      <c r="AJ57" s="5">
        <v>14</v>
      </c>
      <c r="AK57" s="6">
        <v>25</v>
      </c>
      <c r="AL57" s="6">
        <f t="shared" si="1"/>
        <v>0.51900025981676967</v>
      </c>
      <c r="AM57" s="6">
        <f t="shared" si="2"/>
        <v>8.3040041570683147</v>
      </c>
      <c r="AN57" s="6">
        <f t="shared" si="3"/>
        <v>26.479605092692331</v>
      </c>
      <c r="AO57" s="6">
        <f t="shared" si="4"/>
        <v>0.59511521125661815</v>
      </c>
      <c r="AP57" s="6">
        <f t="shared" si="5"/>
        <v>2.4752371631080265E-4</v>
      </c>
      <c r="AQ57" s="6">
        <f t="shared" si="6"/>
        <v>3.1626681520101164E-12</v>
      </c>
      <c r="AR57" s="6">
        <f t="shared" si="7"/>
        <v>7.6411996113492295E-2</v>
      </c>
      <c r="AS57" s="6">
        <f t="shared" si="8"/>
        <v>7.641199611032963E-2</v>
      </c>
      <c r="AT57" s="6">
        <f t="shared" si="9"/>
        <v>71.220871763954506</v>
      </c>
    </row>
    <row r="58" spans="1:46">
      <c r="A58" s="5">
        <v>7</v>
      </c>
      <c r="B58" s="5" t="s">
        <v>8</v>
      </c>
      <c r="C58" s="5">
        <v>2013</v>
      </c>
      <c r="D58" s="5">
        <v>0</v>
      </c>
      <c r="E58" s="5">
        <v>1</v>
      </c>
      <c r="F58" s="5">
        <v>0</v>
      </c>
      <c r="G58" s="5">
        <v>0</v>
      </c>
      <c r="H58" s="5">
        <v>1</v>
      </c>
      <c r="I58" s="6">
        <v>15.5</v>
      </c>
      <c r="J58" s="5">
        <v>23</v>
      </c>
      <c r="K58" s="5">
        <v>23</v>
      </c>
      <c r="L58" s="6">
        <v>0</v>
      </c>
      <c r="M58" s="5">
        <v>1</v>
      </c>
      <c r="N58" s="6">
        <v>12.03</v>
      </c>
      <c r="O58" s="6">
        <v>38.177048810476101</v>
      </c>
      <c r="P58" s="6">
        <v>89.217085600345797</v>
      </c>
      <c r="Q58" s="6">
        <v>88585.404668176707</v>
      </c>
      <c r="R58" s="5">
        <v>21</v>
      </c>
      <c r="S58" s="5">
        <v>106.4</v>
      </c>
      <c r="T58" s="6">
        <v>1799</v>
      </c>
      <c r="U58" s="5">
        <v>232.404</v>
      </c>
      <c r="V58" s="5">
        <v>0</v>
      </c>
      <c r="W58" s="7">
        <f t="shared" si="27"/>
        <v>0</v>
      </c>
      <c r="X58" s="8"/>
      <c r="Y58" s="5">
        <v>133</v>
      </c>
      <c r="Z58" s="5">
        <v>15643</v>
      </c>
      <c r="AA58" s="6">
        <v>1.7473984962406</v>
      </c>
      <c r="AB58" s="6">
        <v>2.18424812030075</v>
      </c>
      <c r="AC58" s="5">
        <v>0.115003515949626</v>
      </c>
      <c r="AD58" s="5">
        <v>21</v>
      </c>
      <c r="AE58" s="5">
        <v>106.40000152587901</v>
      </c>
      <c r="AF58" s="5">
        <v>-1.5258789289873701E-6</v>
      </c>
      <c r="AG58" s="6">
        <v>2</v>
      </c>
      <c r="AH58" s="6">
        <f t="shared" si="0"/>
        <v>4.8582991916612341</v>
      </c>
      <c r="AI58" s="10">
        <v>3.5</v>
      </c>
      <c r="AJ58" s="5">
        <v>14</v>
      </c>
      <c r="AK58" s="6">
        <v>25</v>
      </c>
      <c r="AL58" s="6">
        <f t="shared" si="1"/>
        <v>0.51900025981676967</v>
      </c>
      <c r="AM58" s="6">
        <f t="shared" si="2"/>
        <v>8.3040041570683147</v>
      </c>
      <c r="AN58" s="6">
        <f t="shared" si="3"/>
        <v>26.479605092692331</v>
      </c>
      <c r="AO58" s="6">
        <f t="shared" si="4"/>
        <v>0.59511521125661815</v>
      </c>
      <c r="AP58" s="6">
        <f t="shared" si="5"/>
        <v>2.4752371631080265E-4</v>
      </c>
      <c r="AQ58" s="6">
        <f t="shared" si="6"/>
        <v>3.1626681520101164E-12</v>
      </c>
      <c r="AR58" s="6">
        <f t="shared" si="7"/>
        <v>7.6411996113492295E-2</v>
      </c>
      <c r="AS58" s="6">
        <f t="shared" si="8"/>
        <v>7.641199611032963E-2</v>
      </c>
      <c r="AT58" s="6">
        <f t="shared" si="9"/>
        <v>71.220871763954506</v>
      </c>
    </row>
    <row r="59" spans="1:46">
      <c r="A59" s="5">
        <v>8</v>
      </c>
      <c r="B59" s="5" t="s">
        <v>9</v>
      </c>
      <c r="C59" s="5">
        <v>2006</v>
      </c>
      <c r="D59" s="5">
        <v>0</v>
      </c>
      <c r="E59" s="5">
        <v>3</v>
      </c>
      <c r="F59" s="5">
        <v>0</v>
      </c>
      <c r="G59" s="5">
        <v>0</v>
      </c>
      <c r="H59" s="5">
        <v>3</v>
      </c>
      <c r="I59" s="6">
        <v>20.53</v>
      </c>
      <c r="J59" s="5">
        <v>48</v>
      </c>
      <c r="K59" s="5">
        <v>59</v>
      </c>
      <c r="L59" s="6">
        <v>6.3508529610858604</v>
      </c>
      <c r="M59" s="5">
        <v>4</v>
      </c>
      <c r="N59" s="6">
        <v>5.95</v>
      </c>
      <c r="O59" s="6">
        <v>74.904432617150206</v>
      </c>
      <c r="P59" s="6">
        <v>80.545845643937795</v>
      </c>
      <c r="Q59" s="6">
        <v>32616.1036491864</v>
      </c>
      <c r="R59" s="5">
        <v>223</v>
      </c>
      <c r="S59" s="5">
        <v>303.02</v>
      </c>
      <c r="T59" s="6">
        <v>961</v>
      </c>
      <c r="U59" s="5">
        <v>297.75799999999998</v>
      </c>
      <c r="V59" s="5">
        <v>123</v>
      </c>
      <c r="W59" s="7"/>
      <c r="X59" s="7"/>
      <c r="Y59" s="5">
        <v>223</v>
      </c>
      <c r="Z59" s="5">
        <v>8572</v>
      </c>
      <c r="AA59" s="6">
        <v>2.4207967479674801</v>
      </c>
      <c r="AB59" s="6">
        <v>0.982634809583526</v>
      </c>
      <c r="AC59" s="5">
        <v>0.112109192720485</v>
      </c>
      <c r="AD59" s="5">
        <v>118</v>
      </c>
      <c r="AE59" s="5">
        <v>185.419998168945</v>
      </c>
      <c r="AF59" s="5">
        <v>117.59999847412099</v>
      </c>
      <c r="AG59" s="6">
        <v>2</v>
      </c>
      <c r="AH59" s="6">
        <f t="shared" si="0"/>
        <v>6.4348956390196861</v>
      </c>
      <c r="AI59" s="10">
        <v>3.5</v>
      </c>
      <c r="AJ59" s="5">
        <v>14</v>
      </c>
      <c r="AK59" s="6">
        <v>25</v>
      </c>
      <c r="AL59" s="6">
        <f t="shared" si="1"/>
        <v>0.29583739718924135</v>
      </c>
      <c r="AM59" s="6">
        <f t="shared" si="2"/>
        <v>4.7333983550278615</v>
      </c>
      <c r="AN59" s="6">
        <f t="shared" si="3"/>
        <v>15.093744754553132</v>
      </c>
      <c r="AO59" s="6">
        <f t="shared" si="4"/>
        <v>0.74390837977986413</v>
      </c>
      <c r="AP59" s="6">
        <f t="shared" si="5"/>
        <v>8.7965264674531619E-3</v>
      </c>
      <c r="AQ59" s="6">
        <f t="shared" si="6"/>
        <v>2.7852869339073902E-7</v>
      </c>
      <c r="AR59" s="6">
        <f t="shared" si="7"/>
        <v>0.16565673357430519</v>
      </c>
      <c r="AS59" s="6">
        <f t="shared" si="8"/>
        <v>0.1656564550456118</v>
      </c>
      <c r="AT59" s="6">
        <f t="shared" si="9"/>
        <v>269.07233161918577</v>
      </c>
    </row>
    <row r="60" spans="1:46">
      <c r="A60" s="5">
        <v>8</v>
      </c>
      <c r="B60" s="5" t="s">
        <v>9</v>
      </c>
      <c r="C60" s="5">
        <v>2007</v>
      </c>
      <c r="D60" s="5">
        <v>2</v>
      </c>
      <c r="E60" s="5">
        <v>3</v>
      </c>
      <c r="F60" s="5">
        <v>0</v>
      </c>
      <c r="G60" s="5">
        <v>0</v>
      </c>
      <c r="H60" s="5">
        <v>5</v>
      </c>
      <c r="I60" s="6">
        <v>20.5</v>
      </c>
      <c r="J60" s="5">
        <v>22</v>
      </c>
      <c r="K60" s="5">
        <v>59</v>
      </c>
      <c r="L60" s="6">
        <v>15.280706789936101</v>
      </c>
      <c r="M60" s="5">
        <v>5</v>
      </c>
      <c r="N60" s="6">
        <v>5.95</v>
      </c>
      <c r="O60" s="6">
        <v>74.805629143084701</v>
      </c>
      <c r="P60" s="6">
        <v>81.152496054397602</v>
      </c>
      <c r="Q60" s="6">
        <v>35907.072992647802</v>
      </c>
      <c r="R60" s="5">
        <v>247</v>
      </c>
      <c r="S60" s="5">
        <v>367.82</v>
      </c>
      <c r="T60" s="6">
        <v>979.5</v>
      </c>
      <c r="U60" s="5">
        <v>528.63900000000001</v>
      </c>
      <c r="V60" s="5">
        <v>46</v>
      </c>
      <c r="W60" s="7">
        <f t="shared" ref="W60:W66" si="29">S60-S59</f>
        <v>64.800000000000011</v>
      </c>
      <c r="X60" s="8">
        <f t="shared" ref="X60:X66" si="30">W60/V60</f>
        <v>1.4086956521739133</v>
      </c>
      <c r="Y60" s="5">
        <v>269</v>
      </c>
      <c r="Z60" s="5">
        <v>8572</v>
      </c>
      <c r="AA60" s="6">
        <v>3.1280414201183402</v>
      </c>
      <c r="AB60" s="6">
        <v>1.43722201076614</v>
      </c>
      <c r="AC60" s="5">
        <v>0.11426738217452199</v>
      </c>
      <c r="AD60" s="5">
        <v>223</v>
      </c>
      <c r="AE60" s="5">
        <v>303.01998901367199</v>
      </c>
      <c r="AF60" s="5">
        <v>64.800010681152301</v>
      </c>
      <c r="AG60" s="6">
        <v>2</v>
      </c>
      <c r="AH60" s="6">
        <f t="shared" si="0"/>
        <v>6.425492479293891</v>
      </c>
      <c r="AI60" s="10">
        <v>3.5</v>
      </c>
      <c r="AJ60" s="5">
        <v>14</v>
      </c>
      <c r="AK60" s="6">
        <v>25</v>
      </c>
      <c r="AL60" s="6">
        <f t="shared" si="1"/>
        <v>0.29670389630215088</v>
      </c>
      <c r="AM60" s="6">
        <f t="shared" si="2"/>
        <v>4.7472623408344141</v>
      </c>
      <c r="AN60" s="6">
        <f t="shared" si="3"/>
        <v>15.13795389296688</v>
      </c>
      <c r="AO60" s="6">
        <f t="shared" si="4"/>
        <v>0.74326406301896375</v>
      </c>
      <c r="AP60" s="6">
        <f t="shared" si="5"/>
        <v>8.6754130466638671E-3</v>
      </c>
      <c r="AQ60" s="6">
        <f t="shared" si="6"/>
        <v>2.6648339766673772E-7</v>
      </c>
      <c r="AR60" s="6">
        <f t="shared" si="7"/>
        <v>0.16505538779628415</v>
      </c>
      <c r="AS60" s="6">
        <f t="shared" si="8"/>
        <v>0.16505512131288649</v>
      </c>
      <c r="AT60" s="6">
        <f t="shared" si="9"/>
        <v>438.13140917067898</v>
      </c>
    </row>
    <row r="61" spans="1:46">
      <c r="A61" s="5">
        <v>8</v>
      </c>
      <c r="B61" s="5" t="s">
        <v>9</v>
      </c>
      <c r="C61" s="5">
        <v>2008</v>
      </c>
      <c r="D61" s="5">
        <v>2</v>
      </c>
      <c r="E61" s="5">
        <v>3</v>
      </c>
      <c r="F61" s="5">
        <v>0</v>
      </c>
      <c r="G61" s="5">
        <v>0</v>
      </c>
      <c r="H61" s="5">
        <v>5</v>
      </c>
      <c r="I61" s="6">
        <v>20.5</v>
      </c>
      <c r="J61" s="5">
        <v>22</v>
      </c>
      <c r="K61" s="5">
        <v>59</v>
      </c>
      <c r="L61" s="6">
        <v>15.280706789936101</v>
      </c>
      <c r="M61" s="5">
        <v>5</v>
      </c>
      <c r="N61" s="6">
        <v>5.95</v>
      </c>
      <c r="O61" s="6">
        <v>74.706955996773601</v>
      </c>
      <c r="P61" s="6">
        <v>81.763715598343694</v>
      </c>
      <c r="Q61" s="6">
        <v>38080.404561358002</v>
      </c>
      <c r="R61" s="5">
        <v>258</v>
      </c>
      <c r="S61" s="5">
        <v>382.97</v>
      </c>
      <c r="T61" s="6">
        <v>979.5</v>
      </c>
      <c r="U61" s="5">
        <v>645.976</v>
      </c>
      <c r="V61" s="5">
        <v>13</v>
      </c>
      <c r="W61" s="7">
        <f t="shared" si="29"/>
        <v>15.150000000000034</v>
      </c>
      <c r="X61" s="8">
        <f t="shared" si="30"/>
        <v>1.1653846153846179</v>
      </c>
      <c r="Y61" s="5">
        <v>282</v>
      </c>
      <c r="Z61" s="5">
        <v>8572</v>
      </c>
      <c r="AA61" s="6">
        <v>3.5493186813186801</v>
      </c>
      <c r="AB61" s="6">
        <v>1.6867535316082201</v>
      </c>
      <c r="AC61" s="5">
        <v>0.11426738217452199</v>
      </c>
      <c r="AD61" s="5">
        <v>247</v>
      </c>
      <c r="AE61" s="5">
        <v>367.82000732421898</v>
      </c>
      <c r="AF61" s="5">
        <v>15.149992942810099</v>
      </c>
      <c r="AG61" s="6">
        <v>2</v>
      </c>
      <c r="AH61" s="6">
        <f t="shared" si="0"/>
        <v>6.425492479293891</v>
      </c>
      <c r="AI61" s="10">
        <v>3.5</v>
      </c>
      <c r="AJ61" s="5">
        <v>14</v>
      </c>
      <c r="AK61" s="6">
        <v>25</v>
      </c>
      <c r="AL61" s="6">
        <f t="shared" si="1"/>
        <v>0.29670389630215088</v>
      </c>
      <c r="AM61" s="6">
        <f t="shared" si="2"/>
        <v>4.7472623408344141</v>
      </c>
      <c r="AN61" s="6">
        <f t="shared" si="3"/>
        <v>15.13795389296688</v>
      </c>
      <c r="AO61" s="6">
        <f t="shared" si="4"/>
        <v>0.74326406301896375</v>
      </c>
      <c r="AP61" s="6">
        <f t="shared" si="5"/>
        <v>8.6754130466638671E-3</v>
      </c>
      <c r="AQ61" s="6">
        <f t="shared" si="6"/>
        <v>2.6648339766673772E-7</v>
      </c>
      <c r="AR61" s="6">
        <f t="shared" si="7"/>
        <v>0.16505538779628415</v>
      </c>
      <c r="AS61" s="6">
        <f t="shared" si="8"/>
        <v>0.16505512131288649</v>
      </c>
      <c r="AT61" s="6">
        <f t="shared" si="9"/>
        <v>531.82464514860249</v>
      </c>
    </row>
    <row r="62" spans="1:46">
      <c r="A62" s="5">
        <v>8</v>
      </c>
      <c r="B62" s="5" t="s">
        <v>9</v>
      </c>
      <c r="C62" s="5">
        <v>2009</v>
      </c>
      <c r="D62" s="5">
        <v>2</v>
      </c>
      <c r="E62" s="5">
        <v>3</v>
      </c>
      <c r="F62" s="5">
        <v>0</v>
      </c>
      <c r="G62" s="5">
        <v>0</v>
      </c>
      <c r="H62" s="5">
        <v>5</v>
      </c>
      <c r="I62" s="6">
        <v>20.5</v>
      </c>
      <c r="J62" s="5">
        <v>22</v>
      </c>
      <c r="K62" s="5">
        <v>59</v>
      </c>
      <c r="L62" s="6">
        <v>15.280706789936101</v>
      </c>
      <c r="M62" s="5">
        <v>5</v>
      </c>
      <c r="N62" s="6">
        <v>5.95</v>
      </c>
      <c r="O62" s="6">
        <v>74.608413006306506</v>
      </c>
      <c r="P62" s="6">
        <v>82.379538689303899</v>
      </c>
      <c r="Q62" s="6">
        <v>40701.006370825999</v>
      </c>
      <c r="R62" s="5">
        <v>258</v>
      </c>
      <c r="S62" s="5">
        <v>382.97</v>
      </c>
      <c r="T62" s="6">
        <v>998</v>
      </c>
      <c r="U62" s="5">
        <v>730.94100000000003</v>
      </c>
      <c r="V62" s="5">
        <v>0</v>
      </c>
      <c r="W62" s="7">
        <f t="shared" si="29"/>
        <v>0</v>
      </c>
      <c r="X62" s="8"/>
      <c r="Y62" s="5">
        <v>282</v>
      </c>
      <c r="Z62" s="5">
        <v>8572</v>
      </c>
      <c r="AA62" s="6">
        <v>4.0161593406593399</v>
      </c>
      <c r="AB62" s="6">
        <v>1.9086116405984801</v>
      </c>
      <c r="AC62" s="5">
        <v>0.116425571628558</v>
      </c>
      <c r="AD62" s="5">
        <v>258</v>
      </c>
      <c r="AE62" s="5">
        <v>382.97000122070301</v>
      </c>
      <c r="AF62" s="5">
        <v>-1.22070309771516E-6</v>
      </c>
      <c r="AG62" s="6">
        <v>2</v>
      </c>
      <c r="AH62" s="6">
        <f t="shared" si="0"/>
        <v>6.425492479293891</v>
      </c>
      <c r="AI62" s="10">
        <v>3.5</v>
      </c>
      <c r="AJ62" s="5">
        <v>14</v>
      </c>
      <c r="AK62" s="6">
        <v>25</v>
      </c>
      <c r="AL62" s="6">
        <f t="shared" si="1"/>
        <v>0.29670389630215088</v>
      </c>
      <c r="AM62" s="6">
        <f t="shared" si="2"/>
        <v>4.7472623408344141</v>
      </c>
      <c r="AN62" s="6">
        <f t="shared" si="3"/>
        <v>15.13795389296688</v>
      </c>
      <c r="AO62" s="6">
        <f t="shared" si="4"/>
        <v>0.74326406301896375</v>
      </c>
      <c r="AP62" s="6">
        <f t="shared" si="5"/>
        <v>8.6754130466638671E-3</v>
      </c>
      <c r="AQ62" s="6">
        <f t="shared" si="6"/>
        <v>2.6648339766673772E-7</v>
      </c>
      <c r="AR62" s="6">
        <f t="shared" si="7"/>
        <v>0.16505538779628415</v>
      </c>
      <c r="AS62" s="6">
        <f t="shared" si="8"/>
        <v>0.16505512131288649</v>
      </c>
      <c r="AT62" s="6">
        <f t="shared" si="9"/>
        <v>553.72976169355184</v>
      </c>
    </row>
    <row r="63" spans="1:46">
      <c r="A63" s="5">
        <v>8</v>
      </c>
      <c r="B63" s="5" t="s">
        <v>9</v>
      </c>
      <c r="C63" s="5">
        <v>2010</v>
      </c>
      <c r="D63" s="5">
        <v>2</v>
      </c>
      <c r="E63" s="5">
        <v>3</v>
      </c>
      <c r="F63" s="5">
        <v>0</v>
      </c>
      <c r="G63" s="5">
        <v>0</v>
      </c>
      <c r="H63" s="5">
        <v>5</v>
      </c>
      <c r="I63" s="6">
        <v>20.5</v>
      </c>
      <c r="J63" s="5">
        <v>22</v>
      </c>
      <c r="K63" s="5">
        <v>59</v>
      </c>
      <c r="L63" s="6">
        <v>15.280706789936101</v>
      </c>
      <c r="M63" s="5">
        <v>6</v>
      </c>
      <c r="N63" s="6">
        <v>5.95</v>
      </c>
      <c r="O63" s="6">
        <v>74.510000000000005</v>
      </c>
      <c r="P63" s="6">
        <v>82.999999999999901</v>
      </c>
      <c r="Q63" s="6">
        <v>44997.841147318097</v>
      </c>
      <c r="R63" s="5">
        <v>259</v>
      </c>
      <c r="S63" s="5">
        <v>384.47</v>
      </c>
      <c r="T63" s="6">
        <v>998</v>
      </c>
      <c r="U63" s="5">
        <v>688.66</v>
      </c>
      <c r="V63" s="5">
        <v>1</v>
      </c>
      <c r="W63" s="7">
        <f t="shared" si="29"/>
        <v>1.5</v>
      </c>
      <c r="X63" s="8">
        <f t="shared" si="30"/>
        <v>1.5</v>
      </c>
      <c r="Y63" s="5">
        <v>283</v>
      </c>
      <c r="Z63" s="5">
        <v>8572</v>
      </c>
      <c r="AA63" s="6">
        <v>3.7631693989070998</v>
      </c>
      <c r="AB63" s="6">
        <v>1.7911930709808299</v>
      </c>
      <c r="AC63" s="5">
        <v>0.116425571628558</v>
      </c>
      <c r="AD63" s="5">
        <v>258</v>
      </c>
      <c r="AE63" s="5">
        <v>382.97000122070301</v>
      </c>
      <c r="AF63" s="5">
        <v>1.4999988079071001</v>
      </c>
      <c r="AG63" s="6">
        <v>2</v>
      </c>
      <c r="AH63" s="6">
        <f t="shared" si="0"/>
        <v>6.425492479293891</v>
      </c>
      <c r="AI63" s="10">
        <v>3.5</v>
      </c>
      <c r="AJ63" s="5">
        <v>14</v>
      </c>
      <c r="AK63" s="6">
        <v>25</v>
      </c>
      <c r="AL63" s="6">
        <f t="shared" si="1"/>
        <v>0.29670389630215088</v>
      </c>
      <c r="AM63" s="6">
        <f t="shared" si="2"/>
        <v>4.7472623408344141</v>
      </c>
      <c r="AN63" s="6">
        <f t="shared" si="3"/>
        <v>15.13795389296688</v>
      </c>
      <c r="AO63" s="6">
        <f t="shared" si="4"/>
        <v>0.74326406301896375</v>
      </c>
      <c r="AP63" s="6">
        <f t="shared" si="5"/>
        <v>8.6754130466638671E-3</v>
      </c>
      <c r="AQ63" s="6">
        <f t="shared" si="6"/>
        <v>2.6648339766673772E-7</v>
      </c>
      <c r="AR63" s="6">
        <f t="shared" si="7"/>
        <v>0.16505538779628415</v>
      </c>
      <c r="AS63" s="6">
        <f t="shared" si="8"/>
        <v>0.16505512131288649</v>
      </c>
      <c r="AT63" s="6">
        <f t="shared" si="9"/>
        <v>553.72976169355184</v>
      </c>
    </row>
    <row r="64" spans="1:46">
      <c r="A64" s="5">
        <v>8</v>
      </c>
      <c r="B64" s="5" t="s">
        <v>9</v>
      </c>
      <c r="C64" s="5">
        <v>2011</v>
      </c>
      <c r="D64" s="5">
        <v>2</v>
      </c>
      <c r="E64" s="5">
        <v>3</v>
      </c>
      <c r="F64" s="5">
        <v>0</v>
      </c>
      <c r="G64" s="5">
        <v>0</v>
      </c>
      <c r="H64" s="5">
        <v>5</v>
      </c>
      <c r="I64" s="6">
        <v>20.5</v>
      </c>
      <c r="J64" s="5">
        <v>22</v>
      </c>
      <c r="K64" s="5">
        <v>59</v>
      </c>
      <c r="L64" s="6">
        <v>15.280706789936101</v>
      </c>
      <c r="M64" s="5">
        <v>7</v>
      </c>
      <c r="N64" s="6">
        <v>5.95</v>
      </c>
      <c r="O64" s="6">
        <v>74.411716806397294</v>
      </c>
      <c r="P64" s="6">
        <v>83.625134464299407</v>
      </c>
      <c r="Q64" s="6">
        <v>48466.085692188703</v>
      </c>
      <c r="R64" s="5">
        <v>285</v>
      </c>
      <c r="S64" s="5">
        <v>430.62</v>
      </c>
      <c r="T64" s="6">
        <v>998</v>
      </c>
      <c r="U64" s="5">
        <v>776.16700000000003</v>
      </c>
      <c r="V64" s="5">
        <v>41</v>
      </c>
      <c r="W64" s="7">
        <f t="shared" si="29"/>
        <v>46.149999999999977</v>
      </c>
      <c r="X64" s="8">
        <f t="shared" si="30"/>
        <v>1.1256097560975604</v>
      </c>
      <c r="Y64" s="5">
        <v>324</v>
      </c>
      <c r="Z64" s="5">
        <v>8572</v>
      </c>
      <c r="AA64" s="6">
        <v>3.46503125</v>
      </c>
      <c r="AB64" s="6">
        <v>1.8024406669453299</v>
      </c>
      <c r="AC64" s="5">
        <v>0.116425571628558</v>
      </c>
      <c r="AD64" s="5">
        <v>259</v>
      </c>
      <c r="AE64" s="5">
        <v>384.47000122070301</v>
      </c>
      <c r="AF64" s="5">
        <v>46.149997711181598</v>
      </c>
      <c r="AG64" s="6">
        <v>2</v>
      </c>
      <c r="AH64" s="6">
        <f t="shared" si="0"/>
        <v>6.425492479293891</v>
      </c>
      <c r="AI64" s="10">
        <v>3.5</v>
      </c>
      <c r="AJ64" s="5">
        <v>14</v>
      </c>
      <c r="AK64" s="6">
        <v>25</v>
      </c>
      <c r="AL64" s="6">
        <f t="shared" si="1"/>
        <v>0.29670389630215088</v>
      </c>
      <c r="AM64" s="6">
        <f t="shared" si="2"/>
        <v>4.7472623408344141</v>
      </c>
      <c r="AN64" s="6">
        <f t="shared" si="3"/>
        <v>15.13795389296688</v>
      </c>
      <c r="AO64" s="6">
        <f t="shared" si="4"/>
        <v>0.74326406301896375</v>
      </c>
      <c r="AP64" s="6">
        <f t="shared" si="5"/>
        <v>8.6754130466638671E-3</v>
      </c>
      <c r="AQ64" s="6">
        <f t="shared" si="6"/>
        <v>2.6648339766673772E-7</v>
      </c>
      <c r="AR64" s="6">
        <f t="shared" si="7"/>
        <v>0.16505538779628415</v>
      </c>
      <c r="AS64" s="6">
        <f t="shared" si="8"/>
        <v>0.16505512131288649</v>
      </c>
      <c r="AT64" s="6">
        <f t="shared" si="9"/>
        <v>555.89858598760304</v>
      </c>
    </row>
    <row r="65" spans="1:46">
      <c r="A65" s="5">
        <v>8</v>
      </c>
      <c r="B65" s="5" t="s">
        <v>9</v>
      </c>
      <c r="C65" s="5">
        <v>2012</v>
      </c>
      <c r="D65" s="5">
        <v>2</v>
      </c>
      <c r="E65" s="5">
        <v>3</v>
      </c>
      <c r="F65" s="5">
        <v>0</v>
      </c>
      <c r="G65" s="5">
        <v>0</v>
      </c>
      <c r="H65" s="5">
        <v>5</v>
      </c>
      <c r="I65" s="6">
        <v>20.5</v>
      </c>
      <c r="J65" s="5">
        <v>22</v>
      </c>
      <c r="K65" s="5">
        <v>59</v>
      </c>
      <c r="L65" s="6">
        <v>15.280706789936101</v>
      </c>
      <c r="M65" s="5">
        <v>9</v>
      </c>
      <c r="N65" s="6">
        <v>5.95</v>
      </c>
      <c r="O65" s="6">
        <v>74.313563254267393</v>
      </c>
      <c r="P65" s="6">
        <v>84.254977279182498</v>
      </c>
      <c r="Q65" s="6">
        <v>50197.4707884487</v>
      </c>
      <c r="R65" s="5">
        <v>382</v>
      </c>
      <c r="S65" s="5">
        <v>614.37</v>
      </c>
      <c r="T65" s="6">
        <v>998</v>
      </c>
      <c r="U65" s="5">
        <v>864.35</v>
      </c>
      <c r="V65" s="5">
        <v>114</v>
      </c>
      <c r="W65" s="7">
        <f t="shared" si="29"/>
        <v>183.75</v>
      </c>
      <c r="X65" s="8">
        <f t="shared" si="30"/>
        <v>1.611842105263158</v>
      </c>
      <c r="Y65" s="5">
        <v>438</v>
      </c>
      <c r="Z65" s="5">
        <v>8572</v>
      </c>
      <c r="AA65" s="6">
        <v>2.5572485207100599</v>
      </c>
      <c r="AB65" s="6">
        <v>1.4068883571788999</v>
      </c>
      <c r="AC65" s="5">
        <v>0.116425571628558</v>
      </c>
      <c r="AD65" s="5">
        <v>285</v>
      </c>
      <c r="AE65" s="5">
        <v>430.61999511718801</v>
      </c>
      <c r="AF65" s="5">
        <v>183.75</v>
      </c>
      <c r="AG65" s="6">
        <v>2</v>
      </c>
      <c r="AH65" s="6">
        <f t="shared" si="0"/>
        <v>6.425492479293891</v>
      </c>
      <c r="AI65" s="10">
        <v>3.5</v>
      </c>
      <c r="AJ65" s="5">
        <v>14</v>
      </c>
      <c r="AK65" s="6">
        <v>25</v>
      </c>
      <c r="AL65" s="6">
        <f t="shared" si="1"/>
        <v>0.29670389630215088</v>
      </c>
      <c r="AM65" s="6">
        <f t="shared" si="2"/>
        <v>4.7472623408344141</v>
      </c>
      <c r="AN65" s="6">
        <f t="shared" si="3"/>
        <v>15.13795389296688</v>
      </c>
      <c r="AO65" s="6">
        <f t="shared" si="4"/>
        <v>0.74326406301896375</v>
      </c>
      <c r="AP65" s="6">
        <f t="shared" si="5"/>
        <v>8.6754130466638671E-3</v>
      </c>
      <c r="AQ65" s="6">
        <f t="shared" si="6"/>
        <v>2.6648339766673772E-7</v>
      </c>
      <c r="AR65" s="6">
        <f t="shared" si="7"/>
        <v>0.16505538779628415</v>
      </c>
      <c r="AS65" s="6">
        <f t="shared" si="8"/>
        <v>0.16505512131288649</v>
      </c>
      <c r="AT65" s="6">
        <f t="shared" si="9"/>
        <v>622.6260712762811</v>
      </c>
    </row>
    <row r="66" spans="1:46">
      <c r="A66" s="5">
        <v>8</v>
      </c>
      <c r="B66" s="5" t="s">
        <v>9</v>
      </c>
      <c r="C66" s="5">
        <v>2013</v>
      </c>
      <c r="D66" s="5">
        <v>2</v>
      </c>
      <c r="E66" s="5">
        <v>3</v>
      </c>
      <c r="F66" s="5">
        <v>0</v>
      </c>
      <c r="G66" s="5">
        <v>0</v>
      </c>
      <c r="H66" s="5">
        <v>5</v>
      </c>
      <c r="I66" s="6">
        <v>20.5</v>
      </c>
      <c r="J66" s="5">
        <v>22</v>
      </c>
      <c r="K66" s="5">
        <v>59</v>
      </c>
      <c r="L66" s="6">
        <v>15.280706789936101</v>
      </c>
      <c r="M66" s="5">
        <v>12</v>
      </c>
      <c r="N66" s="6">
        <v>5.95</v>
      </c>
      <c r="O66" s="6">
        <v>74.215539172605503</v>
      </c>
      <c r="P66" s="6">
        <v>84.889563906724405</v>
      </c>
      <c r="Q66" s="6">
        <v>53800.204437865097</v>
      </c>
      <c r="R66" s="5">
        <v>497</v>
      </c>
      <c r="S66" s="5">
        <v>813.97</v>
      </c>
      <c r="T66" s="6">
        <v>998</v>
      </c>
      <c r="U66" s="5">
        <v>1157.078</v>
      </c>
      <c r="V66" s="5">
        <v>125</v>
      </c>
      <c r="W66" s="7">
        <f t="shared" si="29"/>
        <v>199.60000000000002</v>
      </c>
      <c r="X66" s="8">
        <f t="shared" si="30"/>
        <v>1.5968000000000002</v>
      </c>
      <c r="Y66" s="5">
        <v>563</v>
      </c>
      <c r="Z66" s="5">
        <v>8572</v>
      </c>
      <c r="AA66" s="6">
        <v>2.49908855291577</v>
      </c>
      <c r="AB66" s="6">
        <v>1.4215241347961201</v>
      </c>
      <c r="AC66" s="5">
        <v>0.116425571628558</v>
      </c>
      <c r="AD66" s="5">
        <v>382</v>
      </c>
      <c r="AE66" s="5">
        <v>614.36999511718795</v>
      </c>
      <c r="AF66" s="5">
        <v>199.60000610351599</v>
      </c>
      <c r="AG66" s="6">
        <v>2</v>
      </c>
      <c r="AH66" s="6">
        <f t="shared" si="0"/>
        <v>6.425492479293891</v>
      </c>
      <c r="AI66" s="10">
        <v>3.5</v>
      </c>
      <c r="AJ66" s="5">
        <v>14</v>
      </c>
      <c r="AK66" s="6">
        <v>25</v>
      </c>
      <c r="AL66" s="6">
        <f t="shared" si="1"/>
        <v>0.29670389630215088</v>
      </c>
      <c r="AM66" s="6">
        <f t="shared" si="2"/>
        <v>4.7472623408344141</v>
      </c>
      <c r="AN66" s="6">
        <f t="shared" si="3"/>
        <v>15.13795389296688</v>
      </c>
      <c r="AO66" s="6">
        <f t="shared" si="4"/>
        <v>0.74326406301896375</v>
      </c>
      <c r="AP66" s="6">
        <f t="shared" si="5"/>
        <v>8.6754130466638671E-3</v>
      </c>
      <c r="AQ66" s="6">
        <f t="shared" si="6"/>
        <v>2.6648339766673772E-7</v>
      </c>
      <c r="AR66" s="6">
        <f t="shared" si="7"/>
        <v>0.16505538779628415</v>
      </c>
      <c r="AS66" s="6">
        <f t="shared" si="8"/>
        <v>0.16505512131288649</v>
      </c>
      <c r="AT66" s="6">
        <f t="shared" si="9"/>
        <v>888.30704729756883</v>
      </c>
    </row>
    <row r="67" spans="1:46">
      <c r="A67" s="5">
        <v>9</v>
      </c>
      <c r="B67" s="5" t="s">
        <v>10</v>
      </c>
      <c r="C67" s="5">
        <v>2006</v>
      </c>
      <c r="D67" s="5">
        <v>4</v>
      </c>
      <c r="E67" s="5">
        <v>5</v>
      </c>
      <c r="F67" s="5">
        <v>0</v>
      </c>
      <c r="G67" s="5">
        <v>1</v>
      </c>
      <c r="H67" s="5">
        <v>10</v>
      </c>
      <c r="I67" s="6">
        <v>20.51</v>
      </c>
      <c r="J67" s="5">
        <v>18</v>
      </c>
      <c r="K67" s="5">
        <v>59</v>
      </c>
      <c r="L67" s="6">
        <v>11.5590272562665</v>
      </c>
      <c r="M67" s="5">
        <v>2</v>
      </c>
      <c r="N67" s="6">
        <v>14.7</v>
      </c>
      <c r="O67" s="6">
        <v>82.904637427726499</v>
      </c>
      <c r="P67" s="6">
        <v>81.546516333012093</v>
      </c>
      <c r="Q67" s="6">
        <v>34989.799853327699</v>
      </c>
      <c r="R67" s="5">
        <v>319</v>
      </c>
      <c r="S67" s="5">
        <v>342.74</v>
      </c>
      <c r="T67" s="6">
        <v>1019</v>
      </c>
      <c r="U67" s="5">
        <v>537.98599999999999</v>
      </c>
      <c r="V67" s="5">
        <v>25</v>
      </c>
      <c r="W67" s="7"/>
      <c r="X67" s="7"/>
      <c r="Y67" s="5">
        <v>319</v>
      </c>
      <c r="Z67" s="5">
        <v>10480</v>
      </c>
      <c r="AA67" s="6">
        <v>21.519439999999999</v>
      </c>
      <c r="AB67" s="6">
        <v>1.56966213456264</v>
      </c>
      <c r="AC67" s="5">
        <v>9.7232824427480893E-2</v>
      </c>
      <c r="AD67" s="5">
        <v>306</v>
      </c>
      <c r="AE67" s="5">
        <v>316.510009765625</v>
      </c>
      <c r="AF67" s="5">
        <v>26.2299900054932</v>
      </c>
      <c r="AG67" s="6">
        <v>2</v>
      </c>
      <c r="AH67" s="6">
        <f t="shared" si="0"/>
        <v>6.4286268658691554</v>
      </c>
      <c r="AI67" s="10">
        <v>3.5</v>
      </c>
      <c r="AJ67" s="5">
        <v>14</v>
      </c>
      <c r="AK67" s="6">
        <v>25</v>
      </c>
      <c r="AL67" s="6">
        <f t="shared" si="1"/>
        <v>0.29641464075385071</v>
      </c>
      <c r="AM67" s="6">
        <f t="shared" si="2"/>
        <v>4.7426342520616114</v>
      </c>
      <c r="AN67" s="6">
        <f t="shared" si="3"/>
        <v>15.123195956829118</v>
      </c>
      <c r="AO67" s="6">
        <f t="shared" si="4"/>
        <v>0.74347908737003809</v>
      </c>
      <c r="AP67" s="6">
        <f t="shared" si="5"/>
        <v>8.7156566821110521E-3</v>
      </c>
      <c r="AQ67" s="6">
        <f t="shared" si="6"/>
        <v>2.7044530551551537E-7</v>
      </c>
      <c r="AR67" s="6">
        <f t="shared" si="7"/>
        <v>0.16525576667856315</v>
      </c>
      <c r="AS67" s="6">
        <f t="shared" si="8"/>
        <v>0.16525549623325764</v>
      </c>
      <c r="AT67" s="6">
        <f t="shared" si="9"/>
        <v>458.19196404511746</v>
      </c>
    </row>
    <row r="68" spans="1:46">
      <c r="A68" s="5">
        <v>9</v>
      </c>
      <c r="B68" s="5" t="s">
        <v>10</v>
      </c>
      <c r="C68" s="5">
        <v>2007</v>
      </c>
      <c r="D68" s="5">
        <v>4</v>
      </c>
      <c r="E68" s="5">
        <v>5</v>
      </c>
      <c r="F68" s="5">
        <v>0</v>
      </c>
      <c r="G68" s="5">
        <v>1</v>
      </c>
      <c r="H68" s="5">
        <v>10</v>
      </c>
      <c r="I68" s="6">
        <v>20.51</v>
      </c>
      <c r="J68" s="5">
        <v>18</v>
      </c>
      <c r="K68" s="5">
        <v>59</v>
      </c>
      <c r="L68" s="6">
        <v>11.5590272562665</v>
      </c>
      <c r="M68" s="5">
        <v>2</v>
      </c>
      <c r="N68" s="6">
        <v>14.7</v>
      </c>
      <c r="O68" s="6">
        <v>82.426863852340404</v>
      </c>
      <c r="P68" s="6">
        <v>82.153085834904203</v>
      </c>
      <c r="Q68" s="6">
        <v>38318.227613503703</v>
      </c>
      <c r="R68" s="5">
        <v>363</v>
      </c>
      <c r="S68" s="5">
        <v>399.06</v>
      </c>
      <c r="T68" s="6">
        <v>1073.5</v>
      </c>
      <c r="U68" s="5">
        <v>481.49900000000002</v>
      </c>
      <c r="V68" s="5">
        <v>77</v>
      </c>
      <c r="W68" s="7">
        <f t="shared" ref="W68:W74" si="31">S68-S67</f>
        <v>56.319999999999993</v>
      </c>
      <c r="X68" s="8">
        <f t="shared" ref="X68:X74" si="32">W68/V68</f>
        <v>0.73142857142857132</v>
      </c>
      <c r="Y68" s="5">
        <v>396</v>
      </c>
      <c r="Z68" s="5">
        <v>10480</v>
      </c>
      <c r="AA68" s="6">
        <v>4.7205784313725498</v>
      </c>
      <c r="AB68" s="6">
        <v>1.2065829699794499</v>
      </c>
      <c r="AC68" s="5">
        <v>0.10243320610687</v>
      </c>
      <c r="AD68" s="5">
        <v>319</v>
      </c>
      <c r="AE68" s="5">
        <v>342.739990234375</v>
      </c>
      <c r="AF68" s="5">
        <v>56.320011138916001</v>
      </c>
      <c r="AG68" s="6">
        <v>2</v>
      </c>
      <c r="AH68" s="6">
        <f t="shared" ref="AH68:AH74" si="33">(I68*1000/3600) /EXP(GAMMALN(1 + 1/$AG$3))</f>
        <v>6.4286268658691554</v>
      </c>
      <c r="AI68" s="10">
        <v>3.5</v>
      </c>
      <c r="AJ68" s="5">
        <v>14</v>
      </c>
      <c r="AK68" s="6">
        <v>25</v>
      </c>
      <c r="AL68" s="6">
        <f t="shared" ref="AL68:AL74" si="34">(AI68/AH68)^AG68</f>
        <v>0.29641464075385071</v>
      </c>
      <c r="AM68" s="6">
        <f t="shared" ref="AM68:AM74" si="35">(AJ68/AH68)^AG68</f>
        <v>4.7426342520616114</v>
      </c>
      <c r="AN68" s="6">
        <f t="shared" ref="AN68:AN74" si="36">(AK68/AH68)^AG68</f>
        <v>15.123195956829118</v>
      </c>
      <c r="AO68" s="6">
        <f t="shared" ref="AO68:AO74" si="37">EXP(-AL68)</f>
        <v>0.74347908737003809</v>
      </c>
      <c r="AP68" s="6">
        <f t="shared" ref="AP68:AP74" si="38">EXP(-AM68)</f>
        <v>8.7156566821110521E-3</v>
      </c>
      <c r="AQ68" s="6">
        <f t="shared" ref="AQ68:AQ74" si="39">EXP(-AN68)</f>
        <v>2.7044530551551537E-7</v>
      </c>
      <c r="AR68" s="6">
        <f t="shared" ref="AR68:AR74" si="40">(AO68-AP68)/(AM68-AL68)</f>
        <v>0.16525576667856315</v>
      </c>
      <c r="AS68" s="6">
        <f t="shared" ref="AS68:AS74" si="41">AR68-AQ68</f>
        <v>0.16525549623325764</v>
      </c>
      <c r="AT68" s="6">
        <f t="shared" ref="AT68:AT74" si="42">AE68*AS68*8760/1000</f>
        <v>496.16348436683239</v>
      </c>
    </row>
    <row r="69" spans="1:46">
      <c r="A69" s="5">
        <v>9</v>
      </c>
      <c r="B69" s="5" t="s">
        <v>10</v>
      </c>
      <c r="C69" s="5">
        <v>2008</v>
      </c>
      <c r="D69" s="5">
        <v>4</v>
      </c>
      <c r="E69" s="5">
        <v>5</v>
      </c>
      <c r="F69" s="5">
        <v>0</v>
      </c>
      <c r="G69" s="5">
        <v>1</v>
      </c>
      <c r="H69" s="5">
        <v>10</v>
      </c>
      <c r="I69" s="6">
        <v>20.51</v>
      </c>
      <c r="J69" s="5">
        <v>18</v>
      </c>
      <c r="K69" s="5">
        <v>59</v>
      </c>
      <c r="L69" s="6">
        <v>11.5590272562665</v>
      </c>
      <c r="M69" s="5">
        <v>3</v>
      </c>
      <c r="N69" s="6">
        <v>14.7</v>
      </c>
      <c r="O69" s="6">
        <v>81.951843652355507</v>
      </c>
      <c r="P69" s="6">
        <v>82.764167197966799</v>
      </c>
      <c r="Q69" s="6">
        <v>38898.482539497498</v>
      </c>
      <c r="R69" s="5">
        <v>429</v>
      </c>
      <c r="S69" s="5">
        <v>474.79</v>
      </c>
      <c r="T69" s="6">
        <v>1073.5</v>
      </c>
      <c r="U69" s="5">
        <v>570.005</v>
      </c>
      <c r="V69" s="5">
        <v>150</v>
      </c>
      <c r="W69" s="7">
        <f t="shared" si="31"/>
        <v>75.730000000000018</v>
      </c>
      <c r="X69" s="8">
        <f t="shared" si="32"/>
        <v>0.5048666666666668</v>
      </c>
      <c r="Y69" s="5">
        <v>546</v>
      </c>
      <c r="Z69" s="5">
        <v>10480</v>
      </c>
      <c r="AA69" s="6">
        <v>2.2619246031746001</v>
      </c>
      <c r="AB69" s="6">
        <v>1.2005412919395899</v>
      </c>
      <c r="AC69" s="5">
        <v>0.10243320610687</v>
      </c>
      <c r="AD69" s="5">
        <v>363</v>
      </c>
      <c r="AE69" s="5">
        <v>399.05999755859398</v>
      </c>
      <c r="AF69" s="5">
        <v>75.730003356933594</v>
      </c>
      <c r="AG69" s="6">
        <v>2</v>
      </c>
      <c r="AH69" s="6">
        <f t="shared" si="33"/>
        <v>6.4286268658691554</v>
      </c>
      <c r="AI69" s="10">
        <v>3.5</v>
      </c>
      <c r="AJ69" s="5">
        <v>14</v>
      </c>
      <c r="AK69" s="6">
        <v>25</v>
      </c>
      <c r="AL69" s="6">
        <f t="shared" si="34"/>
        <v>0.29641464075385071</v>
      </c>
      <c r="AM69" s="6">
        <f t="shared" si="35"/>
        <v>4.7426342520616114</v>
      </c>
      <c r="AN69" s="6">
        <f t="shared" si="36"/>
        <v>15.123195956829118</v>
      </c>
      <c r="AO69" s="6">
        <f t="shared" si="37"/>
        <v>0.74347908737003809</v>
      </c>
      <c r="AP69" s="6">
        <f t="shared" si="38"/>
        <v>8.7156566821110521E-3</v>
      </c>
      <c r="AQ69" s="6">
        <f t="shared" si="39"/>
        <v>2.7044530551551537E-7</v>
      </c>
      <c r="AR69" s="6">
        <f t="shared" si="40"/>
        <v>0.16525576667856315</v>
      </c>
      <c r="AS69" s="6">
        <f t="shared" si="41"/>
        <v>0.16525549623325764</v>
      </c>
      <c r="AT69" s="6">
        <f t="shared" si="42"/>
        <v>577.69447540887916</v>
      </c>
    </row>
    <row r="70" spans="1:46">
      <c r="A70" s="5">
        <v>9</v>
      </c>
      <c r="B70" s="5" t="s">
        <v>10</v>
      </c>
      <c r="C70" s="5">
        <v>2009</v>
      </c>
      <c r="D70" s="5">
        <v>4</v>
      </c>
      <c r="E70" s="5">
        <v>5</v>
      </c>
      <c r="F70" s="5">
        <v>0</v>
      </c>
      <c r="G70" s="5">
        <v>1</v>
      </c>
      <c r="H70" s="5">
        <v>10</v>
      </c>
      <c r="I70" s="6">
        <v>20.51</v>
      </c>
      <c r="J70" s="5">
        <v>18</v>
      </c>
      <c r="K70" s="5">
        <v>59</v>
      </c>
      <c r="L70" s="6">
        <v>11.5590272562665</v>
      </c>
      <c r="M70" s="5">
        <v>4</v>
      </c>
      <c r="N70" s="6">
        <v>14.7</v>
      </c>
      <c r="O70" s="6">
        <v>81.479560960263598</v>
      </c>
      <c r="P70" s="6">
        <v>83.379793982890106</v>
      </c>
      <c r="Q70" s="6">
        <v>41931.397532188799</v>
      </c>
      <c r="R70" s="5">
        <v>499</v>
      </c>
      <c r="S70" s="5">
        <v>559.73500000000001</v>
      </c>
      <c r="T70" s="6">
        <v>1128</v>
      </c>
      <c r="U70" s="5">
        <v>473.70600000000002</v>
      </c>
      <c r="V70" s="5">
        <v>96</v>
      </c>
      <c r="W70" s="7">
        <f t="shared" si="31"/>
        <v>84.944999999999993</v>
      </c>
      <c r="X70" s="8">
        <f t="shared" si="32"/>
        <v>0.88484374999999993</v>
      </c>
      <c r="Y70" s="5">
        <v>642</v>
      </c>
      <c r="Z70" s="5">
        <v>10480</v>
      </c>
      <c r="AA70" s="6">
        <v>1.3612241379310299</v>
      </c>
      <c r="AB70" s="6">
        <v>0.84630405459726499</v>
      </c>
      <c r="AC70" s="5">
        <v>0.10763358778626</v>
      </c>
      <c r="AD70" s="5">
        <v>429</v>
      </c>
      <c r="AE70" s="5">
        <v>474.79000854492199</v>
      </c>
      <c r="AF70" s="5">
        <v>84.944992065429702</v>
      </c>
      <c r="AG70" s="6">
        <v>2</v>
      </c>
      <c r="AH70" s="6">
        <f t="shared" si="33"/>
        <v>6.4286268658691554</v>
      </c>
      <c r="AI70" s="10">
        <v>3.5</v>
      </c>
      <c r="AJ70" s="5">
        <v>14</v>
      </c>
      <c r="AK70" s="6">
        <v>25</v>
      </c>
      <c r="AL70" s="6">
        <f t="shared" si="34"/>
        <v>0.29641464075385071</v>
      </c>
      <c r="AM70" s="6">
        <f t="shared" si="35"/>
        <v>4.7426342520616114</v>
      </c>
      <c r="AN70" s="6">
        <f t="shared" si="36"/>
        <v>15.123195956829118</v>
      </c>
      <c r="AO70" s="6">
        <f t="shared" si="37"/>
        <v>0.74347908737003809</v>
      </c>
      <c r="AP70" s="6">
        <f t="shared" si="38"/>
        <v>8.7156566821110521E-3</v>
      </c>
      <c r="AQ70" s="6">
        <f t="shared" si="39"/>
        <v>2.7044530551551537E-7</v>
      </c>
      <c r="AR70" s="6">
        <f t="shared" si="40"/>
        <v>0.16525576667856315</v>
      </c>
      <c r="AS70" s="6">
        <f t="shared" si="41"/>
        <v>0.16525549623325764</v>
      </c>
      <c r="AT70" s="6">
        <f t="shared" si="42"/>
        <v>687.32412818566945</v>
      </c>
    </row>
    <row r="71" spans="1:46">
      <c r="A71" s="5">
        <v>9</v>
      </c>
      <c r="B71" s="5" t="s">
        <v>10</v>
      </c>
      <c r="C71" s="5">
        <v>2010</v>
      </c>
      <c r="D71" s="5">
        <v>4</v>
      </c>
      <c r="E71" s="5">
        <v>5</v>
      </c>
      <c r="F71" s="5">
        <v>0</v>
      </c>
      <c r="G71" s="5">
        <v>1</v>
      </c>
      <c r="H71" s="5">
        <v>10</v>
      </c>
      <c r="I71" s="6">
        <v>20.51</v>
      </c>
      <c r="J71" s="5">
        <v>18</v>
      </c>
      <c r="K71" s="5">
        <v>59</v>
      </c>
      <c r="L71" s="6">
        <v>11.5590272562665</v>
      </c>
      <c r="M71" s="5">
        <v>6</v>
      </c>
      <c r="N71" s="6">
        <v>14.7</v>
      </c>
      <c r="O71" s="6">
        <v>81.010000000000005</v>
      </c>
      <c r="P71" s="6">
        <v>83.999999999999901</v>
      </c>
      <c r="Q71" s="6">
        <v>43578.073529411799</v>
      </c>
      <c r="R71" s="5">
        <v>579</v>
      </c>
      <c r="S71" s="5">
        <v>725.64</v>
      </c>
      <c r="T71" s="6">
        <v>1128</v>
      </c>
      <c r="U71" s="5">
        <v>465.72899999999998</v>
      </c>
      <c r="V71" s="5">
        <v>140</v>
      </c>
      <c r="W71" s="7">
        <f t="shared" si="31"/>
        <v>165.90499999999997</v>
      </c>
      <c r="X71" s="8">
        <f t="shared" si="32"/>
        <v>1.1850357142857142</v>
      </c>
      <c r="Y71" s="5">
        <v>782</v>
      </c>
      <c r="Z71" s="5">
        <v>10480</v>
      </c>
      <c r="AA71" s="6">
        <v>0.95436270491803299</v>
      </c>
      <c r="AB71" s="6">
        <v>0.64181825698693595</v>
      </c>
      <c r="AC71" s="5">
        <v>0.10763358778626</v>
      </c>
      <c r="AD71" s="5">
        <v>499</v>
      </c>
      <c r="AE71" s="5">
        <v>559.73498535156295</v>
      </c>
      <c r="AF71" s="5">
        <v>165.90501403808599</v>
      </c>
      <c r="AG71" s="6">
        <v>2</v>
      </c>
      <c r="AH71" s="6">
        <f t="shared" si="33"/>
        <v>6.4286268658691554</v>
      </c>
      <c r="AI71" s="10">
        <v>3.5</v>
      </c>
      <c r="AJ71" s="5">
        <v>14</v>
      </c>
      <c r="AK71" s="6">
        <v>25</v>
      </c>
      <c r="AL71" s="6">
        <f t="shared" si="34"/>
        <v>0.29641464075385071</v>
      </c>
      <c r="AM71" s="6">
        <f t="shared" si="35"/>
        <v>4.7426342520616114</v>
      </c>
      <c r="AN71" s="6">
        <f t="shared" si="36"/>
        <v>15.123195956829118</v>
      </c>
      <c r="AO71" s="6">
        <f t="shared" si="37"/>
        <v>0.74347908737003809</v>
      </c>
      <c r="AP71" s="6">
        <f t="shared" si="38"/>
        <v>8.7156566821110521E-3</v>
      </c>
      <c r="AQ71" s="6">
        <f t="shared" si="39"/>
        <v>2.7044530551551537E-7</v>
      </c>
      <c r="AR71" s="6">
        <f t="shared" si="40"/>
        <v>0.16525576667856315</v>
      </c>
      <c r="AS71" s="6">
        <f t="shared" si="41"/>
        <v>0.16525549623325764</v>
      </c>
      <c r="AT71" s="6">
        <f t="shared" si="42"/>
        <v>810.29371700727654</v>
      </c>
    </row>
    <row r="72" spans="1:46">
      <c r="A72" s="5">
        <v>9</v>
      </c>
      <c r="B72" s="5" t="s">
        <v>10</v>
      </c>
      <c r="C72" s="5">
        <v>2011</v>
      </c>
      <c r="D72" s="5">
        <v>4</v>
      </c>
      <c r="E72" s="5">
        <v>5</v>
      </c>
      <c r="F72" s="5">
        <v>0</v>
      </c>
      <c r="G72" s="5">
        <v>1</v>
      </c>
      <c r="H72" s="5">
        <v>10</v>
      </c>
      <c r="I72" s="6">
        <v>20.51</v>
      </c>
      <c r="J72" s="5">
        <v>18</v>
      </c>
      <c r="K72" s="5">
        <v>59</v>
      </c>
      <c r="L72" s="6">
        <v>11.5590272562665</v>
      </c>
      <c r="M72" s="5">
        <v>7</v>
      </c>
      <c r="N72" s="6">
        <v>14.7</v>
      </c>
      <c r="O72" s="6">
        <v>80.543145086416104</v>
      </c>
      <c r="P72" s="6">
        <v>84.624819311113896</v>
      </c>
      <c r="Q72" s="6">
        <v>44068.758588600198</v>
      </c>
      <c r="R72" s="5">
        <v>685</v>
      </c>
      <c r="S72" s="5">
        <v>895.08500000000004</v>
      </c>
      <c r="T72" s="6">
        <v>1128</v>
      </c>
      <c r="U72" s="5">
        <v>807.60699999999997</v>
      </c>
      <c r="V72" s="5">
        <v>140</v>
      </c>
      <c r="W72" s="7">
        <f t="shared" si="31"/>
        <v>169.44500000000005</v>
      </c>
      <c r="X72" s="8">
        <f t="shared" si="32"/>
        <v>1.210321428571429</v>
      </c>
      <c r="Y72" s="5">
        <v>922</v>
      </c>
      <c r="Z72" s="5">
        <v>10480</v>
      </c>
      <c r="AA72" s="6">
        <v>1.28599840764331</v>
      </c>
      <c r="AB72" s="6">
        <v>0.90226849963969902</v>
      </c>
      <c r="AC72" s="5">
        <v>0.10763358778626</v>
      </c>
      <c r="AD72" s="5">
        <v>579</v>
      </c>
      <c r="AE72" s="5">
        <v>725.64001464843795</v>
      </c>
      <c r="AF72" s="5">
        <v>169.44499206543</v>
      </c>
      <c r="AG72" s="6">
        <v>2</v>
      </c>
      <c r="AH72" s="6">
        <f t="shared" si="33"/>
        <v>6.4286268658691554</v>
      </c>
      <c r="AI72" s="10">
        <v>3.5</v>
      </c>
      <c r="AJ72" s="5">
        <v>14</v>
      </c>
      <c r="AK72" s="6">
        <v>25</v>
      </c>
      <c r="AL72" s="6">
        <f t="shared" si="34"/>
        <v>0.29641464075385071</v>
      </c>
      <c r="AM72" s="6">
        <f t="shared" si="35"/>
        <v>4.7426342520616114</v>
      </c>
      <c r="AN72" s="6">
        <f t="shared" si="36"/>
        <v>15.123195956829118</v>
      </c>
      <c r="AO72" s="6">
        <f t="shared" si="37"/>
        <v>0.74347908737003809</v>
      </c>
      <c r="AP72" s="6">
        <f t="shared" si="38"/>
        <v>8.7156566821110521E-3</v>
      </c>
      <c r="AQ72" s="6">
        <f t="shared" si="39"/>
        <v>2.7044530551551537E-7</v>
      </c>
      <c r="AR72" s="6">
        <f t="shared" si="40"/>
        <v>0.16525576667856315</v>
      </c>
      <c r="AS72" s="6">
        <f t="shared" si="41"/>
        <v>0.16525549623325764</v>
      </c>
      <c r="AT72" s="6">
        <f t="shared" si="42"/>
        <v>1050.4641661971391</v>
      </c>
    </row>
    <row r="73" spans="1:46">
      <c r="A73" s="5">
        <v>9</v>
      </c>
      <c r="B73" s="5" t="s">
        <v>10</v>
      </c>
      <c r="C73" s="5">
        <v>2012</v>
      </c>
      <c r="D73" s="5">
        <v>4</v>
      </c>
      <c r="E73" s="5">
        <v>5</v>
      </c>
      <c r="F73" s="5">
        <v>0</v>
      </c>
      <c r="G73" s="5">
        <v>1</v>
      </c>
      <c r="H73" s="5">
        <v>10</v>
      </c>
      <c r="I73" s="6">
        <v>20.51</v>
      </c>
      <c r="J73" s="5">
        <v>18</v>
      </c>
      <c r="K73" s="5">
        <v>59</v>
      </c>
      <c r="L73" s="6">
        <v>11.5590272562665</v>
      </c>
      <c r="M73" s="5">
        <v>12</v>
      </c>
      <c r="N73" s="6">
        <v>14.7</v>
      </c>
      <c r="O73" s="6">
        <v>80.0789806247558</v>
      </c>
      <c r="P73" s="6">
        <v>85.254286231412905</v>
      </c>
      <c r="Q73" s="6">
        <v>45236.607882572898</v>
      </c>
      <c r="R73" s="5">
        <v>721</v>
      </c>
      <c r="S73" s="5">
        <v>983.29</v>
      </c>
      <c r="T73" s="6">
        <v>1128</v>
      </c>
      <c r="U73" s="5">
        <v>1375.5650000000001</v>
      </c>
      <c r="V73" s="5">
        <v>71</v>
      </c>
      <c r="W73" s="7">
        <f t="shared" si="31"/>
        <v>88.204999999999927</v>
      </c>
      <c r="X73" s="8">
        <f t="shared" si="32"/>
        <v>1.2423239436619709</v>
      </c>
      <c r="Y73" s="5">
        <v>993</v>
      </c>
      <c r="Z73" s="5">
        <v>10480</v>
      </c>
      <c r="AA73" s="6">
        <v>1.9679041487839799</v>
      </c>
      <c r="AB73" s="6">
        <v>1.3989413092780401</v>
      </c>
      <c r="AC73" s="5">
        <v>0.10763358778626</v>
      </c>
      <c r="AD73" s="5">
        <v>685</v>
      </c>
      <c r="AE73" s="5">
        <v>895.08502197265602</v>
      </c>
      <c r="AF73" s="5">
        <v>88.204978942871094</v>
      </c>
      <c r="AG73" s="6">
        <v>2</v>
      </c>
      <c r="AH73" s="6">
        <f t="shared" si="33"/>
        <v>6.4286268658691554</v>
      </c>
      <c r="AI73" s="10">
        <v>3.5</v>
      </c>
      <c r="AJ73" s="5">
        <v>14</v>
      </c>
      <c r="AK73" s="6">
        <v>25</v>
      </c>
      <c r="AL73" s="6">
        <f t="shared" si="34"/>
        <v>0.29641464075385071</v>
      </c>
      <c r="AM73" s="6">
        <f t="shared" si="35"/>
        <v>4.7426342520616114</v>
      </c>
      <c r="AN73" s="6">
        <f t="shared" si="36"/>
        <v>15.123195956829118</v>
      </c>
      <c r="AO73" s="6">
        <f t="shared" si="37"/>
        <v>0.74347908737003809</v>
      </c>
      <c r="AP73" s="6">
        <f t="shared" si="38"/>
        <v>8.7156566821110521E-3</v>
      </c>
      <c r="AQ73" s="6">
        <f t="shared" si="39"/>
        <v>2.7044530551551537E-7</v>
      </c>
      <c r="AR73" s="6">
        <f t="shared" si="40"/>
        <v>0.16525576667856315</v>
      </c>
      <c r="AS73" s="6">
        <f t="shared" si="41"/>
        <v>0.16525549623325764</v>
      </c>
      <c r="AT73" s="6">
        <f t="shared" si="42"/>
        <v>1295.759222618937</v>
      </c>
    </row>
    <row r="74" spans="1:46">
      <c r="A74" s="5">
        <v>9</v>
      </c>
      <c r="B74" s="5" t="s">
        <v>10</v>
      </c>
      <c r="C74" s="5">
        <v>2013</v>
      </c>
      <c r="D74" s="5">
        <v>4</v>
      </c>
      <c r="E74" s="5">
        <v>5</v>
      </c>
      <c r="F74" s="5">
        <v>0</v>
      </c>
      <c r="G74" s="5">
        <v>1</v>
      </c>
      <c r="H74" s="5">
        <v>10</v>
      </c>
      <c r="I74" s="6">
        <v>20.51</v>
      </c>
      <c r="J74" s="5">
        <v>18</v>
      </c>
      <c r="K74" s="5">
        <v>59</v>
      </c>
      <c r="L74" s="6">
        <v>11.5590272562665</v>
      </c>
      <c r="M74" s="5">
        <v>16</v>
      </c>
      <c r="N74" s="6">
        <v>14.7</v>
      </c>
      <c r="O74" s="6">
        <v>79.617491110134694</v>
      </c>
      <c r="P74" s="6">
        <v>85.888435331325198</v>
      </c>
      <c r="Q74" s="6">
        <v>47738.605451636897</v>
      </c>
      <c r="R74" s="5">
        <v>769</v>
      </c>
      <c r="S74" s="5">
        <v>1176.2349999999999</v>
      </c>
      <c r="T74" s="6">
        <v>1128</v>
      </c>
      <c r="U74" s="5">
        <v>1844.703</v>
      </c>
      <c r="V74" s="5">
        <v>117</v>
      </c>
      <c r="W74" s="7">
        <f t="shared" si="31"/>
        <v>192.94499999999994</v>
      </c>
      <c r="X74" s="8">
        <f t="shared" si="32"/>
        <v>1.6491025641025636</v>
      </c>
      <c r="Y74" s="5">
        <v>1110</v>
      </c>
      <c r="Z74" s="5">
        <v>10480</v>
      </c>
      <c r="AA74" s="6">
        <v>2.2606654411764699</v>
      </c>
      <c r="AB74" s="6">
        <v>1.5683116043987799</v>
      </c>
      <c r="AC74" s="5">
        <v>0.10763358778626</v>
      </c>
      <c r="AD74" s="5">
        <v>721</v>
      </c>
      <c r="AE74" s="5">
        <v>983.28997802734398</v>
      </c>
      <c r="AF74" s="5">
        <v>192.94502258300801</v>
      </c>
      <c r="AG74" s="6">
        <v>2</v>
      </c>
      <c r="AH74" s="6">
        <f t="shared" si="33"/>
        <v>6.4286268658691554</v>
      </c>
      <c r="AI74" s="10">
        <v>3.5</v>
      </c>
      <c r="AJ74" s="5">
        <v>14</v>
      </c>
      <c r="AK74" s="6">
        <v>25</v>
      </c>
      <c r="AL74" s="6">
        <f t="shared" si="34"/>
        <v>0.29641464075385071</v>
      </c>
      <c r="AM74" s="6">
        <f t="shared" si="35"/>
        <v>4.7426342520616114</v>
      </c>
      <c r="AN74" s="6">
        <f t="shared" si="36"/>
        <v>15.123195956829118</v>
      </c>
      <c r="AO74" s="6">
        <f t="shared" si="37"/>
        <v>0.74347908737003809</v>
      </c>
      <c r="AP74" s="6">
        <f t="shared" si="38"/>
        <v>8.7156566821110521E-3</v>
      </c>
      <c r="AQ74" s="6">
        <f t="shared" si="39"/>
        <v>2.7044530551551537E-7</v>
      </c>
      <c r="AR74" s="6">
        <f t="shared" si="40"/>
        <v>0.16525576667856315</v>
      </c>
      <c r="AS74" s="6">
        <f t="shared" si="41"/>
        <v>0.16525549623325764</v>
      </c>
      <c r="AT74" s="6">
        <f t="shared" si="42"/>
        <v>1423.4480817584561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I23" sqref="I23"/>
    </sheetView>
  </sheetViews>
  <sheetFormatPr defaultRowHeight="15"/>
  <cols>
    <col min="1" max="1" width="18.5703125" customWidth="1"/>
    <col min="2" max="2" width="15.42578125" customWidth="1"/>
    <col min="3" max="3" width="15.5703125" customWidth="1"/>
    <col min="4" max="4" width="13.42578125" customWidth="1"/>
    <col min="5" max="5" width="19" customWidth="1"/>
    <col min="6" max="6" width="13.42578125" customWidth="1"/>
  </cols>
  <sheetData>
    <row r="1" spans="1:6">
      <c r="A1" s="2" t="s">
        <v>41</v>
      </c>
      <c r="B1" s="2" t="s">
        <v>39</v>
      </c>
      <c r="C1" s="2" t="s">
        <v>40</v>
      </c>
      <c r="D1" s="2" t="s">
        <v>42</v>
      </c>
      <c r="E1" s="2" t="s">
        <v>43</v>
      </c>
      <c r="F1" s="2" t="s">
        <v>44</v>
      </c>
    </row>
    <row r="2" spans="1:6">
      <c r="A2" s="1">
        <v>0.22500000000000001</v>
      </c>
      <c r="B2" s="3">
        <v>2.0349206349206348</v>
      </c>
      <c r="C2" s="2">
        <f t="array" ref="C2">INDEX($A$2:$A$18,MATCH(MIN(ABS($A$2:$A$18-B2)),ABS($A$2:$A$18-B2),0))</f>
        <v>2</v>
      </c>
      <c r="D2">
        <f>110</f>
        <v>110</v>
      </c>
      <c r="E2" s="4">
        <f>PI() *D2*D2*0.25</f>
        <v>9503.317777109125</v>
      </c>
      <c r="F2">
        <v>0.75149999999999995</v>
      </c>
    </row>
    <row r="3" spans="1:6">
      <c r="A3" s="1">
        <v>0.23</v>
      </c>
      <c r="B3" s="3">
        <v>1.4843478260869565</v>
      </c>
      <c r="C3" s="2">
        <f t="array" ref="C3">INDEX($A$2:$A$18,MATCH(MIN(ABS($A$2:$A$18-B3)),ABS($A$2:$A$18-B3),0))</f>
        <v>1.5</v>
      </c>
      <c r="D3">
        <f>82.5</f>
        <v>82.5</v>
      </c>
      <c r="E3" s="4">
        <f t="shared" ref="E3:E66" si="0">PI() *D3*D3*0.25</f>
        <v>5345.6162496238821</v>
      </c>
      <c r="F3">
        <v>0.47360000000000002</v>
      </c>
    </row>
    <row r="4" spans="1:6">
      <c r="A4" s="1">
        <v>0.25</v>
      </c>
      <c r="B4" s="3">
        <v>1.2346590909090909</v>
      </c>
      <c r="C4" s="2">
        <f t="array" ref="C4">INDEX($A$2:$A$18,MATCH(MIN(ABS($A$2:$A$18-B4)),ABS($A$2:$A$18-B4),0))</f>
        <v>1.25</v>
      </c>
      <c r="D4" s="1">
        <f>64</f>
        <v>64</v>
      </c>
      <c r="E4" s="4">
        <f t="shared" si="0"/>
        <v>3216.9908772759482</v>
      </c>
      <c r="F4">
        <v>0.3155</v>
      </c>
    </row>
    <row r="5" spans="1:6">
      <c r="A5" s="1">
        <v>0.35</v>
      </c>
      <c r="B5" s="3">
        <v>1.2099476439790575</v>
      </c>
      <c r="C5" s="2">
        <f t="array" ref="C5">INDEX($A$2:$A$18,MATCH(MIN(ABS($A$2:$A$18-B5)),ABS($A$2:$A$18-B5),0))</f>
        <v>1.25</v>
      </c>
      <c r="D5" s="1">
        <f>64</f>
        <v>64</v>
      </c>
      <c r="E5" s="4">
        <f t="shared" si="0"/>
        <v>3216.9908772759482</v>
      </c>
      <c r="F5">
        <v>0.3155</v>
      </c>
    </row>
    <row r="6" spans="1:6">
      <c r="A6" s="1">
        <v>0.5</v>
      </c>
      <c r="B6" s="3">
        <v>1.2099476439790575</v>
      </c>
      <c r="C6" s="2">
        <f t="array" ref="C6">INDEX($A$2:$A$18,MATCH(MIN(ABS($A$2:$A$18-B6)),ABS($A$2:$A$18-B6),0))</f>
        <v>1.25</v>
      </c>
      <c r="D6" s="1">
        <f>64</f>
        <v>64</v>
      </c>
      <c r="E6" s="4">
        <f t="shared" si="0"/>
        <v>3216.9908772759482</v>
      </c>
      <c r="F6">
        <v>0.3155</v>
      </c>
    </row>
    <row r="7" spans="1:6">
      <c r="A7" s="1">
        <v>0.6</v>
      </c>
      <c r="B7" s="3">
        <v>1.16675</v>
      </c>
      <c r="C7" s="2">
        <f t="array" ref="C7">INDEX($A$2:$A$18,MATCH(MIN(ABS($A$2:$A$18-B7)),ABS($A$2:$A$18-B7),0))</f>
        <v>1.25</v>
      </c>
      <c r="D7" s="1">
        <f>64</f>
        <v>64</v>
      </c>
      <c r="E7" s="4">
        <f t="shared" si="0"/>
        <v>3216.9908772759482</v>
      </c>
      <c r="F7">
        <v>0.3155</v>
      </c>
    </row>
    <row r="8" spans="1:6">
      <c r="A8" s="1">
        <v>0.75</v>
      </c>
      <c r="B8" s="3">
        <v>1.1576732673267327</v>
      </c>
      <c r="C8" s="2">
        <f t="array" ref="C8">INDEX($A$2:$A$18,MATCH(MIN(ABS($A$2:$A$18-B8)),ABS($A$2:$A$18-B8),0))</f>
        <v>1.25</v>
      </c>
      <c r="D8" s="1">
        <f>64</f>
        <v>64</v>
      </c>
      <c r="E8" s="4">
        <f t="shared" si="0"/>
        <v>3216.9908772759482</v>
      </c>
      <c r="F8">
        <v>0.3155</v>
      </c>
    </row>
    <row r="9" spans="1:6">
      <c r="A9" s="1">
        <v>0.8</v>
      </c>
      <c r="B9" s="3">
        <v>1.1576732673267327</v>
      </c>
      <c r="C9" s="2">
        <f t="array" ref="C9">INDEX($A$2:$A$18,MATCH(MIN(ABS($A$2:$A$18-B9)),ABS($A$2:$A$18-B9),0))</f>
        <v>1.25</v>
      </c>
      <c r="D9" s="1">
        <f>64</f>
        <v>64</v>
      </c>
      <c r="E9" s="4">
        <f t="shared" si="0"/>
        <v>3216.9908772759482</v>
      </c>
      <c r="F9">
        <v>0.3155</v>
      </c>
    </row>
    <row r="10" spans="1:6">
      <c r="A10" s="1">
        <v>0.85</v>
      </c>
      <c r="B10" s="3">
        <v>0</v>
      </c>
      <c r="C10" s="2">
        <f t="array" ref="C10">INDEX($A$2:$A$18,MATCH(MIN(ABS($A$2:$A$18-B10)),ABS($A$2:$A$18-B10),0))</f>
        <v>0.22500000000000001</v>
      </c>
      <c r="D10" s="1">
        <v>29.8</v>
      </c>
      <c r="E10" s="4">
        <f t="shared" si="0"/>
        <v>697.46498502347004</v>
      </c>
      <c r="F10">
        <v>6.4799999999999996E-2</v>
      </c>
    </row>
    <row r="11" spans="1:6">
      <c r="A11" s="1">
        <v>1</v>
      </c>
      <c r="B11" s="3">
        <v>0.6</v>
      </c>
      <c r="C11" s="2">
        <f t="array" ref="C11">INDEX($A$2:$A$18,MATCH(MIN(ABS($A$2:$A$18-B11)),ABS($A$2:$A$18-B11),0))</f>
        <v>0.6</v>
      </c>
      <c r="D11" s="1">
        <v>47</v>
      </c>
      <c r="E11" s="4">
        <f t="shared" si="0"/>
        <v>1734.9445429449634</v>
      </c>
      <c r="F11">
        <v>0.16439999999999999</v>
      </c>
    </row>
    <row r="12" spans="1:6">
      <c r="A12" s="1">
        <v>1.25</v>
      </c>
      <c r="B12" s="3">
        <v>0.6</v>
      </c>
      <c r="C12" s="2">
        <f t="array" ref="C12">INDEX($A$2:$A$18,MATCH(MIN(ABS($A$2:$A$18-B12)),ABS($A$2:$A$18-B12),0))</f>
        <v>0.6</v>
      </c>
      <c r="D12" s="1">
        <v>47</v>
      </c>
      <c r="E12" s="4">
        <f t="shared" si="0"/>
        <v>1734.9445429449634</v>
      </c>
      <c r="F12">
        <v>0.16439999999999999</v>
      </c>
    </row>
    <row r="13" spans="1:6">
      <c r="A13" s="1">
        <v>1.5</v>
      </c>
      <c r="B13" s="3">
        <v>0.6</v>
      </c>
      <c r="C13" s="2">
        <f t="array" ref="C13">INDEX($A$2:$A$18,MATCH(MIN(ABS($A$2:$A$18-B13)),ABS($A$2:$A$18-B13),0))</f>
        <v>0.6</v>
      </c>
      <c r="D13" s="1">
        <v>47</v>
      </c>
      <c r="E13" s="4">
        <f t="shared" si="0"/>
        <v>1734.9445429449634</v>
      </c>
      <c r="F13">
        <v>0.16439999999999999</v>
      </c>
    </row>
    <row r="14" spans="1:6">
      <c r="A14" s="1">
        <v>1.6</v>
      </c>
      <c r="B14" s="3">
        <v>0.58250000000000002</v>
      </c>
      <c r="C14" s="2">
        <f t="array" ref="C14">INDEX($A$2:$A$18,MATCH(MIN(ABS($A$2:$A$18-B14)),ABS($A$2:$A$18-B14),0))</f>
        <v>0.6</v>
      </c>
      <c r="D14" s="1">
        <v>47</v>
      </c>
      <c r="E14" s="4">
        <f t="shared" si="0"/>
        <v>1734.9445429449634</v>
      </c>
      <c r="F14">
        <v>0.16439999999999999</v>
      </c>
    </row>
    <row r="15" spans="1:6">
      <c r="A15" s="1">
        <v>1.65</v>
      </c>
      <c r="B15" s="3">
        <v>0.55227272727272725</v>
      </c>
      <c r="C15" s="2">
        <f t="array" ref="C15">INDEX($A$2:$A$18,MATCH(MIN(ABS($A$2:$A$18-B15)),ABS($A$2:$A$18-B15),0))</f>
        <v>0.6</v>
      </c>
      <c r="D15" s="1">
        <v>47</v>
      </c>
      <c r="E15" s="4">
        <f t="shared" si="0"/>
        <v>1734.9445429449634</v>
      </c>
      <c r="F15">
        <v>0.16439999999999999</v>
      </c>
    </row>
    <row r="16" spans="1:6">
      <c r="A16" s="1">
        <v>2</v>
      </c>
      <c r="B16" s="3">
        <v>0.48333333333333334</v>
      </c>
      <c r="C16" s="2">
        <f t="array" ref="C16">INDEX($A$2:$A$18,MATCH(MIN(ABS($A$2:$A$18-B16)),ABS($A$2:$A$18-B16),0))</f>
        <v>0.5</v>
      </c>
      <c r="D16" s="1">
        <v>44</v>
      </c>
      <c r="E16" s="4">
        <f t="shared" si="0"/>
        <v>1520.5308443374597</v>
      </c>
      <c r="F16">
        <v>0.1419</v>
      </c>
    </row>
    <row r="17" spans="1:6">
      <c r="A17" s="1">
        <v>2.1</v>
      </c>
      <c r="B17" s="3">
        <v>0.80211267605633807</v>
      </c>
      <c r="C17" s="2">
        <f t="array" ref="C17">INDEX($A$2:$A$18,MATCH(MIN(ABS($A$2:$A$18-B17)),ABS($A$2:$A$18-B17),0))</f>
        <v>0.8</v>
      </c>
      <c r="D17" s="1">
        <f>52.9</f>
        <v>52.9</v>
      </c>
      <c r="E17" s="4">
        <f t="shared" si="0"/>
        <v>2197.8660744330532</v>
      </c>
      <c r="F17">
        <v>0.2114</v>
      </c>
    </row>
    <row r="18" spans="1:6">
      <c r="A18" s="1">
        <v>2.5</v>
      </c>
      <c r="B18" s="3">
        <v>1.7428853754940712</v>
      </c>
      <c r="C18" s="2">
        <f t="array" ref="C18">INDEX($A$2:$A$18,MATCH(MIN(ABS($A$2:$A$18-B18)),ABS($A$2:$A$18-B18),0))</f>
        <v>1.65</v>
      </c>
      <c r="D18" s="1">
        <f>82</f>
        <v>82</v>
      </c>
      <c r="E18" s="4">
        <f t="shared" si="0"/>
        <v>5281.0172506844419</v>
      </c>
      <c r="F18">
        <v>0.4859</v>
      </c>
    </row>
    <row r="19" spans="1:6">
      <c r="B19" s="3">
        <v>1.7166666666666668</v>
      </c>
      <c r="C19" s="2">
        <f t="array" ref="C19">INDEX($A$2:$A$18,MATCH(MIN(ABS($A$2:$A$18-B19)),ABS($A$2:$A$18-B19),0))</f>
        <v>1.65</v>
      </c>
      <c r="D19" s="1">
        <v>82</v>
      </c>
      <c r="E19" s="4">
        <f t="shared" si="0"/>
        <v>5281.0172506844419</v>
      </c>
      <c r="F19">
        <v>0.4859</v>
      </c>
    </row>
    <row r="20" spans="1:6">
      <c r="B20" s="3">
        <v>1.7166666666666668</v>
      </c>
      <c r="C20" s="2">
        <f t="array" ref="C20">INDEX($A$2:$A$18,MATCH(MIN(ABS($A$2:$A$18-B20)),ABS($A$2:$A$18-B20),0))</f>
        <v>1.65</v>
      </c>
      <c r="D20" s="1">
        <v>82</v>
      </c>
      <c r="E20" s="4">
        <f t="shared" si="0"/>
        <v>5281.0172506844419</v>
      </c>
      <c r="F20">
        <v>0.4859</v>
      </c>
    </row>
    <row r="21" spans="1:6">
      <c r="B21" s="3">
        <v>1.7166666666666668</v>
      </c>
      <c r="C21" s="2">
        <f t="array" ref="C21">INDEX($A$2:$A$18,MATCH(MIN(ABS($A$2:$A$18-B21)),ABS($A$2:$A$18-B21),0))</f>
        <v>1.65</v>
      </c>
      <c r="D21">
        <v>82</v>
      </c>
      <c r="E21" s="4">
        <f t="shared" si="0"/>
        <v>5281.0172506844419</v>
      </c>
      <c r="F21">
        <v>0.4859</v>
      </c>
    </row>
    <row r="22" spans="1:6">
      <c r="B22" s="3">
        <v>1.7306291390728477</v>
      </c>
      <c r="C22" s="2">
        <f t="array" ref="C22">INDEX($A$2:$A$18,MATCH(MIN(ABS($A$2:$A$18-B22)),ABS($A$2:$A$18-B22),0))</f>
        <v>1.65</v>
      </c>
      <c r="D22" s="1">
        <v>82</v>
      </c>
      <c r="E22" s="4">
        <f t="shared" si="0"/>
        <v>5281.0172506844419</v>
      </c>
      <c r="F22">
        <v>0.4859</v>
      </c>
    </row>
    <row r="23" spans="1:6">
      <c r="B23" s="3">
        <v>1.7378246753246753</v>
      </c>
      <c r="C23" s="2">
        <f t="array" ref="C23">INDEX($A$2:$A$18,MATCH(MIN(ABS($A$2:$A$18-B23)),ABS($A$2:$A$18-B23),0))</f>
        <v>1.65</v>
      </c>
      <c r="D23" s="1">
        <v>82</v>
      </c>
      <c r="E23" s="4">
        <f t="shared" si="0"/>
        <v>5281.0172506844419</v>
      </c>
      <c r="F23">
        <v>0.4859</v>
      </c>
    </row>
    <row r="24" spans="1:6">
      <c r="B24" s="3">
        <v>1.7378246753246753</v>
      </c>
      <c r="C24" s="2">
        <f t="array" ref="C24">INDEX($A$2:$A$18,MATCH(MIN(ABS($A$2:$A$18-B24)),ABS($A$2:$A$18-B24),0))</f>
        <v>1.65</v>
      </c>
      <c r="D24" s="1">
        <v>82</v>
      </c>
      <c r="E24" s="4">
        <f t="shared" si="0"/>
        <v>5281.0172506844419</v>
      </c>
      <c r="F24">
        <v>0.4859</v>
      </c>
    </row>
    <row r="25" spans="1:6">
      <c r="B25" s="3">
        <v>1.7378246753246753</v>
      </c>
      <c r="C25" s="2">
        <f t="array" ref="C25">INDEX($A$2:$A$18,MATCH(MIN(ABS($A$2:$A$18-B25)),ABS($A$2:$A$18-B25),0))</f>
        <v>1.65</v>
      </c>
      <c r="D25" s="1">
        <v>82</v>
      </c>
      <c r="E25" s="4">
        <f t="shared" si="0"/>
        <v>5281.0172506844419</v>
      </c>
      <c r="F25">
        <v>0.4859</v>
      </c>
    </row>
    <row r="26" spans="1:6">
      <c r="B26" s="3">
        <v>0</v>
      </c>
      <c r="C26" s="2">
        <f t="array" ref="C26">INDEX($A$2:$A$18,MATCH(MIN(ABS($A$2:$A$18-B26)),ABS($A$2:$A$18-B26),0))</f>
        <v>0.22500000000000001</v>
      </c>
      <c r="D26">
        <v>29.8</v>
      </c>
      <c r="E26" s="4">
        <f t="shared" si="0"/>
        <v>697.46498502347004</v>
      </c>
      <c r="F26">
        <v>6.4799999999999996E-2</v>
      </c>
    </row>
    <row r="27" spans="1:6">
      <c r="B27" s="3">
        <v>0</v>
      </c>
      <c r="C27" s="2">
        <f t="array" ref="C27">INDEX($A$2:$A$18,MATCH(MIN(ABS($A$2:$A$18-B27)),ABS($A$2:$A$18-B27),0))</f>
        <v>0.22500000000000001</v>
      </c>
      <c r="D27">
        <v>29.8</v>
      </c>
      <c r="E27" s="4">
        <f t="shared" si="0"/>
        <v>697.46498502347004</v>
      </c>
      <c r="F27">
        <v>6.4799999999999996E-2</v>
      </c>
    </row>
    <row r="28" spans="1:6">
      <c r="B28" s="3">
        <v>0</v>
      </c>
      <c r="C28" s="2">
        <f t="array" ref="C28">INDEX($A$2:$A$18,MATCH(MIN(ABS($A$2:$A$18-B28)),ABS($A$2:$A$18-B28),0))</f>
        <v>0.22500000000000001</v>
      </c>
      <c r="D28">
        <v>29.8</v>
      </c>
      <c r="E28" s="4">
        <f t="shared" si="0"/>
        <v>697.46498502347004</v>
      </c>
      <c r="F28">
        <v>6.4799999999999996E-2</v>
      </c>
    </row>
    <row r="29" spans="1:6">
      <c r="B29" s="3">
        <v>0</v>
      </c>
      <c r="C29" s="2">
        <f t="array" ref="C29">INDEX($A$2:$A$18,MATCH(MIN(ABS($A$2:$A$18-B29)),ABS($A$2:$A$18-B29),0))</f>
        <v>0.22500000000000001</v>
      </c>
      <c r="D29">
        <v>29.8</v>
      </c>
      <c r="E29" s="4">
        <f t="shared" si="0"/>
        <v>697.46498502347004</v>
      </c>
      <c r="F29">
        <v>6.4799999999999996E-2</v>
      </c>
    </row>
    <row r="30" spans="1:6">
      <c r="B30" s="3">
        <v>0</v>
      </c>
      <c r="C30" s="2">
        <f t="array" ref="C30">INDEX($A$2:$A$18,MATCH(MIN(ABS($A$2:$A$18-B30)),ABS($A$2:$A$18-B30),0))</f>
        <v>0.22500000000000001</v>
      </c>
      <c r="D30">
        <v>29.8</v>
      </c>
      <c r="E30" s="4">
        <f t="shared" si="0"/>
        <v>697.46498502347004</v>
      </c>
      <c r="F30">
        <v>6.4799999999999996E-2</v>
      </c>
    </row>
    <row r="31" spans="1:6">
      <c r="B31" s="3">
        <v>0</v>
      </c>
      <c r="C31" s="2">
        <f t="array" ref="C31">INDEX($A$2:$A$18,MATCH(MIN(ABS($A$2:$A$18-B31)),ABS($A$2:$A$18-B31),0))</f>
        <v>0.22500000000000001</v>
      </c>
      <c r="D31">
        <v>29.8</v>
      </c>
      <c r="E31" s="4">
        <f t="shared" si="0"/>
        <v>697.46498502347004</v>
      </c>
      <c r="F31">
        <v>6.4799999999999996E-2</v>
      </c>
    </row>
    <row r="32" spans="1:6">
      <c r="B32" s="3">
        <v>0</v>
      </c>
      <c r="C32" s="2">
        <f t="array" ref="C32">INDEX($A$2:$A$18,MATCH(MIN(ABS($A$2:$A$18-B32)),ABS($A$2:$A$18-B32),0))</f>
        <v>0.22500000000000001</v>
      </c>
      <c r="D32">
        <v>29.8</v>
      </c>
      <c r="E32" s="4">
        <f t="shared" si="0"/>
        <v>697.46498502347004</v>
      </c>
      <c r="F32">
        <v>6.4799999999999996E-2</v>
      </c>
    </row>
    <row r="33" spans="2:6">
      <c r="B33" s="3">
        <v>0.85</v>
      </c>
      <c r="C33" s="2">
        <f t="array" ref="C33">INDEX($A$2:$A$18,MATCH(MIN(ABS($A$2:$A$18-B33)),ABS($A$2:$A$18-B33),0))</f>
        <v>0.85</v>
      </c>
      <c r="D33">
        <v>58</v>
      </c>
      <c r="E33" s="4">
        <f t="shared" si="0"/>
        <v>2642.079421669016</v>
      </c>
      <c r="F33">
        <v>0.24510000000000001</v>
      </c>
    </row>
    <row r="34" spans="2:6">
      <c r="B34" s="3">
        <v>2.043010752688172</v>
      </c>
      <c r="C34" s="2">
        <f t="array" ref="C34">INDEX($A$2:$A$18,MATCH(MIN(ABS($A$2:$A$18-B34)),ABS($A$2:$A$18-B34),0))</f>
        <v>2</v>
      </c>
      <c r="D34">
        <f>110</f>
        <v>110</v>
      </c>
      <c r="E34" s="4">
        <f t="shared" si="0"/>
        <v>9503.317777109125</v>
      </c>
      <c r="F34">
        <v>0.75149999999999995</v>
      </c>
    </row>
    <row r="35" spans="2:6">
      <c r="B35" s="3">
        <v>2.0345744680851063</v>
      </c>
      <c r="C35" s="2">
        <f t="array" ref="C35">INDEX($A$2:$A$18,MATCH(MIN(ABS($A$2:$A$18-B35)),ABS($A$2:$A$18-B35),0))</f>
        <v>2</v>
      </c>
      <c r="D35">
        <f>110</f>
        <v>110</v>
      </c>
      <c r="E35" s="4">
        <f t="shared" si="0"/>
        <v>9503.317777109125</v>
      </c>
      <c r="F35">
        <v>0.75149999999999995</v>
      </c>
    </row>
    <row r="36" spans="2:6">
      <c r="B36" s="3">
        <v>2.0345744680851063</v>
      </c>
      <c r="C36" s="2">
        <f t="array" ref="C36">INDEX($A$2:$A$18,MATCH(MIN(ABS($A$2:$A$18-B36)),ABS($A$2:$A$18-B36),0))</f>
        <v>2</v>
      </c>
      <c r="D36">
        <f>110</f>
        <v>110</v>
      </c>
      <c r="E36" s="4">
        <f t="shared" si="0"/>
        <v>9503.317777109125</v>
      </c>
      <c r="F36">
        <v>0.75149999999999995</v>
      </c>
    </row>
    <row r="37" spans="2:6">
      <c r="B37" s="3">
        <v>2.0196969696969695</v>
      </c>
      <c r="C37" s="2">
        <f t="array" ref="C37">INDEX($A$2:$A$18,MATCH(MIN(ABS($A$2:$A$18-B37)),ABS($A$2:$A$18-B37),0))</f>
        <v>2</v>
      </c>
      <c r="D37">
        <f>110</f>
        <v>110</v>
      </c>
      <c r="E37" s="4">
        <f t="shared" si="0"/>
        <v>9503.317777109125</v>
      </c>
      <c r="F37">
        <v>0.75149999999999995</v>
      </c>
    </row>
    <row r="38" spans="2:6">
      <c r="B38" s="3">
        <v>1.9276422764227641</v>
      </c>
      <c r="C38" s="2">
        <f t="array" ref="C38">INDEX($A$2:$A$18,MATCH(MIN(ABS($A$2:$A$18-B38)),ABS($A$2:$A$18-B38),0))</f>
        <v>2</v>
      </c>
      <c r="D38">
        <f>110</f>
        <v>110</v>
      </c>
      <c r="E38" s="4">
        <f t="shared" si="0"/>
        <v>9503.317777109125</v>
      </c>
      <c r="F38">
        <v>0.75149999999999995</v>
      </c>
    </row>
    <row r="39" spans="2:6">
      <c r="B39" s="3">
        <v>1.8135838150289016</v>
      </c>
      <c r="C39" s="2">
        <f t="array" ref="C39">INDEX($A$2:$A$18,MATCH(MIN(ABS($A$2:$A$18-B39)),ABS($A$2:$A$18-B39),0))</f>
        <v>1.65</v>
      </c>
      <c r="D39" s="1">
        <v>82</v>
      </c>
      <c r="E39" s="4">
        <f t="shared" si="0"/>
        <v>5281.0172506844419</v>
      </c>
      <c r="F39">
        <v>0.4859</v>
      </c>
    </row>
    <row r="40" spans="2:6">
      <c r="B40" s="3">
        <v>1.8135838150289016</v>
      </c>
      <c r="C40" s="2">
        <f t="array" ref="C40">INDEX($A$2:$A$18,MATCH(MIN(ABS($A$2:$A$18-B40)),ABS($A$2:$A$18-B40),0))</f>
        <v>1.65</v>
      </c>
      <c r="D40" s="1">
        <v>82</v>
      </c>
      <c r="E40" s="4">
        <f t="shared" si="0"/>
        <v>5281.0172506844419</v>
      </c>
      <c r="F40">
        <v>0.4859</v>
      </c>
    </row>
    <row r="41" spans="2:6">
      <c r="B41" s="3">
        <v>1.8135838150289016</v>
      </c>
      <c r="C41" s="2">
        <f t="array" ref="C41">INDEX($A$2:$A$18,MATCH(MIN(ABS($A$2:$A$18-B41)),ABS($A$2:$A$18-B41),0))</f>
        <v>1.65</v>
      </c>
      <c r="D41" s="1">
        <v>82</v>
      </c>
      <c r="E41" s="4">
        <f t="shared" si="0"/>
        <v>5281.0172506844419</v>
      </c>
      <c r="F41">
        <v>0.4859</v>
      </c>
    </row>
    <row r="42" spans="2:6">
      <c r="B42" s="3">
        <v>0.8</v>
      </c>
      <c r="C42" s="2">
        <f t="array" ref="C42">INDEX($A$2:$A$18,MATCH(MIN(ABS($A$2:$A$18-B42)),ABS($A$2:$A$18-B42),0))</f>
        <v>0.8</v>
      </c>
      <c r="D42">
        <v>52.9</v>
      </c>
      <c r="E42" s="4">
        <f t="shared" si="0"/>
        <v>2197.8660744330532</v>
      </c>
      <c r="F42">
        <v>0.2114</v>
      </c>
    </row>
    <row r="43" spans="2:6">
      <c r="B43" s="3">
        <v>1.2314285714285715</v>
      </c>
      <c r="C43" s="2">
        <f t="array" ref="C43">INDEX($A$2:$A$18,MATCH(MIN(ABS($A$2:$A$18-B43)),ABS($A$2:$A$18-B43),0))</f>
        <v>1.25</v>
      </c>
      <c r="D43" s="1">
        <f>64</f>
        <v>64</v>
      </c>
      <c r="E43" s="4">
        <f t="shared" si="0"/>
        <v>3216.9908772759482</v>
      </c>
      <c r="F43">
        <v>0.3155</v>
      </c>
    </row>
    <row r="44" spans="2:6">
      <c r="B44" s="3">
        <v>1.317241379310345</v>
      </c>
      <c r="C44" s="2">
        <f t="array" ref="C44">INDEX($A$2:$A$18,MATCH(MIN(ABS($A$2:$A$18-B44)),ABS($A$2:$A$18-B44),0))</f>
        <v>1.25</v>
      </c>
      <c r="D44" s="1">
        <f>64</f>
        <v>64</v>
      </c>
      <c r="E44" s="4">
        <f t="shared" si="0"/>
        <v>3216.9908772759482</v>
      </c>
      <c r="F44">
        <v>0.3155</v>
      </c>
    </row>
    <row r="45" spans="2:6">
      <c r="B45" s="3">
        <v>1.3393939393939396</v>
      </c>
      <c r="C45" s="2">
        <f t="array" ref="C45">INDEX($A$2:$A$18,MATCH(MIN(ABS($A$2:$A$18-B45)),ABS($A$2:$A$18-B45),0))</f>
        <v>1.25</v>
      </c>
      <c r="D45" s="1">
        <f>64</f>
        <v>64</v>
      </c>
      <c r="E45" s="4">
        <f t="shared" si="0"/>
        <v>3216.9908772759482</v>
      </c>
      <c r="F45">
        <v>0.3155</v>
      </c>
    </row>
    <row r="46" spans="2:6">
      <c r="B46" s="3">
        <v>1.3393939393939396</v>
      </c>
      <c r="C46" s="2">
        <f t="array" ref="C46">INDEX($A$2:$A$18,MATCH(MIN(ABS($A$2:$A$18-B46)),ABS($A$2:$A$18-B46),0))</f>
        <v>1.25</v>
      </c>
      <c r="D46" s="1">
        <f>64</f>
        <v>64</v>
      </c>
      <c r="E46" s="4">
        <f t="shared" si="0"/>
        <v>3216.9908772759482</v>
      </c>
      <c r="F46">
        <v>0.3155</v>
      </c>
    </row>
    <row r="47" spans="2:6">
      <c r="B47" s="3">
        <v>1.3393939393939396</v>
      </c>
      <c r="C47" s="2">
        <f t="array" ref="C47">INDEX($A$2:$A$18,MATCH(MIN(ABS($A$2:$A$18-B47)),ABS($A$2:$A$18-B47),0))</f>
        <v>1.25</v>
      </c>
      <c r="D47" s="1">
        <f>64</f>
        <v>64</v>
      </c>
      <c r="E47" s="4">
        <f t="shared" si="0"/>
        <v>3216.9908772759482</v>
      </c>
      <c r="F47">
        <v>0.3155</v>
      </c>
    </row>
    <row r="48" spans="2:6">
      <c r="B48" s="3">
        <v>1.4027777777777777</v>
      </c>
      <c r="C48" s="2">
        <f t="array" ref="C48">INDEX($A$2:$A$18,MATCH(MIN(ABS($A$2:$A$18-B48)),ABS($A$2:$A$18-B48),0))</f>
        <v>1.5</v>
      </c>
      <c r="D48">
        <f>82.5</f>
        <v>82.5</v>
      </c>
      <c r="E48" s="4">
        <f t="shared" si="0"/>
        <v>5345.6162496238821</v>
      </c>
      <c r="F48">
        <v>0.47360000000000002</v>
      </c>
    </row>
    <row r="49" spans="2:6">
      <c r="B49" s="3">
        <v>1.4027777777777777</v>
      </c>
      <c r="C49" s="2">
        <f t="array" ref="C49">INDEX($A$2:$A$18,MATCH(MIN(ABS($A$2:$A$18-B49)),ABS($A$2:$A$18-B49),0))</f>
        <v>1.5</v>
      </c>
      <c r="D49">
        <f>82.5</f>
        <v>82.5</v>
      </c>
      <c r="E49" s="4">
        <f t="shared" si="0"/>
        <v>5345.6162496238821</v>
      </c>
      <c r="F49">
        <v>0.47360000000000002</v>
      </c>
    </row>
    <row r="50" spans="2:6">
      <c r="B50" s="3">
        <v>0</v>
      </c>
      <c r="C50" s="2">
        <f t="array" ref="C50">INDEX($A$2:$A$18,MATCH(MIN(ABS($A$2:$A$18-B50)),ABS($A$2:$A$18-B50),0))</f>
        <v>0.22500000000000001</v>
      </c>
      <c r="D50">
        <v>29.8</v>
      </c>
      <c r="E50" s="4">
        <f t="shared" si="0"/>
        <v>697.46498502347004</v>
      </c>
      <c r="F50">
        <v>6.4799999999999996E-2</v>
      </c>
    </row>
    <row r="51" spans="2:6">
      <c r="B51" s="3">
        <v>0</v>
      </c>
      <c r="C51" s="2">
        <f t="array" ref="C51">INDEX($A$2:$A$18,MATCH(MIN(ABS($A$2:$A$18-B51)),ABS($A$2:$A$18-B51),0))</f>
        <v>0.22500000000000001</v>
      </c>
      <c r="D51">
        <v>29.8</v>
      </c>
      <c r="E51" s="4">
        <f t="shared" si="0"/>
        <v>697.46498502347004</v>
      </c>
      <c r="F51">
        <v>6.4799999999999996E-2</v>
      </c>
    </row>
    <row r="52" spans="2:6">
      <c r="B52" s="3">
        <v>0</v>
      </c>
      <c r="C52" s="2">
        <f t="array" ref="C52">INDEX($A$2:$A$18,MATCH(MIN(ABS($A$2:$A$18-B52)),ABS($A$2:$A$18-B52),0))</f>
        <v>0.22500000000000001</v>
      </c>
      <c r="D52">
        <v>29.8</v>
      </c>
      <c r="E52" s="4">
        <f t="shared" si="0"/>
        <v>697.46498502347004</v>
      </c>
      <c r="F52">
        <v>6.4799999999999996E-2</v>
      </c>
    </row>
    <row r="53" spans="2:6">
      <c r="B53" s="3">
        <v>0</v>
      </c>
      <c r="C53" s="2">
        <f t="array" ref="C53">INDEX($A$2:$A$18,MATCH(MIN(ABS($A$2:$A$18-B53)),ABS($A$2:$A$18-B53),0))</f>
        <v>0.22500000000000001</v>
      </c>
      <c r="D53">
        <v>29.8</v>
      </c>
      <c r="E53" s="4">
        <f t="shared" si="0"/>
        <v>697.46498502347004</v>
      </c>
      <c r="F53">
        <v>6.4799999999999996E-2</v>
      </c>
    </row>
    <row r="54" spans="2:6">
      <c r="B54" s="3">
        <v>0</v>
      </c>
      <c r="C54" s="2">
        <f t="array" ref="C54">INDEX($A$2:$A$18,MATCH(MIN(ABS($A$2:$A$18-B54)),ABS($A$2:$A$18-B54),0))</f>
        <v>0.22500000000000001</v>
      </c>
      <c r="D54">
        <v>29.8</v>
      </c>
      <c r="E54" s="4">
        <f t="shared" si="0"/>
        <v>697.46498502347004</v>
      </c>
      <c r="F54">
        <v>6.4799999999999996E-2</v>
      </c>
    </row>
    <row r="55" spans="2:6">
      <c r="B55" s="3">
        <v>0.8</v>
      </c>
      <c r="C55" s="2">
        <f t="array" ref="C55">INDEX($A$2:$A$18,MATCH(MIN(ABS($A$2:$A$18-B55)),ABS($A$2:$A$18-B55),0))</f>
        <v>0.8</v>
      </c>
      <c r="D55">
        <v>52.9</v>
      </c>
      <c r="E55" s="4">
        <f t="shared" si="0"/>
        <v>2197.8660744330532</v>
      </c>
      <c r="F55">
        <v>0.2114</v>
      </c>
    </row>
    <row r="56" spans="2:6">
      <c r="B56" s="3">
        <v>0.8</v>
      </c>
      <c r="C56" s="2">
        <f t="array" ref="C56">INDEX($A$2:$A$18,MATCH(MIN(ABS($A$2:$A$18-B56)),ABS($A$2:$A$18-B56),0))</f>
        <v>0.8</v>
      </c>
      <c r="D56">
        <v>52.9</v>
      </c>
      <c r="E56" s="4">
        <f t="shared" si="0"/>
        <v>2197.8660744330532</v>
      </c>
      <c r="F56">
        <v>0.2114</v>
      </c>
    </row>
    <row r="57" spans="2:6">
      <c r="B57" s="3">
        <v>0.8</v>
      </c>
      <c r="C57" s="2">
        <f t="array" ref="C57">INDEX($A$2:$A$18,MATCH(MIN(ABS($A$2:$A$18-B57)),ABS($A$2:$A$18-B57),0))</f>
        <v>0.8</v>
      </c>
      <c r="D57">
        <v>52.9</v>
      </c>
      <c r="E57" s="4">
        <f t="shared" si="0"/>
        <v>2197.8660744330532</v>
      </c>
      <c r="F57">
        <v>0.2114</v>
      </c>
    </row>
    <row r="58" spans="2:6">
      <c r="B58" s="3">
        <v>1.3588340807174888</v>
      </c>
      <c r="C58" s="2">
        <f t="array" ref="C58">INDEX($A$2:$A$18,MATCH(MIN(ABS($A$2:$A$18-B58)),ABS($A$2:$A$18-B58),0))</f>
        <v>1.25</v>
      </c>
      <c r="D58" s="1">
        <f>64</f>
        <v>64</v>
      </c>
      <c r="E58" s="4">
        <f t="shared" si="0"/>
        <v>3216.9908772759482</v>
      </c>
      <c r="F58">
        <v>0.3155</v>
      </c>
    </row>
    <row r="59" spans="2:6">
      <c r="B59" s="3">
        <v>1.367360594795539</v>
      </c>
      <c r="C59" s="2">
        <f t="array" ref="C59">INDEX($A$2:$A$18,MATCH(MIN(ABS($A$2:$A$18-B59)),ABS($A$2:$A$18-B59),0))</f>
        <v>1.25</v>
      </c>
      <c r="D59" s="1">
        <f>64</f>
        <v>64</v>
      </c>
      <c r="E59" s="4">
        <f t="shared" si="0"/>
        <v>3216.9908772759482</v>
      </c>
      <c r="F59">
        <v>0.3155</v>
      </c>
    </row>
    <row r="60" spans="2:6">
      <c r="B60" s="3">
        <v>1.358049645390071</v>
      </c>
      <c r="C60" s="2">
        <f t="array" ref="C60">INDEX($A$2:$A$18,MATCH(MIN(ABS($A$2:$A$18-B60)),ABS($A$2:$A$18-B60),0))</f>
        <v>1.25</v>
      </c>
      <c r="D60" s="1">
        <f>64</f>
        <v>64</v>
      </c>
      <c r="E60" s="4">
        <f t="shared" si="0"/>
        <v>3216.9908772759482</v>
      </c>
      <c r="F60">
        <v>0.3155</v>
      </c>
    </row>
    <row r="61" spans="2:6">
      <c r="B61" s="3">
        <v>1.358049645390071</v>
      </c>
      <c r="C61" s="2">
        <f t="array" ref="C61">INDEX($A$2:$A$18,MATCH(MIN(ABS($A$2:$A$18-B61)),ABS($A$2:$A$18-B61),0))</f>
        <v>1.25</v>
      </c>
      <c r="D61" s="1">
        <f>64</f>
        <v>64</v>
      </c>
      <c r="E61" s="4">
        <f t="shared" si="0"/>
        <v>3216.9908772759482</v>
      </c>
      <c r="F61">
        <v>0.3155</v>
      </c>
    </row>
    <row r="62" spans="2:6">
      <c r="B62" s="3">
        <v>1.3585512367491166</v>
      </c>
      <c r="C62" s="2">
        <f t="array" ref="C62">INDEX($A$2:$A$18,MATCH(MIN(ABS($A$2:$A$18-B62)),ABS($A$2:$A$18-B62),0))</f>
        <v>1.25</v>
      </c>
      <c r="D62" s="1">
        <f>64</f>
        <v>64</v>
      </c>
      <c r="E62" s="4">
        <f t="shared" si="0"/>
        <v>3216.9908772759482</v>
      </c>
      <c r="F62">
        <v>0.3155</v>
      </c>
    </row>
    <row r="63" spans="2:6">
      <c r="B63" s="3">
        <v>1.3290740740740741</v>
      </c>
      <c r="C63" s="2">
        <f t="array" ref="C63">INDEX($A$2:$A$18,MATCH(MIN(ABS($A$2:$A$18-B63)),ABS($A$2:$A$18-B63),0))</f>
        <v>1.25</v>
      </c>
      <c r="D63" s="1">
        <f>64</f>
        <v>64</v>
      </c>
      <c r="E63" s="4">
        <f t="shared" si="0"/>
        <v>3216.9908772759482</v>
      </c>
      <c r="F63">
        <v>0.3155</v>
      </c>
    </row>
    <row r="64" spans="2:6">
      <c r="B64" s="3">
        <v>1.4026712328767124</v>
      </c>
      <c r="C64" s="2">
        <f t="array" ref="C64">INDEX($A$2:$A$18,MATCH(MIN(ABS($A$2:$A$18-B64)),ABS($A$2:$A$18-B64),0))</f>
        <v>1.5</v>
      </c>
      <c r="D64">
        <f>82.5</f>
        <v>82.5</v>
      </c>
      <c r="E64" s="4">
        <f t="shared" si="0"/>
        <v>5345.6162496238821</v>
      </c>
      <c r="F64">
        <v>0.47360000000000002</v>
      </c>
    </row>
    <row r="65" spans="2:6">
      <c r="B65" s="3">
        <v>1.445772646536412</v>
      </c>
      <c r="C65" s="2">
        <f t="array" ref="C65">INDEX($A$2:$A$18,MATCH(MIN(ABS($A$2:$A$18-B65)),ABS($A$2:$A$18-B65),0))</f>
        <v>1.5</v>
      </c>
      <c r="D65">
        <f>82.5</f>
        <v>82.5</v>
      </c>
      <c r="E65" s="4">
        <f t="shared" si="0"/>
        <v>5345.6162496238821</v>
      </c>
      <c r="F65">
        <v>0.47360000000000002</v>
      </c>
    </row>
    <row r="66" spans="2:6">
      <c r="B66" s="3">
        <v>1.0744200626959248</v>
      </c>
      <c r="C66" s="2">
        <f t="array" ref="C66">INDEX($A$2:$A$18,MATCH(MIN(ABS($A$2:$A$18-B66)),ABS($A$2:$A$18-B66),0))</f>
        <v>1</v>
      </c>
      <c r="D66">
        <v>60</v>
      </c>
      <c r="E66" s="4">
        <f t="shared" si="0"/>
        <v>2827.4333882308138</v>
      </c>
      <c r="F66">
        <v>0.26960000000000001</v>
      </c>
    </row>
    <row r="67" spans="2:6">
      <c r="B67" s="3">
        <v>1.0077272727272728</v>
      </c>
      <c r="C67" s="2">
        <f t="array" ref="C67">INDEX($A$2:$A$18,MATCH(MIN(ABS($A$2:$A$18-B67)),ABS($A$2:$A$18-B67),0))</f>
        <v>1</v>
      </c>
      <c r="D67">
        <v>60</v>
      </c>
      <c r="E67" s="4">
        <f t="shared" ref="E67:E73" si="1">PI() *D67*D67*0.25</f>
        <v>2827.4333882308138</v>
      </c>
      <c r="F67">
        <v>0.26960000000000001</v>
      </c>
    </row>
    <row r="68" spans="2:6">
      <c r="B68" s="3">
        <v>0.86957875457875466</v>
      </c>
      <c r="C68" s="2">
        <f t="array" ref="C68">INDEX($A$2:$A$18,MATCH(MIN(ABS($A$2:$A$18-B68)),ABS($A$2:$A$18-B68),0))</f>
        <v>0.85</v>
      </c>
      <c r="D68">
        <v>58</v>
      </c>
      <c r="E68" s="4">
        <f t="shared" si="1"/>
        <v>2642.079421669016</v>
      </c>
      <c r="F68">
        <v>0.24510000000000001</v>
      </c>
    </row>
    <row r="69" spans="2:6">
      <c r="B69" s="3">
        <v>0.87186137071651093</v>
      </c>
      <c r="C69" s="2">
        <f t="array" ref="C69">INDEX($A$2:$A$18,MATCH(MIN(ABS($A$2:$A$18-B69)),ABS($A$2:$A$18-B69),0))</f>
        <v>0.85</v>
      </c>
      <c r="D69">
        <v>58</v>
      </c>
      <c r="E69" s="4">
        <f t="shared" si="1"/>
        <v>2642.079421669016</v>
      </c>
      <c r="F69">
        <v>0.24510000000000001</v>
      </c>
    </row>
    <row r="70" spans="2:6">
      <c r="B70" s="3">
        <v>0.92792838874680306</v>
      </c>
      <c r="C70" s="2">
        <f t="array" ref="C70">INDEX($A$2:$A$18,MATCH(MIN(ABS($A$2:$A$18-B70)),ABS($A$2:$A$18-B70),0))</f>
        <v>1</v>
      </c>
      <c r="D70">
        <v>60</v>
      </c>
      <c r="E70" s="4">
        <f t="shared" si="1"/>
        <v>2827.4333882308138</v>
      </c>
      <c r="F70">
        <v>0.26960000000000001</v>
      </c>
    </row>
    <row r="71" spans="2:6">
      <c r="B71" s="3">
        <v>0.97080802603036875</v>
      </c>
      <c r="C71" s="2">
        <f t="array" ref="C71">INDEX($A$2:$A$18,MATCH(MIN(ABS($A$2:$A$18-B71)),ABS($A$2:$A$18-B71),0))</f>
        <v>1</v>
      </c>
      <c r="D71">
        <v>60</v>
      </c>
      <c r="E71" s="4">
        <f t="shared" si="1"/>
        <v>2827.4333882308138</v>
      </c>
      <c r="F71">
        <v>0.26960000000000001</v>
      </c>
    </row>
    <row r="72" spans="2:6">
      <c r="B72" s="3">
        <v>0.99022155085599195</v>
      </c>
      <c r="C72" s="2">
        <f t="array" ref="C72">INDEX($A$2:$A$18,MATCH(MIN(ABS($A$2:$A$18-B72)),ABS($A$2:$A$18-B72),0))</f>
        <v>1</v>
      </c>
      <c r="D72">
        <v>60</v>
      </c>
      <c r="E72" s="4">
        <f t="shared" si="1"/>
        <v>2827.4333882308138</v>
      </c>
      <c r="F72">
        <v>0.26960000000000001</v>
      </c>
    </row>
    <row r="73" spans="2:6">
      <c r="B73" s="3">
        <v>1.059671171171171</v>
      </c>
      <c r="C73" s="2">
        <f t="array" ref="C73">INDEX($A$2:$A$18,MATCH(MIN(ABS($A$2:$A$18-B73)),ABS($A$2:$A$18-B73),0))</f>
        <v>1</v>
      </c>
      <c r="D73">
        <v>60</v>
      </c>
      <c r="E73" s="4">
        <f t="shared" si="1"/>
        <v>2827.4333882308138</v>
      </c>
      <c r="F73">
        <v>0.26960000000000001</v>
      </c>
    </row>
  </sheetData>
  <autoFilter ref="A1:F73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34"/>
  <sheetViews>
    <sheetView topLeftCell="A4" workbookViewId="0">
      <selection activeCell="C26" sqref="C26:C27"/>
    </sheetView>
  </sheetViews>
  <sheetFormatPr defaultRowHeight="15"/>
  <cols>
    <col min="4" max="4" width="13.28515625" customWidth="1"/>
    <col min="5" max="5" width="30.5703125" customWidth="1"/>
  </cols>
  <sheetData>
    <row r="3" spans="4:9">
      <c r="D3" t="s">
        <v>1</v>
      </c>
      <c r="E3" t="s">
        <v>57</v>
      </c>
    </row>
    <row r="4" spans="4:9">
      <c r="D4" t="s">
        <v>45</v>
      </c>
      <c r="E4">
        <v>224</v>
      </c>
      <c r="H4" t="s">
        <v>2</v>
      </c>
      <c r="I4">
        <v>250.25</v>
      </c>
    </row>
    <row r="5" spans="4:9">
      <c r="D5" t="s">
        <v>46</v>
      </c>
      <c r="E5">
        <v>275</v>
      </c>
      <c r="H5" t="s">
        <v>3</v>
      </c>
      <c r="I5">
        <v>223</v>
      </c>
    </row>
    <row r="6" spans="4:9">
      <c r="D6" t="s">
        <v>47</v>
      </c>
      <c r="E6">
        <v>295</v>
      </c>
      <c r="H6" t="s">
        <v>4</v>
      </c>
      <c r="I6">
        <v>254</v>
      </c>
    </row>
    <row r="7" spans="4:9">
      <c r="D7" t="s">
        <v>48</v>
      </c>
      <c r="E7">
        <v>224</v>
      </c>
      <c r="H7" t="s">
        <v>5</v>
      </c>
      <c r="I7">
        <v>224</v>
      </c>
    </row>
    <row r="8" spans="4:9">
      <c r="D8" t="s">
        <v>49</v>
      </c>
      <c r="E8">
        <v>324</v>
      </c>
      <c r="H8" t="s">
        <v>6</v>
      </c>
      <c r="I8">
        <v>323</v>
      </c>
    </row>
    <row r="9" spans="4:9">
      <c r="D9" t="s">
        <v>50</v>
      </c>
      <c r="E9">
        <v>323</v>
      </c>
      <c r="H9" t="s">
        <v>7</v>
      </c>
      <c r="I9">
        <v>286.5</v>
      </c>
    </row>
    <row r="10" spans="4:9">
      <c r="D10" t="s">
        <v>46</v>
      </c>
      <c r="E10">
        <v>218</v>
      </c>
      <c r="H10" t="s">
        <v>8</v>
      </c>
      <c r="I10">
        <v>285</v>
      </c>
    </row>
    <row r="11" spans="4:9">
      <c r="D11" t="s">
        <v>48</v>
      </c>
      <c r="E11">
        <v>260</v>
      </c>
      <c r="H11" t="s">
        <v>9</v>
      </c>
      <c r="I11">
        <v>257.8</v>
      </c>
    </row>
    <row r="12" spans="4:9">
      <c r="D12" t="s">
        <v>48</v>
      </c>
      <c r="E12">
        <v>284</v>
      </c>
      <c r="H12" t="s">
        <v>10</v>
      </c>
      <c r="I12">
        <v>268.60000000000002</v>
      </c>
    </row>
    <row r="13" spans="4:9">
      <c r="D13" t="s">
        <v>47</v>
      </c>
      <c r="E13">
        <v>278</v>
      </c>
    </row>
    <row r="14" spans="4:9">
      <c r="D14" t="s">
        <v>48</v>
      </c>
      <c r="E14">
        <v>296</v>
      </c>
    </row>
    <row r="15" spans="4:9">
      <c r="D15" t="s">
        <v>51</v>
      </c>
      <c r="E15">
        <v>204</v>
      </c>
    </row>
    <row r="16" spans="4:9">
      <c r="D16" t="s">
        <v>46</v>
      </c>
      <c r="E16">
        <v>277</v>
      </c>
    </row>
    <row r="17" spans="4:5">
      <c r="D17" t="s">
        <v>52</v>
      </c>
      <c r="E17">
        <v>277</v>
      </c>
    </row>
    <row r="18" spans="4:5">
      <c r="D18" t="s">
        <v>52</v>
      </c>
      <c r="E18">
        <v>250</v>
      </c>
    </row>
    <row r="19" spans="4:5">
      <c r="D19" t="s">
        <v>52</v>
      </c>
      <c r="E19">
        <v>238</v>
      </c>
    </row>
    <row r="20" spans="4:5">
      <c r="D20" t="s">
        <v>53</v>
      </c>
      <c r="E20">
        <v>285</v>
      </c>
    </row>
    <row r="21" spans="4:5">
      <c r="D21" t="s">
        <v>46</v>
      </c>
      <c r="E21">
        <v>206</v>
      </c>
    </row>
    <row r="22" spans="4:5">
      <c r="D22" t="s">
        <v>46</v>
      </c>
      <c r="E22">
        <v>253</v>
      </c>
    </row>
    <row r="23" spans="4:5">
      <c r="D23" t="s">
        <v>46</v>
      </c>
      <c r="E23">
        <v>254</v>
      </c>
    </row>
    <row r="24" spans="4:5">
      <c r="D24" t="s">
        <v>46</v>
      </c>
      <c r="E24">
        <v>205</v>
      </c>
    </row>
    <row r="25" spans="4:5">
      <c r="D25" t="s">
        <v>52</v>
      </c>
      <c r="E25">
        <v>236</v>
      </c>
    </row>
    <row r="26" spans="4:5">
      <c r="D26" t="s">
        <v>49</v>
      </c>
      <c r="E26">
        <v>214</v>
      </c>
    </row>
    <row r="27" spans="4:5">
      <c r="D27" t="s">
        <v>54</v>
      </c>
      <c r="E27">
        <v>226</v>
      </c>
    </row>
    <row r="28" spans="4:5">
      <c r="D28" t="s">
        <v>55</v>
      </c>
      <c r="E28">
        <v>223</v>
      </c>
    </row>
    <row r="29" spans="4:5">
      <c r="D29" t="s">
        <v>49</v>
      </c>
      <c r="E29">
        <v>224</v>
      </c>
    </row>
    <row r="30" spans="4:5">
      <c r="D30" t="s">
        <v>46</v>
      </c>
      <c r="E30">
        <v>489</v>
      </c>
    </row>
    <row r="31" spans="4:5">
      <c r="D31" t="s">
        <v>46</v>
      </c>
      <c r="E31">
        <v>293</v>
      </c>
    </row>
    <row r="32" spans="4:5">
      <c r="D32" t="s">
        <v>46</v>
      </c>
      <c r="E32">
        <v>216</v>
      </c>
    </row>
    <row r="33" spans="4:5">
      <c r="D33" t="s">
        <v>48</v>
      </c>
      <c r="E33">
        <v>225</v>
      </c>
    </row>
    <row r="34" spans="4:5">
      <c r="D34" t="s">
        <v>56</v>
      </c>
      <c r="E34">
        <v>253</v>
      </c>
    </row>
  </sheetData>
  <autoFilter ref="D3:E3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3"/>
  <sheetViews>
    <sheetView tabSelected="1" workbookViewId="0">
      <selection activeCell="AP4" sqref="AP4"/>
    </sheetView>
  </sheetViews>
  <sheetFormatPr defaultRowHeight="15"/>
  <cols>
    <col min="4" max="15" width="0" hidden="1" customWidth="1"/>
    <col min="17" max="19" width="0" hidden="1" customWidth="1"/>
    <col min="20" max="20" width="14.5703125" hidden="1" customWidth="1"/>
    <col min="21" max="34" width="0" hidden="1" customWidth="1"/>
    <col min="35" max="35" width="9.28515625" hidden="1" customWidth="1"/>
    <col min="36" max="36" width="10.5703125" hidden="1" customWidth="1"/>
  </cols>
  <sheetData>
    <row r="1" spans="1:4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58</v>
      </c>
      <c r="U1" t="s">
        <v>59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89</v>
      </c>
      <c r="AE1" t="s">
        <v>90</v>
      </c>
      <c r="AF1" t="s">
        <v>91</v>
      </c>
      <c r="AG1" t="s">
        <v>93</v>
      </c>
      <c r="AH1" t="s">
        <v>92</v>
      </c>
      <c r="AI1" t="s">
        <v>106</v>
      </c>
      <c r="AJ1" t="s">
        <v>107</v>
      </c>
      <c r="AK1" t="s">
        <v>114</v>
      </c>
    </row>
    <row r="2" spans="1:45">
      <c r="A2">
        <v>1</v>
      </c>
      <c r="B2" t="s">
        <v>2</v>
      </c>
      <c r="C2">
        <v>2006</v>
      </c>
      <c r="D2">
        <v>3</v>
      </c>
      <c r="E2">
        <v>1</v>
      </c>
      <c r="F2">
        <v>0</v>
      </c>
      <c r="G2">
        <v>0</v>
      </c>
      <c r="H2">
        <v>4</v>
      </c>
      <c r="I2">
        <v>20.95</v>
      </c>
      <c r="J2">
        <v>2</v>
      </c>
      <c r="K2">
        <v>12.63</v>
      </c>
      <c r="L2">
        <v>79.985945857651103</v>
      </c>
      <c r="M2">
        <v>77.5280954124798</v>
      </c>
      <c r="N2">
        <v>30772.3353024444</v>
      </c>
      <c r="O2">
        <v>63</v>
      </c>
      <c r="P2">
        <v>128.19999999999999</v>
      </c>
      <c r="Q2">
        <v>1862</v>
      </c>
      <c r="R2" s="4">
        <v>92.525000000000006</v>
      </c>
      <c r="S2">
        <v>29</v>
      </c>
      <c r="V2">
        <v>63</v>
      </c>
      <c r="W2">
        <v>17048</v>
      </c>
      <c r="X2" s="4">
        <v>1.0396067415730299</v>
      </c>
      <c r="Y2" s="4">
        <v>0.72172386895475804</v>
      </c>
      <c r="Z2" s="4">
        <v>0.1092210229939</v>
      </c>
      <c r="AA2">
        <v>34</v>
      </c>
      <c r="AB2">
        <v>57</v>
      </c>
      <c r="AC2" s="4">
        <v>71.199996948242202</v>
      </c>
      <c r="AD2">
        <v>2</v>
      </c>
      <c r="AE2" s="4">
        <v>6.5665398751808297</v>
      </c>
      <c r="AF2">
        <v>3.5</v>
      </c>
      <c r="AG2">
        <v>14</v>
      </c>
      <c r="AH2">
        <v>25</v>
      </c>
      <c r="AI2" s="4">
        <v>0.17413886904187173</v>
      </c>
      <c r="AJ2" s="4">
        <v>195.56352237783128</v>
      </c>
      <c r="AK2" s="24">
        <v>794.15</v>
      </c>
      <c r="AL2">
        <f>P2/AK2</f>
        <v>0.16143046024050872</v>
      </c>
    </row>
    <row r="3" spans="1:45">
      <c r="A3">
        <v>1</v>
      </c>
      <c r="B3" t="s">
        <v>2</v>
      </c>
      <c r="C3">
        <v>2007</v>
      </c>
      <c r="D3">
        <v>3</v>
      </c>
      <c r="E3">
        <v>1</v>
      </c>
      <c r="F3">
        <v>0</v>
      </c>
      <c r="G3">
        <v>0</v>
      </c>
      <c r="H3">
        <v>4</v>
      </c>
      <c r="I3">
        <v>20.95</v>
      </c>
      <c r="J3">
        <v>2</v>
      </c>
      <c r="K3">
        <v>12.63</v>
      </c>
      <c r="L3">
        <v>79.966952629194594</v>
      </c>
      <c r="M3">
        <v>77.905802373534897</v>
      </c>
      <c r="N3">
        <v>33947.623081643702</v>
      </c>
      <c r="O3">
        <v>80</v>
      </c>
      <c r="P3">
        <v>170.7</v>
      </c>
      <c r="Q3">
        <v>1969</v>
      </c>
      <c r="R3" s="4">
        <v>181.76900000000001</v>
      </c>
      <c r="S3">
        <v>52</v>
      </c>
      <c r="T3">
        <v>42.5</v>
      </c>
      <c r="U3">
        <v>0.81730769230769229</v>
      </c>
      <c r="V3">
        <v>115</v>
      </c>
      <c r="W3">
        <v>17048</v>
      </c>
      <c r="X3" s="4">
        <v>1.28914184397163</v>
      </c>
      <c r="Y3" s="4">
        <v>1.0648447568834201</v>
      </c>
      <c r="Z3" s="4">
        <v>0.115497419052088</v>
      </c>
      <c r="AA3">
        <v>63</v>
      </c>
      <c r="AB3">
        <v>128.19999694824199</v>
      </c>
      <c r="AC3" s="4">
        <v>42.500003814697301</v>
      </c>
      <c r="AD3">
        <v>2</v>
      </c>
      <c r="AE3" s="4">
        <v>6.5665398751808297</v>
      </c>
      <c r="AF3">
        <v>3.5</v>
      </c>
      <c r="AG3">
        <v>14</v>
      </c>
      <c r="AH3">
        <v>25</v>
      </c>
      <c r="AI3" s="4">
        <v>0.17413886904187173</v>
      </c>
      <c r="AJ3" s="4">
        <v>260.39542332212011</v>
      </c>
      <c r="AK3" s="24">
        <v>794.15</v>
      </c>
      <c r="AL3">
        <f t="shared" ref="AL3:AL66" si="0">P3/AK3</f>
        <v>0.21494679846376627</v>
      </c>
      <c r="AP3" s="2" t="s">
        <v>157</v>
      </c>
    </row>
    <row r="4" spans="1:45">
      <c r="A4">
        <v>1</v>
      </c>
      <c r="B4" t="s">
        <v>2</v>
      </c>
      <c r="C4">
        <v>2008</v>
      </c>
      <c r="D4">
        <v>3</v>
      </c>
      <c r="E4">
        <v>1</v>
      </c>
      <c r="F4">
        <v>0</v>
      </c>
      <c r="G4">
        <v>0</v>
      </c>
      <c r="H4">
        <v>4</v>
      </c>
      <c r="I4">
        <v>20.95</v>
      </c>
      <c r="J4">
        <v>3</v>
      </c>
      <c r="K4">
        <v>12.63</v>
      </c>
      <c r="L4">
        <v>79.947963910814494</v>
      </c>
      <c r="M4">
        <v>78.285349474576194</v>
      </c>
      <c r="N4">
        <v>34757.058925257297</v>
      </c>
      <c r="O4">
        <v>115</v>
      </c>
      <c r="P4">
        <v>217.3</v>
      </c>
      <c r="Q4">
        <v>1969</v>
      </c>
      <c r="R4" s="4">
        <v>266.63099999999997</v>
      </c>
      <c r="S4">
        <v>61</v>
      </c>
      <c r="T4">
        <v>46.600000000000023</v>
      </c>
      <c r="U4">
        <v>0.76393442622950858</v>
      </c>
      <c r="V4">
        <v>176</v>
      </c>
      <c r="W4">
        <v>17048</v>
      </c>
      <c r="X4" s="4">
        <v>1.3199554455445499</v>
      </c>
      <c r="Y4" s="4">
        <v>1.2270179475379701</v>
      </c>
      <c r="Z4" s="4">
        <v>0.115497419052088</v>
      </c>
      <c r="AA4">
        <v>80</v>
      </c>
      <c r="AB4">
        <v>170.69999694824199</v>
      </c>
      <c r="AC4" s="4">
        <v>46.600002288818402</v>
      </c>
      <c r="AD4">
        <v>2</v>
      </c>
      <c r="AE4" s="4">
        <v>6.5665398751808297</v>
      </c>
      <c r="AF4">
        <v>3.5</v>
      </c>
      <c r="AG4">
        <v>14</v>
      </c>
      <c r="AH4">
        <v>25</v>
      </c>
      <c r="AI4" s="4">
        <v>0.17413886904187173</v>
      </c>
      <c r="AJ4" s="4">
        <v>331.48169588691684</v>
      </c>
      <c r="AK4" s="24">
        <v>794.15</v>
      </c>
      <c r="AL4">
        <f t="shared" si="0"/>
        <v>0.27362588931562049</v>
      </c>
      <c r="AP4" s="69">
        <v>225</v>
      </c>
      <c r="AQ4" s="69">
        <v>4</v>
      </c>
      <c r="AR4" s="69">
        <v>13</v>
      </c>
      <c r="AS4" s="69">
        <v>25</v>
      </c>
    </row>
    <row r="5" spans="1:45">
      <c r="A5">
        <v>1</v>
      </c>
      <c r="B5" t="s">
        <v>2</v>
      </c>
      <c r="C5">
        <v>2009</v>
      </c>
      <c r="D5">
        <v>3</v>
      </c>
      <c r="E5">
        <v>1</v>
      </c>
      <c r="F5">
        <v>0</v>
      </c>
      <c r="G5">
        <v>0</v>
      </c>
      <c r="H5">
        <v>4</v>
      </c>
      <c r="I5">
        <v>20.95</v>
      </c>
      <c r="J5">
        <v>3</v>
      </c>
      <c r="K5">
        <v>12.63</v>
      </c>
      <c r="L5">
        <v>79.9289797014399</v>
      </c>
      <c r="M5">
        <v>78.666745680530497</v>
      </c>
      <c r="N5">
        <v>37277.437870051501</v>
      </c>
      <c r="O5">
        <v>124</v>
      </c>
      <c r="P5">
        <v>231.1</v>
      </c>
      <c r="Q5">
        <v>2076</v>
      </c>
      <c r="R5" s="4">
        <v>292.358</v>
      </c>
      <c r="S5">
        <v>15</v>
      </c>
      <c r="T5">
        <v>13.799999999999983</v>
      </c>
      <c r="U5">
        <v>0.91999999999999882</v>
      </c>
      <c r="V5">
        <v>191</v>
      </c>
      <c r="W5">
        <v>17048</v>
      </c>
      <c r="X5" s="4">
        <v>1.3472718894009199</v>
      </c>
      <c r="Y5" s="4">
        <v>1.2650713976633501</v>
      </c>
      <c r="Z5" s="4">
        <v>0.121773815110277</v>
      </c>
      <c r="AA5">
        <v>115</v>
      </c>
      <c r="AB5">
        <v>217.30000305175801</v>
      </c>
      <c r="AC5" s="4">
        <v>13.7999973297119</v>
      </c>
      <c r="AD5">
        <v>2</v>
      </c>
      <c r="AE5" s="4">
        <v>6.5665398751808297</v>
      </c>
      <c r="AF5">
        <v>3.5</v>
      </c>
      <c r="AG5">
        <v>14</v>
      </c>
      <c r="AH5">
        <v>25</v>
      </c>
      <c r="AI5" s="4">
        <v>0.17413886904187173</v>
      </c>
      <c r="AJ5" s="4">
        <v>352.53299548765062</v>
      </c>
      <c r="AK5" s="24">
        <v>794.15</v>
      </c>
      <c r="AL5">
        <f t="shared" si="0"/>
        <v>0.29100295913870178</v>
      </c>
      <c r="AP5" s="69">
        <v>230</v>
      </c>
      <c r="AQ5" s="69">
        <v>4</v>
      </c>
      <c r="AR5" s="69">
        <v>13</v>
      </c>
      <c r="AS5" s="69">
        <v>25</v>
      </c>
    </row>
    <row r="6" spans="1:45">
      <c r="A6">
        <v>1</v>
      </c>
      <c r="B6" t="s">
        <v>2</v>
      </c>
      <c r="C6">
        <v>2010</v>
      </c>
      <c r="D6">
        <v>3</v>
      </c>
      <c r="E6">
        <v>1</v>
      </c>
      <c r="F6">
        <v>0</v>
      </c>
      <c r="G6">
        <v>0</v>
      </c>
      <c r="H6">
        <v>4</v>
      </c>
      <c r="I6">
        <v>20.95</v>
      </c>
      <c r="J6">
        <v>3</v>
      </c>
      <c r="K6">
        <v>12.63</v>
      </c>
      <c r="L6">
        <v>79.91</v>
      </c>
      <c r="M6">
        <v>79.05</v>
      </c>
      <c r="N6">
        <v>39194.2191281798</v>
      </c>
      <c r="O6">
        <v>124</v>
      </c>
      <c r="P6">
        <v>231.1</v>
      </c>
      <c r="Q6">
        <v>2076</v>
      </c>
      <c r="R6" s="4">
        <v>262.63600000000002</v>
      </c>
      <c r="S6">
        <v>0</v>
      </c>
      <c r="T6">
        <v>0</v>
      </c>
      <c r="V6">
        <v>191</v>
      </c>
      <c r="W6">
        <v>17048</v>
      </c>
      <c r="X6" s="4">
        <v>1.2103041474654399</v>
      </c>
      <c r="Y6" s="4">
        <v>1.1364604067503199</v>
      </c>
      <c r="Z6" s="4">
        <v>0.121773815110277</v>
      </c>
      <c r="AA6">
        <v>124</v>
      </c>
      <c r="AB6">
        <v>231.10000610351599</v>
      </c>
      <c r="AC6" s="4">
        <v>-6.1035157159494702E-6</v>
      </c>
      <c r="AD6">
        <v>2</v>
      </c>
      <c r="AE6" s="4">
        <v>6.5665398751808297</v>
      </c>
      <c r="AF6">
        <v>3.5</v>
      </c>
      <c r="AG6">
        <v>14</v>
      </c>
      <c r="AH6">
        <v>25</v>
      </c>
      <c r="AI6" s="4">
        <v>0.17413886904187173</v>
      </c>
      <c r="AJ6" s="4">
        <v>352.53299548765062</v>
      </c>
      <c r="AK6" s="24">
        <v>794.15</v>
      </c>
      <c r="AL6">
        <f t="shared" si="0"/>
        <v>0.29100295913870178</v>
      </c>
      <c r="AP6" s="69">
        <v>250</v>
      </c>
      <c r="AQ6" s="69">
        <v>4</v>
      </c>
      <c r="AR6" s="69">
        <v>13</v>
      </c>
      <c r="AS6" s="69">
        <v>25</v>
      </c>
    </row>
    <row r="7" spans="1:45">
      <c r="A7">
        <v>1</v>
      </c>
      <c r="B7" t="s">
        <v>2</v>
      </c>
      <c r="C7">
        <v>2011</v>
      </c>
      <c r="D7">
        <v>3</v>
      </c>
      <c r="E7">
        <v>1</v>
      </c>
      <c r="F7">
        <v>0</v>
      </c>
      <c r="G7">
        <v>0</v>
      </c>
      <c r="H7">
        <v>4</v>
      </c>
      <c r="I7">
        <v>20.95</v>
      </c>
      <c r="J7">
        <v>3</v>
      </c>
      <c r="K7">
        <v>7.8537170263788996</v>
      </c>
      <c r="L7">
        <v>79.891024805424394</v>
      </c>
      <c r="M7">
        <v>79.435121485476401</v>
      </c>
      <c r="N7">
        <v>39990.766440869302</v>
      </c>
      <c r="O7">
        <v>130</v>
      </c>
      <c r="P7">
        <v>233.35</v>
      </c>
      <c r="Q7">
        <v>2076</v>
      </c>
      <c r="R7" s="4">
        <v>321.77</v>
      </c>
      <c r="S7">
        <v>9</v>
      </c>
      <c r="T7">
        <v>2.25</v>
      </c>
      <c r="U7">
        <v>0.25</v>
      </c>
      <c r="V7">
        <v>200</v>
      </c>
      <c r="W7">
        <v>17048</v>
      </c>
      <c r="X7" s="4">
        <v>1.4237610619469001</v>
      </c>
      <c r="Y7" s="4">
        <v>1.3789157917291599</v>
      </c>
      <c r="Z7" s="4">
        <v>0.121773815110277</v>
      </c>
      <c r="AA7">
        <v>124</v>
      </c>
      <c r="AB7">
        <v>231.10000610351599</v>
      </c>
      <c r="AC7" s="4">
        <v>2.2499938011169398</v>
      </c>
      <c r="AD7">
        <v>2</v>
      </c>
      <c r="AE7" s="4">
        <v>6.5665398751808297</v>
      </c>
      <c r="AF7">
        <v>3.5</v>
      </c>
      <c r="AG7">
        <v>14</v>
      </c>
      <c r="AH7">
        <v>25</v>
      </c>
      <c r="AI7" s="4">
        <v>0.17413886904187173</v>
      </c>
      <c r="AJ7" s="4">
        <v>355.96527259646587</v>
      </c>
      <c r="AK7" s="24">
        <v>794.15</v>
      </c>
      <c r="AL7">
        <f t="shared" si="0"/>
        <v>0.29383617704463894</v>
      </c>
      <c r="AP7" s="69">
        <v>350</v>
      </c>
      <c r="AQ7" s="69">
        <v>4</v>
      </c>
      <c r="AR7" s="69">
        <v>13</v>
      </c>
      <c r="AS7" s="69">
        <v>25</v>
      </c>
    </row>
    <row r="8" spans="1:45">
      <c r="A8">
        <v>1</v>
      </c>
      <c r="B8" t="s">
        <v>2</v>
      </c>
      <c r="C8">
        <v>2012</v>
      </c>
      <c r="D8">
        <v>3</v>
      </c>
      <c r="E8">
        <v>1</v>
      </c>
      <c r="F8">
        <v>0</v>
      </c>
      <c r="G8">
        <v>0</v>
      </c>
      <c r="H8">
        <v>4</v>
      </c>
      <c r="I8">
        <v>20.95</v>
      </c>
      <c r="J8">
        <v>3</v>
      </c>
      <c r="K8">
        <v>9.85</v>
      </c>
      <c r="L8">
        <v>79.8720541166429</v>
      </c>
      <c r="M8">
        <v>79.822119233553295</v>
      </c>
      <c r="N8">
        <v>40865.9676311031</v>
      </c>
      <c r="O8">
        <v>132</v>
      </c>
      <c r="P8">
        <v>233.85</v>
      </c>
      <c r="Q8">
        <v>2076</v>
      </c>
      <c r="R8" s="4">
        <v>333.20800000000003</v>
      </c>
      <c r="S8">
        <v>2</v>
      </c>
      <c r="T8">
        <v>0.5</v>
      </c>
      <c r="U8">
        <v>0.25</v>
      </c>
      <c r="V8">
        <v>202</v>
      </c>
      <c r="W8">
        <v>17048</v>
      </c>
      <c r="X8" s="4">
        <v>1.46143859649123</v>
      </c>
      <c r="Y8" s="4">
        <v>1.42487919606585</v>
      </c>
      <c r="Z8" s="4">
        <v>0.121773815110277</v>
      </c>
      <c r="AA8">
        <v>130</v>
      </c>
      <c r="AB8">
        <v>233.35000610351599</v>
      </c>
      <c r="AC8" s="4">
        <v>0.49999389052391102</v>
      </c>
      <c r="AD8">
        <v>2</v>
      </c>
      <c r="AE8" s="4">
        <v>6.5665398751808297</v>
      </c>
      <c r="AF8">
        <v>3.5</v>
      </c>
      <c r="AG8">
        <v>14</v>
      </c>
      <c r="AH8">
        <v>25</v>
      </c>
      <c r="AI8" s="4">
        <v>0.17413886904187173</v>
      </c>
      <c r="AJ8" s="4">
        <v>356.72800084286928</v>
      </c>
      <c r="AK8" s="24">
        <v>794.15</v>
      </c>
      <c r="AL8">
        <f t="shared" si="0"/>
        <v>0.29446578102373605</v>
      </c>
      <c r="AP8" s="69">
        <v>500</v>
      </c>
      <c r="AQ8" s="69">
        <v>4</v>
      </c>
      <c r="AR8" s="69">
        <v>13</v>
      </c>
      <c r="AS8" s="69">
        <v>25</v>
      </c>
    </row>
    <row r="9" spans="1:45">
      <c r="A9">
        <v>1</v>
      </c>
      <c r="B9" t="s">
        <v>2</v>
      </c>
      <c r="C9">
        <v>2013</v>
      </c>
      <c r="D9">
        <v>3</v>
      </c>
      <c r="E9">
        <v>1</v>
      </c>
      <c r="F9">
        <v>0</v>
      </c>
      <c r="G9">
        <v>0</v>
      </c>
      <c r="H9">
        <v>4</v>
      </c>
      <c r="I9">
        <v>20.95</v>
      </c>
      <c r="J9">
        <v>4</v>
      </c>
      <c r="K9">
        <v>9.85</v>
      </c>
      <c r="L9">
        <v>79.853087932585694</v>
      </c>
      <c r="M9">
        <v>80.211002385142095</v>
      </c>
      <c r="N9">
        <v>43461.193467930403</v>
      </c>
      <c r="O9">
        <v>132</v>
      </c>
      <c r="P9">
        <v>233.85</v>
      </c>
      <c r="Q9">
        <v>2076</v>
      </c>
      <c r="R9" s="4">
        <v>340.57</v>
      </c>
      <c r="S9">
        <v>0</v>
      </c>
      <c r="V9">
        <v>202</v>
      </c>
      <c r="W9">
        <v>17048</v>
      </c>
      <c r="X9" s="4">
        <v>1.4937280701754401</v>
      </c>
      <c r="Y9" s="4">
        <v>1.45636091511653</v>
      </c>
      <c r="Z9" s="4">
        <v>0.121773815110277</v>
      </c>
      <c r="AA9">
        <v>132</v>
      </c>
      <c r="AB9">
        <v>233.85000610351599</v>
      </c>
      <c r="AC9" s="4">
        <v>-6.1035157159494702E-6</v>
      </c>
      <c r="AD9">
        <v>2</v>
      </c>
      <c r="AE9" s="4">
        <v>6.5665398751808297</v>
      </c>
      <c r="AF9">
        <v>3.5</v>
      </c>
      <c r="AG9">
        <v>14</v>
      </c>
      <c r="AH9">
        <v>25</v>
      </c>
      <c r="AI9" s="4">
        <v>0.17413886904187173</v>
      </c>
      <c r="AJ9" s="4">
        <v>356.72800084286928</v>
      </c>
      <c r="AK9" s="24">
        <v>794.15</v>
      </c>
      <c r="AL9">
        <f t="shared" si="0"/>
        <v>0.29446578102373605</v>
      </c>
      <c r="AP9" s="69">
        <v>600</v>
      </c>
      <c r="AQ9" s="69">
        <v>4</v>
      </c>
      <c r="AR9" s="69">
        <v>13</v>
      </c>
      <c r="AS9" s="69">
        <v>25</v>
      </c>
    </row>
    <row r="10" spans="1:45">
      <c r="A10">
        <v>2</v>
      </c>
      <c r="B10" t="s">
        <v>3</v>
      </c>
      <c r="C10">
        <v>2006</v>
      </c>
      <c r="D10">
        <v>1</v>
      </c>
      <c r="E10">
        <v>0</v>
      </c>
      <c r="F10">
        <v>0</v>
      </c>
      <c r="G10">
        <v>0</v>
      </c>
      <c r="H10">
        <v>1</v>
      </c>
      <c r="I10">
        <v>21.2</v>
      </c>
      <c r="J10">
        <v>0</v>
      </c>
      <c r="K10">
        <v>2.5499999999999998</v>
      </c>
      <c r="L10">
        <v>80.886202949423605</v>
      </c>
      <c r="M10">
        <v>71.538955821374998</v>
      </c>
      <c r="N10">
        <v>23401.4026539556</v>
      </c>
      <c r="O10">
        <v>0</v>
      </c>
      <c r="P10">
        <v>0</v>
      </c>
      <c r="Q10">
        <v>1067.3499999999999</v>
      </c>
      <c r="R10" s="4">
        <v>0</v>
      </c>
      <c r="S10">
        <v>0</v>
      </c>
      <c r="V10">
        <v>0</v>
      </c>
      <c r="W10">
        <v>10693</v>
      </c>
      <c r="X10" s="4">
        <v>0</v>
      </c>
      <c r="Y10" s="4">
        <v>0</v>
      </c>
      <c r="Z10" s="4">
        <v>9.98176377069111E-2</v>
      </c>
      <c r="AA10">
        <v>0</v>
      </c>
      <c r="AB10">
        <v>0</v>
      </c>
      <c r="AC10" s="4">
        <v>0</v>
      </c>
      <c r="AD10">
        <v>2</v>
      </c>
      <c r="AE10" s="4">
        <v>6.6448995395624628</v>
      </c>
      <c r="AF10">
        <v>3.5</v>
      </c>
      <c r="AG10">
        <v>14</v>
      </c>
      <c r="AH10">
        <v>25</v>
      </c>
      <c r="AI10" s="4">
        <v>0.17924145554323589</v>
      </c>
      <c r="AJ10" s="4">
        <v>0</v>
      </c>
      <c r="AK10" s="24">
        <v>616.65</v>
      </c>
      <c r="AL10">
        <f t="shared" si="0"/>
        <v>0</v>
      </c>
      <c r="AP10" s="69">
        <v>750</v>
      </c>
      <c r="AQ10" s="69">
        <v>3</v>
      </c>
      <c r="AR10" s="69">
        <v>14</v>
      </c>
      <c r="AS10" s="69">
        <v>25</v>
      </c>
    </row>
    <row r="11" spans="1:45">
      <c r="A11">
        <v>2</v>
      </c>
      <c r="B11" t="s">
        <v>3</v>
      </c>
      <c r="C11">
        <v>2007</v>
      </c>
      <c r="D11">
        <v>1</v>
      </c>
      <c r="E11">
        <v>0</v>
      </c>
      <c r="F11">
        <v>0</v>
      </c>
      <c r="G11">
        <v>0</v>
      </c>
      <c r="H11">
        <v>1</v>
      </c>
      <c r="I11">
        <v>21.2</v>
      </c>
      <c r="J11">
        <v>0</v>
      </c>
      <c r="K11">
        <v>2.5499999999999998</v>
      </c>
      <c r="L11">
        <v>80.688931705227901</v>
      </c>
      <c r="M11">
        <v>72.146435270263595</v>
      </c>
      <c r="N11">
        <v>26410.333990557301</v>
      </c>
      <c r="O11">
        <v>1</v>
      </c>
      <c r="P11">
        <v>0.6</v>
      </c>
      <c r="Q11">
        <v>1228.675</v>
      </c>
      <c r="R11" s="4">
        <v>0</v>
      </c>
      <c r="S11">
        <v>1</v>
      </c>
      <c r="T11">
        <v>0.6</v>
      </c>
      <c r="U11">
        <v>0.6</v>
      </c>
      <c r="V11">
        <v>1</v>
      </c>
      <c r="W11">
        <v>10693</v>
      </c>
      <c r="X11" s="4">
        <v>0</v>
      </c>
      <c r="Y11" s="4">
        <v>0</v>
      </c>
      <c r="Z11" s="4">
        <v>0.114904610492846</v>
      </c>
      <c r="AA11">
        <v>0</v>
      </c>
      <c r="AB11">
        <v>0</v>
      </c>
      <c r="AC11" s="4">
        <v>0.60000002384185802</v>
      </c>
      <c r="AD11">
        <v>2</v>
      </c>
      <c r="AE11" s="4">
        <v>6.6448995395624628</v>
      </c>
      <c r="AF11">
        <v>3.5</v>
      </c>
      <c r="AG11">
        <v>14</v>
      </c>
      <c r="AH11">
        <v>25</v>
      </c>
      <c r="AI11" s="4">
        <v>0.17924145554323589</v>
      </c>
      <c r="AJ11" s="4">
        <v>0.94209309033524791</v>
      </c>
      <c r="AK11" s="24">
        <v>616.65</v>
      </c>
      <c r="AL11">
        <f t="shared" si="0"/>
        <v>9.7299927025054731E-4</v>
      </c>
      <c r="AP11" s="69">
        <v>800</v>
      </c>
      <c r="AQ11" s="69">
        <v>3</v>
      </c>
      <c r="AR11" s="69">
        <v>14</v>
      </c>
      <c r="AS11" s="69">
        <v>25</v>
      </c>
    </row>
    <row r="12" spans="1:45">
      <c r="A12">
        <v>2</v>
      </c>
      <c r="B12" t="s">
        <v>3</v>
      </c>
      <c r="C12">
        <v>2008</v>
      </c>
      <c r="D12">
        <v>1</v>
      </c>
      <c r="E12">
        <v>0</v>
      </c>
      <c r="F12">
        <v>0</v>
      </c>
      <c r="G12">
        <v>0</v>
      </c>
      <c r="H12">
        <v>1</v>
      </c>
      <c r="I12">
        <v>21.2</v>
      </c>
      <c r="J12">
        <v>0</v>
      </c>
      <c r="K12">
        <v>2.5099999999999998</v>
      </c>
      <c r="L12">
        <v>80.492141580708605</v>
      </c>
      <c r="M12">
        <v>72.759073185285601</v>
      </c>
      <c r="N12">
        <v>25842.434188787302</v>
      </c>
      <c r="O12">
        <v>25</v>
      </c>
      <c r="P12">
        <v>19.2</v>
      </c>
      <c r="Q12">
        <v>1228.675</v>
      </c>
      <c r="R12" s="4">
        <v>10.951000000000001</v>
      </c>
      <c r="S12">
        <v>31</v>
      </c>
      <c r="T12">
        <v>18.599999999999998</v>
      </c>
      <c r="U12">
        <v>0.6</v>
      </c>
      <c r="V12">
        <v>32</v>
      </c>
      <c r="W12">
        <v>10693</v>
      </c>
      <c r="X12" s="4">
        <v>0.34221875000000002</v>
      </c>
      <c r="Y12" s="4">
        <v>0.57036458333333295</v>
      </c>
      <c r="Z12" s="4">
        <v>0.114904610492846</v>
      </c>
      <c r="AA12">
        <v>1</v>
      </c>
      <c r="AB12">
        <v>0.60000002384185802</v>
      </c>
      <c r="AC12" s="4">
        <v>18.600000381469702</v>
      </c>
      <c r="AD12">
        <v>2</v>
      </c>
      <c r="AE12" s="4">
        <v>6.6448995395624628</v>
      </c>
      <c r="AF12">
        <v>3.5</v>
      </c>
      <c r="AG12">
        <v>14</v>
      </c>
      <c r="AH12">
        <v>25</v>
      </c>
      <c r="AI12" s="4">
        <v>0.17924145554323589</v>
      </c>
      <c r="AJ12" s="4">
        <v>30.146978890727933</v>
      </c>
      <c r="AK12" s="24">
        <v>616.65</v>
      </c>
      <c r="AL12">
        <f t="shared" si="0"/>
        <v>3.1135976648017514E-2</v>
      </c>
      <c r="AP12" s="69">
        <v>850</v>
      </c>
      <c r="AQ12" s="69">
        <v>3</v>
      </c>
      <c r="AR12" s="69">
        <v>14</v>
      </c>
      <c r="AS12" s="69">
        <v>25</v>
      </c>
    </row>
    <row r="13" spans="1:45">
      <c r="A13">
        <v>2</v>
      </c>
      <c r="B13" t="s">
        <v>3</v>
      </c>
      <c r="C13">
        <v>2009</v>
      </c>
      <c r="D13">
        <v>1</v>
      </c>
      <c r="E13">
        <v>0</v>
      </c>
      <c r="F13">
        <v>0</v>
      </c>
      <c r="G13">
        <v>0</v>
      </c>
      <c r="H13">
        <v>1</v>
      </c>
      <c r="I13">
        <v>21.2</v>
      </c>
      <c r="J13">
        <v>0</v>
      </c>
      <c r="K13">
        <v>2.5099999999999998</v>
      </c>
      <c r="L13">
        <v>80.2958314024754</v>
      </c>
      <c r="M13">
        <v>73.376913370018002</v>
      </c>
      <c r="N13">
        <v>28371.005201679101</v>
      </c>
      <c r="O13">
        <v>27</v>
      </c>
      <c r="P13">
        <v>22.8</v>
      </c>
      <c r="Q13">
        <v>1390</v>
      </c>
      <c r="R13" s="4">
        <v>55.951000000000001</v>
      </c>
      <c r="S13">
        <v>6</v>
      </c>
      <c r="T13">
        <v>3.6000000000000014</v>
      </c>
      <c r="U13">
        <v>0.6000000000000002</v>
      </c>
      <c r="V13">
        <v>38</v>
      </c>
      <c r="W13">
        <v>10693</v>
      </c>
      <c r="X13" s="4">
        <v>1.47239473684211</v>
      </c>
      <c r="Y13" s="4">
        <v>2.4539912280701799</v>
      </c>
      <c r="Z13" s="4">
        <v>0.12999158327878099</v>
      </c>
      <c r="AA13">
        <v>25</v>
      </c>
      <c r="AB13">
        <v>19.200000762939499</v>
      </c>
      <c r="AC13" s="4">
        <v>3.5999991893768302</v>
      </c>
      <c r="AD13">
        <v>2</v>
      </c>
      <c r="AE13" s="4">
        <v>6.6448995395624628</v>
      </c>
      <c r="AF13">
        <v>3.5</v>
      </c>
      <c r="AG13">
        <v>14</v>
      </c>
      <c r="AH13">
        <v>25</v>
      </c>
      <c r="AI13" s="4">
        <v>0.17924145554323589</v>
      </c>
      <c r="AJ13" s="4">
        <v>35.799537432739413</v>
      </c>
      <c r="AK13" s="24">
        <v>616.65</v>
      </c>
      <c r="AL13">
        <f t="shared" si="0"/>
        <v>3.6973972269520802E-2</v>
      </c>
      <c r="AP13" s="69">
        <v>1000</v>
      </c>
      <c r="AQ13" s="69">
        <v>3</v>
      </c>
      <c r="AR13" s="69">
        <v>15</v>
      </c>
      <c r="AS13" s="69">
        <v>25</v>
      </c>
    </row>
    <row r="14" spans="1:45">
      <c r="A14">
        <v>2</v>
      </c>
      <c r="B14" t="s">
        <v>3</v>
      </c>
      <c r="C14">
        <v>2010</v>
      </c>
      <c r="D14">
        <v>1</v>
      </c>
      <c r="E14">
        <v>0</v>
      </c>
      <c r="F14">
        <v>0</v>
      </c>
      <c r="G14">
        <v>0</v>
      </c>
      <c r="H14">
        <v>1</v>
      </c>
      <c r="I14">
        <v>21.2</v>
      </c>
      <c r="J14">
        <v>0</v>
      </c>
      <c r="K14">
        <v>2.4700000000000002</v>
      </c>
      <c r="L14">
        <v>80.099999999999994</v>
      </c>
      <c r="M14">
        <v>74</v>
      </c>
      <c r="N14">
        <v>29086.237874762799</v>
      </c>
      <c r="O14">
        <v>29</v>
      </c>
      <c r="P14">
        <v>23.3</v>
      </c>
      <c r="Q14">
        <v>1390</v>
      </c>
      <c r="R14" s="4">
        <v>18.765000000000001</v>
      </c>
      <c r="S14">
        <v>2</v>
      </c>
      <c r="T14">
        <v>0.5</v>
      </c>
      <c r="U14">
        <v>0.25</v>
      </c>
      <c r="V14">
        <v>40</v>
      </c>
      <c r="W14">
        <v>10693</v>
      </c>
      <c r="X14" s="4">
        <v>0.46912500000000001</v>
      </c>
      <c r="Y14" s="4">
        <v>0.805364806866953</v>
      </c>
      <c r="Z14" s="4">
        <v>0.12999158327878099</v>
      </c>
      <c r="AA14">
        <v>27</v>
      </c>
      <c r="AB14">
        <v>22.799999237060501</v>
      </c>
      <c r="AC14" s="4">
        <v>0.50000077486038197</v>
      </c>
      <c r="AD14">
        <v>2</v>
      </c>
      <c r="AE14" s="4">
        <v>6.6448995395624628</v>
      </c>
      <c r="AF14">
        <v>3.5</v>
      </c>
      <c r="AG14">
        <v>14</v>
      </c>
      <c r="AH14">
        <v>25</v>
      </c>
      <c r="AI14" s="4">
        <v>0.17924145554323589</v>
      </c>
      <c r="AJ14" s="4">
        <v>36.584615008018794</v>
      </c>
      <c r="AK14" s="24">
        <v>616.65</v>
      </c>
      <c r="AL14">
        <f t="shared" si="0"/>
        <v>3.7784804994729589E-2</v>
      </c>
      <c r="AP14" s="69">
        <v>1250</v>
      </c>
      <c r="AQ14" s="69">
        <v>3</v>
      </c>
      <c r="AR14" s="69">
        <v>14</v>
      </c>
      <c r="AS14" s="69">
        <v>22</v>
      </c>
    </row>
    <row r="15" spans="1:45">
      <c r="A15">
        <v>2</v>
      </c>
      <c r="B15" t="s">
        <v>3</v>
      </c>
      <c r="C15">
        <v>2011</v>
      </c>
      <c r="D15">
        <v>1</v>
      </c>
      <c r="E15">
        <v>0</v>
      </c>
      <c r="F15">
        <v>0</v>
      </c>
      <c r="G15">
        <v>0</v>
      </c>
      <c r="H15">
        <v>1</v>
      </c>
      <c r="I15">
        <v>21.2</v>
      </c>
      <c r="J15">
        <v>0</v>
      </c>
      <c r="K15">
        <v>3.34295314293318</v>
      </c>
      <c r="L15">
        <v>79.9046462056086</v>
      </c>
      <c r="M15">
        <v>74.628377625890906</v>
      </c>
      <c r="N15">
        <v>29055.277996986901</v>
      </c>
      <c r="O15">
        <v>33</v>
      </c>
      <c r="P15">
        <v>24.3</v>
      </c>
      <c r="Q15">
        <v>1390</v>
      </c>
      <c r="R15" s="4">
        <v>22.411999999999999</v>
      </c>
      <c r="S15">
        <v>4</v>
      </c>
      <c r="T15">
        <v>1</v>
      </c>
      <c r="U15">
        <v>0.25</v>
      </c>
      <c r="V15">
        <v>44</v>
      </c>
      <c r="W15">
        <v>10693</v>
      </c>
      <c r="X15" s="4">
        <v>0.50936363636363602</v>
      </c>
      <c r="Y15" s="4">
        <v>0.92230452674897101</v>
      </c>
      <c r="Z15" s="4">
        <v>0.12999158327878099</v>
      </c>
      <c r="AA15">
        <v>29</v>
      </c>
      <c r="AB15">
        <v>23.299999237060501</v>
      </c>
      <c r="AC15" s="4">
        <v>1.00000071525574</v>
      </c>
      <c r="AD15">
        <v>2</v>
      </c>
      <c r="AE15" s="4">
        <v>6.6448995395624628</v>
      </c>
      <c r="AF15">
        <v>3.5</v>
      </c>
      <c r="AG15">
        <v>14</v>
      </c>
      <c r="AH15">
        <v>25</v>
      </c>
      <c r="AI15" s="4">
        <v>0.17924145554323589</v>
      </c>
      <c r="AJ15" s="4">
        <v>38.154770158577541</v>
      </c>
      <c r="AK15" s="24">
        <v>616.65</v>
      </c>
      <c r="AL15">
        <f t="shared" si="0"/>
        <v>3.9406470445147168E-2</v>
      </c>
      <c r="AP15" s="69">
        <v>1500</v>
      </c>
      <c r="AQ15" s="69">
        <v>4</v>
      </c>
      <c r="AR15" s="69">
        <v>12</v>
      </c>
      <c r="AS15" s="69">
        <v>20</v>
      </c>
    </row>
    <row r="16" spans="1:45">
      <c r="A16">
        <v>2</v>
      </c>
      <c r="B16" t="s">
        <v>3</v>
      </c>
      <c r="C16">
        <v>2012</v>
      </c>
      <c r="D16">
        <v>1</v>
      </c>
      <c r="E16">
        <v>0</v>
      </c>
      <c r="F16">
        <v>0</v>
      </c>
      <c r="G16">
        <v>0</v>
      </c>
      <c r="H16">
        <v>1</v>
      </c>
      <c r="I16">
        <v>21.2</v>
      </c>
      <c r="J16">
        <v>0</v>
      </c>
      <c r="K16">
        <v>3.34295314293318</v>
      </c>
      <c r="L16">
        <v>79.709768854475499</v>
      </c>
      <c r="M16">
        <v>75.262091176656497</v>
      </c>
      <c r="N16">
        <v>28918.203962148498</v>
      </c>
      <c r="O16">
        <v>37</v>
      </c>
      <c r="P16">
        <v>27.55</v>
      </c>
      <c r="Q16">
        <v>1390</v>
      </c>
      <c r="R16" s="4">
        <v>25.475999999999999</v>
      </c>
      <c r="S16">
        <v>13</v>
      </c>
      <c r="T16">
        <v>3.25</v>
      </c>
      <c r="U16">
        <v>0.25</v>
      </c>
      <c r="V16">
        <v>57</v>
      </c>
      <c r="W16">
        <v>10693</v>
      </c>
      <c r="X16" s="4">
        <v>0.44694736842105298</v>
      </c>
      <c r="Y16" s="4">
        <v>0.92471869328493606</v>
      </c>
      <c r="Z16" s="4">
        <v>0.12999158327878099</v>
      </c>
      <c r="AA16">
        <v>33</v>
      </c>
      <c r="AB16">
        <v>24.299999237060501</v>
      </c>
      <c r="AC16" s="4">
        <v>3.25000071525574</v>
      </c>
      <c r="AD16">
        <v>2</v>
      </c>
      <c r="AE16" s="4">
        <v>6.6448995395624628</v>
      </c>
      <c r="AF16">
        <v>3.5</v>
      </c>
      <c r="AG16">
        <v>14</v>
      </c>
      <c r="AH16">
        <v>25</v>
      </c>
      <c r="AI16" s="4">
        <v>0.17924145554323589</v>
      </c>
      <c r="AJ16" s="4">
        <v>43.257774397893463</v>
      </c>
      <c r="AK16" s="24">
        <v>616.65</v>
      </c>
      <c r="AL16">
        <f t="shared" si="0"/>
        <v>4.4676883159004303E-2</v>
      </c>
      <c r="AP16" s="69">
        <v>1600</v>
      </c>
      <c r="AQ16" s="69">
        <v>3.5</v>
      </c>
      <c r="AR16" s="69">
        <v>13</v>
      </c>
      <c r="AS16" s="69">
        <v>20</v>
      </c>
    </row>
    <row r="17" spans="1:45">
      <c r="A17">
        <v>2</v>
      </c>
      <c r="B17" t="s">
        <v>3</v>
      </c>
      <c r="C17">
        <v>2013</v>
      </c>
      <c r="D17">
        <v>1</v>
      </c>
      <c r="E17">
        <v>0</v>
      </c>
      <c r="F17">
        <v>0</v>
      </c>
      <c r="G17">
        <v>0</v>
      </c>
      <c r="H17">
        <v>1</v>
      </c>
      <c r="I17">
        <v>21.2</v>
      </c>
      <c r="J17">
        <v>0</v>
      </c>
      <c r="K17">
        <v>3.34295314293318</v>
      </c>
      <c r="L17">
        <v>79.515366784615594</v>
      </c>
      <c r="M17">
        <v>75.901185962780602</v>
      </c>
      <c r="N17">
        <v>30906.886487424101</v>
      </c>
      <c r="O17">
        <v>42</v>
      </c>
      <c r="P17">
        <v>56.95</v>
      </c>
      <c r="Q17">
        <v>1390</v>
      </c>
      <c r="R17" s="4">
        <v>22.244</v>
      </c>
      <c r="S17">
        <v>14</v>
      </c>
      <c r="T17">
        <v>29.400000000000002</v>
      </c>
      <c r="U17">
        <v>2.1</v>
      </c>
      <c r="V17">
        <v>71</v>
      </c>
      <c r="W17">
        <v>10693</v>
      </c>
      <c r="X17" s="4">
        <v>0.31329577464788699</v>
      </c>
      <c r="Y17" s="4">
        <v>0.39058823529411801</v>
      </c>
      <c r="Z17" s="4">
        <v>0.12999158327878099</v>
      </c>
      <c r="AA17">
        <v>37</v>
      </c>
      <c r="AB17">
        <v>27.549999237060501</v>
      </c>
      <c r="AC17" s="4">
        <v>29.400001525878899</v>
      </c>
      <c r="AD17">
        <v>2</v>
      </c>
      <c r="AE17" s="4">
        <v>6.6448995395624628</v>
      </c>
      <c r="AF17">
        <v>3.5</v>
      </c>
      <c r="AG17">
        <v>14</v>
      </c>
      <c r="AH17">
        <v>25</v>
      </c>
      <c r="AI17" s="4">
        <v>0.17924145554323589</v>
      </c>
      <c r="AJ17" s="4">
        <v>89.420335824320617</v>
      </c>
      <c r="AK17" s="24">
        <v>616.65</v>
      </c>
      <c r="AL17">
        <f t="shared" si="0"/>
        <v>9.2353847401281122E-2</v>
      </c>
      <c r="AP17" s="69">
        <v>1650</v>
      </c>
      <c r="AQ17" s="69">
        <v>3.5</v>
      </c>
      <c r="AR17" s="69">
        <v>13</v>
      </c>
      <c r="AS17" s="69">
        <v>20</v>
      </c>
    </row>
    <row r="18" spans="1:45">
      <c r="A18">
        <v>3</v>
      </c>
      <c r="B18" t="s">
        <v>4</v>
      </c>
      <c r="C18">
        <v>2006</v>
      </c>
      <c r="D18">
        <v>2</v>
      </c>
      <c r="E18">
        <v>0</v>
      </c>
      <c r="F18">
        <v>1</v>
      </c>
      <c r="G18">
        <v>0</v>
      </c>
      <c r="H18">
        <v>3</v>
      </c>
      <c r="I18">
        <v>20.93</v>
      </c>
      <c r="J18">
        <v>3</v>
      </c>
      <c r="K18">
        <v>25.1</v>
      </c>
      <c r="L18">
        <v>72.847085557938399</v>
      </c>
      <c r="M18">
        <v>73.785284575480901</v>
      </c>
      <c r="N18">
        <v>24660.6262668872</v>
      </c>
      <c r="O18">
        <v>260</v>
      </c>
      <c r="P18">
        <v>440.95</v>
      </c>
      <c r="Q18">
        <v>871</v>
      </c>
      <c r="R18" s="4">
        <v>486.40600000000001</v>
      </c>
      <c r="S18">
        <v>186</v>
      </c>
      <c r="V18">
        <v>253</v>
      </c>
      <c r="W18">
        <v>7189</v>
      </c>
      <c r="X18" s="4">
        <v>2.6150860215053799</v>
      </c>
      <c r="Y18" s="4">
        <v>1.10308651774578</v>
      </c>
      <c r="Z18" s="4">
        <v>0.121157323688969</v>
      </c>
      <c r="AA18">
        <v>121</v>
      </c>
      <c r="AB18">
        <v>228.94999694824199</v>
      </c>
      <c r="AC18" s="4">
        <v>212</v>
      </c>
      <c r="AD18">
        <v>2</v>
      </c>
      <c r="AE18" s="4">
        <v>6.5602711020302991</v>
      </c>
      <c r="AF18">
        <v>3.5</v>
      </c>
      <c r="AG18">
        <v>14</v>
      </c>
      <c r="AH18">
        <v>25</v>
      </c>
      <c r="AI18" s="4">
        <v>0.17373233312239425</v>
      </c>
      <c r="AJ18" s="4">
        <v>671.07970526320094</v>
      </c>
      <c r="AK18" s="24">
        <v>229.45</v>
      </c>
      <c r="AL18">
        <f t="shared" si="0"/>
        <v>1.9217694486816301</v>
      </c>
      <c r="AP18" s="69">
        <v>2000</v>
      </c>
      <c r="AQ18" s="69">
        <v>3</v>
      </c>
      <c r="AR18" s="69">
        <v>12</v>
      </c>
      <c r="AS18" s="69">
        <v>22</v>
      </c>
    </row>
    <row r="19" spans="1:45">
      <c r="A19">
        <v>3</v>
      </c>
      <c r="B19" t="s">
        <v>4</v>
      </c>
      <c r="C19">
        <v>2007</v>
      </c>
      <c r="D19">
        <v>2</v>
      </c>
      <c r="E19">
        <v>0</v>
      </c>
      <c r="F19">
        <v>1</v>
      </c>
      <c r="G19">
        <v>0</v>
      </c>
      <c r="H19">
        <v>3</v>
      </c>
      <c r="I19">
        <v>20.93</v>
      </c>
      <c r="J19">
        <v>3</v>
      </c>
      <c r="K19">
        <v>25.1</v>
      </c>
      <c r="L19">
        <v>72.674703255738095</v>
      </c>
      <c r="M19">
        <v>74.087106453155599</v>
      </c>
      <c r="N19">
        <v>28659.622640785401</v>
      </c>
      <c r="O19">
        <v>273</v>
      </c>
      <c r="P19">
        <v>499.55</v>
      </c>
      <c r="Q19">
        <v>914</v>
      </c>
      <c r="R19" s="4">
        <v>517.24199999999996</v>
      </c>
      <c r="S19">
        <v>38</v>
      </c>
      <c r="T19">
        <v>58.600000000000023</v>
      </c>
      <c r="U19">
        <v>1.5421052631578953</v>
      </c>
      <c r="V19">
        <v>291</v>
      </c>
      <c r="W19">
        <v>7189</v>
      </c>
      <c r="X19" s="4">
        <v>2.3091160714285701</v>
      </c>
      <c r="Y19" s="4">
        <v>1.03541587428686</v>
      </c>
      <c r="Z19" s="4">
        <v>0.127138684100709</v>
      </c>
      <c r="AA19">
        <v>260</v>
      </c>
      <c r="AB19">
        <v>440.95001220703102</v>
      </c>
      <c r="AC19" s="4">
        <v>58.599987030029297</v>
      </c>
      <c r="AD19">
        <v>2</v>
      </c>
      <c r="AE19" s="4">
        <v>6.5602711020302991</v>
      </c>
      <c r="AF19">
        <v>3.5</v>
      </c>
      <c r="AG19">
        <v>14</v>
      </c>
      <c r="AH19">
        <v>25</v>
      </c>
      <c r="AI19" s="4">
        <v>0.17373233312239425</v>
      </c>
      <c r="AJ19" s="4">
        <v>760.26276621891839</v>
      </c>
      <c r="AK19" s="24">
        <v>229.45</v>
      </c>
      <c r="AL19">
        <f t="shared" si="0"/>
        <v>2.177162780562214</v>
      </c>
      <c r="AP19" s="69">
        <v>2100</v>
      </c>
      <c r="AQ19" s="69">
        <v>4</v>
      </c>
      <c r="AR19" s="69">
        <v>14</v>
      </c>
      <c r="AS19" s="69">
        <v>25</v>
      </c>
    </row>
    <row r="20" spans="1:45">
      <c r="A20">
        <v>3</v>
      </c>
      <c r="B20" t="s">
        <v>4</v>
      </c>
      <c r="C20">
        <v>2008</v>
      </c>
      <c r="D20">
        <v>2</v>
      </c>
      <c r="E20">
        <v>0</v>
      </c>
      <c r="F20">
        <v>1</v>
      </c>
      <c r="G20">
        <v>0</v>
      </c>
      <c r="H20">
        <v>3</v>
      </c>
      <c r="I20">
        <v>20.93</v>
      </c>
      <c r="J20">
        <v>5</v>
      </c>
      <c r="K20">
        <v>26.815000000000001</v>
      </c>
      <c r="L20">
        <v>72.502728871821304</v>
      </c>
      <c r="M20">
        <v>74.390162946192504</v>
      </c>
      <c r="N20">
        <v>29070.8065615142</v>
      </c>
      <c r="O20">
        <v>273</v>
      </c>
      <c r="P20">
        <v>499.55</v>
      </c>
      <c r="Q20">
        <v>914</v>
      </c>
      <c r="R20" s="4">
        <v>727.37133333333304</v>
      </c>
      <c r="S20">
        <v>0</v>
      </c>
      <c r="T20">
        <v>0</v>
      </c>
      <c r="V20">
        <v>291</v>
      </c>
      <c r="W20">
        <v>7189</v>
      </c>
      <c r="X20" s="4">
        <v>3.2471934523809498</v>
      </c>
      <c r="Y20" s="4">
        <v>1.45605311446969</v>
      </c>
      <c r="Z20" s="4">
        <v>0.127138684100709</v>
      </c>
      <c r="AA20">
        <v>273</v>
      </c>
      <c r="AB20">
        <v>499.54998779296898</v>
      </c>
      <c r="AC20" s="4">
        <v>1.22070314318989E-5</v>
      </c>
      <c r="AD20">
        <v>2</v>
      </c>
      <c r="AE20" s="4">
        <v>6.5602711020302991</v>
      </c>
      <c r="AF20">
        <v>3.5</v>
      </c>
      <c r="AG20">
        <v>14</v>
      </c>
      <c r="AH20">
        <v>25</v>
      </c>
      <c r="AI20" s="4">
        <v>0.17373233312239425</v>
      </c>
      <c r="AJ20" s="4">
        <v>760.26276621891839</v>
      </c>
      <c r="AK20" s="24">
        <v>229.45</v>
      </c>
      <c r="AL20">
        <f t="shared" si="0"/>
        <v>2.177162780562214</v>
      </c>
      <c r="AP20" s="69">
        <v>2500</v>
      </c>
      <c r="AQ20" s="69">
        <v>3.5</v>
      </c>
      <c r="AR20" s="69">
        <v>11.75</v>
      </c>
      <c r="AS20" s="69">
        <v>25</v>
      </c>
    </row>
    <row r="21" spans="1:45">
      <c r="A21">
        <v>3</v>
      </c>
      <c r="B21" t="s">
        <v>4</v>
      </c>
      <c r="C21">
        <v>2009</v>
      </c>
      <c r="D21">
        <v>2</v>
      </c>
      <c r="E21">
        <v>0</v>
      </c>
      <c r="F21">
        <v>1</v>
      </c>
      <c r="G21">
        <v>0</v>
      </c>
      <c r="H21">
        <v>3</v>
      </c>
      <c r="I21">
        <v>20.93</v>
      </c>
      <c r="J21">
        <v>6</v>
      </c>
      <c r="K21">
        <v>28.53</v>
      </c>
      <c r="L21">
        <v>72.331161440907493</v>
      </c>
      <c r="M21">
        <v>74.694459104838799</v>
      </c>
      <c r="N21">
        <v>33213.747020530798</v>
      </c>
      <c r="O21">
        <v>273</v>
      </c>
      <c r="P21">
        <v>499.55</v>
      </c>
      <c r="Q21">
        <v>957</v>
      </c>
      <c r="R21" s="4">
        <v>551.81733333333295</v>
      </c>
      <c r="S21">
        <v>0</v>
      </c>
      <c r="T21">
        <v>0</v>
      </c>
      <c r="V21">
        <v>291</v>
      </c>
      <c r="W21">
        <v>7189</v>
      </c>
      <c r="X21" s="4">
        <v>2.46347023809524</v>
      </c>
      <c r="Y21" s="4">
        <v>1.1046288326160201</v>
      </c>
      <c r="Z21" s="4">
        <v>0.13312004451244999</v>
      </c>
      <c r="AA21">
        <v>273</v>
      </c>
      <c r="AB21">
        <v>499.54998779296898</v>
      </c>
      <c r="AC21" s="4">
        <v>1.22070314318989E-5</v>
      </c>
      <c r="AD21">
        <v>2</v>
      </c>
      <c r="AE21" s="4">
        <v>6.5602711020302991</v>
      </c>
      <c r="AF21">
        <v>3.5</v>
      </c>
      <c r="AG21">
        <v>14</v>
      </c>
      <c r="AH21">
        <v>25</v>
      </c>
      <c r="AI21" s="4">
        <v>0.17373233312239425</v>
      </c>
      <c r="AJ21" s="4">
        <v>760.26276621891839</v>
      </c>
      <c r="AK21" s="24">
        <v>229.45</v>
      </c>
      <c r="AL21">
        <f t="shared" si="0"/>
        <v>2.177162780562214</v>
      </c>
    </row>
    <row r="22" spans="1:45">
      <c r="A22">
        <v>3</v>
      </c>
      <c r="B22" t="s">
        <v>4</v>
      </c>
      <c r="C22">
        <v>2010</v>
      </c>
      <c r="D22">
        <v>2</v>
      </c>
      <c r="E22">
        <v>0</v>
      </c>
      <c r="F22">
        <v>1</v>
      </c>
      <c r="G22">
        <v>0</v>
      </c>
      <c r="H22">
        <v>3</v>
      </c>
      <c r="I22">
        <v>20.93</v>
      </c>
      <c r="J22">
        <v>6</v>
      </c>
      <c r="K22">
        <v>28.53</v>
      </c>
      <c r="L22">
        <v>72.16</v>
      </c>
      <c r="M22">
        <v>75</v>
      </c>
      <c r="N22">
        <v>36627.123743668097</v>
      </c>
      <c r="O22">
        <v>277</v>
      </c>
      <c r="P22">
        <v>522.65</v>
      </c>
      <c r="Q22">
        <v>957</v>
      </c>
      <c r="R22" s="4">
        <v>684.98199999999997</v>
      </c>
      <c r="S22">
        <v>11</v>
      </c>
      <c r="T22">
        <v>23.099999999999966</v>
      </c>
      <c r="U22">
        <v>2.099999999999997</v>
      </c>
      <c r="V22">
        <v>302</v>
      </c>
      <c r="W22">
        <v>7189</v>
      </c>
      <c r="X22" s="4">
        <v>2.9148170212765998</v>
      </c>
      <c r="Y22" s="4">
        <v>1.31059408782168</v>
      </c>
      <c r="Z22" s="4">
        <v>0.13312004451244999</v>
      </c>
      <c r="AA22">
        <v>273</v>
      </c>
      <c r="AB22">
        <v>499.54998779296898</v>
      </c>
      <c r="AC22" s="4">
        <v>23.100011825561499</v>
      </c>
      <c r="AD22">
        <v>2</v>
      </c>
      <c r="AE22" s="4">
        <v>6.5602711020302991</v>
      </c>
      <c r="AF22">
        <v>3.5</v>
      </c>
      <c r="AG22">
        <v>14</v>
      </c>
      <c r="AH22">
        <v>25</v>
      </c>
      <c r="AI22" s="4">
        <v>0.17373233312239425</v>
      </c>
      <c r="AJ22" s="4">
        <v>795.41854622023345</v>
      </c>
      <c r="AK22" s="24">
        <v>229.45</v>
      </c>
      <c r="AL22">
        <f t="shared" si="0"/>
        <v>2.2778383089997822</v>
      </c>
    </row>
    <row r="23" spans="1:45">
      <c r="A23">
        <v>3</v>
      </c>
      <c r="B23" t="s">
        <v>4</v>
      </c>
      <c r="C23">
        <v>2011</v>
      </c>
      <c r="D23">
        <v>2</v>
      </c>
      <c r="E23">
        <v>0</v>
      </c>
      <c r="F23">
        <v>1</v>
      </c>
      <c r="G23">
        <v>0</v>
      </c>
      <c r="H23">
        <v>3</v>
      </c>
      <c r="I23">
        <v>20.93</v>
      </c>
      <c r="J23">
        <v>6</v>
      </c>
      <c r="K23">
        <v>28.53</v>
      </c>
      <c r="L23">
        <v>71.989243588380901</v>
      </c>
      <c r="M23">
        <v>75.306790723324298</v>
      </c>
      <c r="N23">
        <v>38325.364763552498</v>
      </c>
      <c r="O23">
        <v>280</v>
      </c>
      <c r="P23">
        <v>535.25</v>
      </c>
      <c r="Q23">
        <v>957</v>
      </c>
      <c r="R23" s="4">
        <v>841.20100000000002</v>
      </c>
      <c r="S23">
        <v>6</v>
      </c>
      <c r="T23">
        <v>12.600000000000023</v>
      </c>
      <c r="U23">
        <v>2.1000000000000036</v>
      </c>
      <c r="V23">
        <v>308</v>
      </c>
      <c r="W23">
        <v>7189</v>
      </c>
      <c r="X23" s="4">
        <v>3.4904605809128602</v>
      </c>
      <c r="Y23" s="4">
        <v>1.5716039234002801</v>
      </c>
      <c r="Z23" s="4">
        <v>0.13312004451244999</v>
      </c>
      <c r="AA23">
        <v>277</v>
      </c>
      <c r="AB23">
        <v>522.65002441406295</v>
      </c>
      <c r="AC23" s="4">
        <v>12.5999755859375</v>
      </c>
      <c r="AD23">
        <v>2</v>
      </c>
      <c r="AE23" s="4">
        <v>6.5602711020302991</v>
      </c>
      <c r="AF23">
        <v>3.5</v>
      </c>
      <c r="AG23">
        <v>14</v>
      </c>
      <c r="AH23">
        <v>25</v>
      </c>
      <c r="AI23" s="4">
        <v>0.17373233312239425</v>
      </c>
      <c r="AJ23" s="4">
        <v>814.59442622095094</v>
      </c>
      <c r="AK23" s="24">
        <v>229.45</v>
      </c>
      <c r="AL23">
        <f t="shared" si="0"/>
        <v>2.3327522336020921</v>
      </c>
    </row>
    <row r="24" spans="1:45">
      <c r="A24">
        <v>3</v>
      </c>
      <c r="B24" t="s">
        <v>4</v>
      </c>
      <c r="C24">
        <v>2012</v>
      </c>
      <c r="D24">
        <v>2</v>
      </c>
      <c r="E24">
        <v>0</v>
      </c>
      <c r="F24">
        <v>1</v>
      </c>
      <c r="G24">
        <v>0</v>
      </c>
      <c r="H24">
        <v>3</v>
      </c>
      <c r="I24">
        <v>20.93</v>
      </c>
      <c r="J24">
        <v>6</v>
      </c>
      <c r="K24">
        <v>28.53</v>
      </c>
      <c r="L24">
        <v>71.818891247606004</v>
      </c>
      <c r="M24">
        <v>75.614836387287497</v>
      </c>
      <c r="N24">
        <v>39965.972222222197</v>
      </c>
      <c r="O24">
        <v>280</v>
      </c>
      <c r="P24">
        <v>535.25</v>
      </c>
      <c r="Q24">
        <v>957</v>
      </c>
      <c r="R24" s="4">
        <v>896.19299999999998</v>
      </c>
      <c r="S24">
        <v>0</v>
      </c>
      <c r="T24">
        <v>0</v>
      </c>
      <c r="V24">
        <v>308</v>
      </c>
      <c r="W24">
        <v>7189</v>
      </c>
      <c r="X24" s="4">
        <v>3.7186431535269699</v>
      </c>
      <c r="Y24" s="4">
        <v>1.6743446987389099</v>
      </c>
      <c r="Z24" s="4">
        <v>0.13312004451244999</v>
      </c>
      <c r="AA24">
        <v>280</v>
      </c>
      <c r="AB24">
        <v>535.25</v>
      </c>
      <c r="AC24" s="4">
        <v>0</v>
      </c>
      <c r="AD24">
        <v>2</v>
      </c>
      <c r="AE24" s="4">
        <v>6.5602711020302991</v>
      </c>
      <c r="AF24">
        <v>3.5</v>
      </c>
      <c r="AG24">
        <v>14</v>
      </c>
      <c r="AH24">
        <v>25</v>
      </c>
      <c r="AI24" s="4">
        <v>0.17373233312239425</v>
      </c>
      <c r="AJ24" s="4">
        <v>814.59442622095094</v>
      </c>
      <c r="AK24" s="24">
        <v>229.45</v>
      </c>
      <c r="AL24">
        <f t="shared" si="0"/>
        <v>2.3327522336020921</v>
      </c>
    </row>
    <row r="25" spans="1:45">
      <c r="A25">
        <v>3</v>
      </c>
      <c r="B25" t="s">
        <v>4</v>
      </c>
      <c r="C25">
        <v>2013</v>
      </c>
      <c r="D25">
        <v>2</v>
      </c>
      <c r="E25">
        <v>0</v>
      </c>
      <c r="F25">
        <v>1</v>
      </c>
      <c r="G25">
        <v>0</v>
      </c>
      <c r="H25">
        <v>3</v>
      </c>
      <c r="I25">
        <v>20.93</v>
      </c>
      <c r="J25">
        <v>6</v>
      </c>
      <c r="K25">
        <v>28.53</v>
      </c>
      <c r="L25">
        <v>71.648942021498698</v>
      </c>
      <c r="M25">
        <v>75.924142125278195</v>
      </c>
      <c r="N25">
        <v>43358.512939658998</v>
      </c>
      <c r="O25">
        <v>280</v>
      </c>
      <c r="P25">
        <v>535.25</v>
      </c>
      <c r="Q25">
        <v>957</v>
      </c>
      <c r="R25" s="4">
        <v>881.10699999999997</v>
      </c>
      <c r="S25">
        <v>0</v>
      </c>
      <c r="T25">
        <v>0</v>
      </c>
      <c r="V25">
        <v>308</v>
      </c>
      <c r="W25">
        <v>7189</v>
      </c>
      <c r="X25" s="4">
        <v>3.6560456431535302</v>
      </c>
      <c r="Y25" s="4">
        <v>1.64615973843998</v>
      </c>
      <c r="Z25" s="4">
        <v>0.13312004451244999</v>
      </c>
      <c r="AA25">
        <v>280</v>
      </c>
      <c r="AB25">
        <v>535.25</v>
      </c>
      <c r="AC25" s="4">
        <v>0</v>
      </c>
      <c r="AD25">
        <v>2</v>
      </c>
      <c r="AE25" s="4">
        <v>6.5602711020302991</v>
      </c>
      <c r="AF25">
        <v>3.5</v>
      </c>
      <c r="AG25">
        <v>14</v>
      </c>
      <c r="AH25">
        <v>25</v>
      </c>
      <c r="AI25" s="4">
        <v>0.17373233312239425</v>
      </c>
      <c r="AJ25" s="4">
        <v>814.59442622095094</v>
      </c>
      <c r="AK25" s="24">
        <v>229.45</v>
      </c>
      <c r="AL25">
        <f t="shared" si="0"/>
        <v>2.3327522336020921</v>
      </c>
    </row>
    <row r="26" spans="1:45">
      <c r="A26">
        <v>4</v>
      </c>
      <c r="B26" t="s">
        <v>5</v>
      </c>
      <c r="C26">
        <v>2006</v>
      </c>
      <c r="D26">
        <v>1</v>
      </c>
      <c r="E26">
        <v>0</v>
      </c>
      <c r="F26">
        <v>0</v>
      </c>
      <c r="G26">
        <v>0</v>
      </c>
      <c r="H26">
        <v>1</v>
      </c>
      <c r="I26">
        <v>20.5</v>
      </c>
      <c r="J26">
        <v>0</v>
      </c>
      <c r="K26">
        <v>19.593</v>
      </c>
      <c r="L26">
        <v>70.049450136715606</v>
      </c>
      <c r="M26">
        <v>80.545845643937795</v>
      </c>
      <c r="N26">
        <v>41139.629456789597</v>
      </c>
      <c r="O26">
        <v>0</v>
      </c>
      <c r="P26">
        <v>0</v>
      </c>
      <c r="Q26">
        <v>969.18</v>
      </c>
      <c r="R26" s="4">
        <v>0</v>
      </c>
      <c r="S26">
        <v>0</v>
      </c>
      <c r="V26">
        <v>0</v>
      </c>
      <c r="W26">
        <v>7685</v>
      </c>
      <c r="X26" s="4">
        <v>0</v>
      </c>
      <c r="Y26" s="4">
        <v>0</v>
      </c>
      <c r="Z26" s="4">
        <v>0.12611320754717001</v>
      </c>
      <c r="AA26">
        <v>0</v>
      </c>
      <c r="AB26">
        <v>0</v>
      </c>
      <c r="AC26" s="4">
        <v>0</v>
      </c>
      <c r="AD26">
        <v>2</v>
      </c>
      <c r="AE26" s="4">
        <v>6.425492479293891</v>
      </c>
      <c r="AF26">
        <v>3.5</v>
      </c>
      <c r="AG26">
        <v>14</v>
      </c>
      <c r="AH26">
        <v>25</v>
      </c>
      <c r="AI26" s="4">
        <v>0.16505512131288649</v>
      </c>
      <c r="AJ26" s="4">
        <v>0</v>
      </c>
      <c r="AK26" s="24">
        <v>430.72</v>
      </c>
      <c r="AL26">
        <f t="shared" si="0"/>
        <v>0</v>
      </c>
    </row>
    <row r="27" spans="1:45">
      <c r="A27">
        <v>4</v>
      </c>
      <c r="B27" t="s">
        <v>5</v>
      </c>
      <c r="C27">
        <v>2007</v>
      </c>
      <c r="D27">
        <v>1</v>
      </c>
      <c r="E27">
        <v>0</v>
      </c>
      <c r="F27">
        <v>0</v>
      </c>
      <c r="G27">
        <v>0</v>
      </c>
      <c r="H27">
        <v>1</v>
      </c>
      <c r="I27">
        <v>20.5</v>
      </c>
      <c r="J27">
        <v>0</v>
      </c>
      <c r="K27">
        <v>19.593</v>
      </c>
      <c r="L27">
        <v>69.590088812695797</v>
      </c>
      <c r="M27">
        <v>81.152496054397602</v>
      </c>
      <c r="N27">
        <v>44908.163174808098</v>
      </c>
      <c r="O27">
        <v>0</v>
      </c>
      <c r="P27">
        <v>0</v>
      </c>
      <c r="Q27">
        <v>986.09</v>
      </c>
      <c r="R27" s="4">
        <v>0</v>
      </c>
      <c r="S27">
        <v>0</v>
      </c>
      <c r="T27">
        <v>0</v>
      </c>
      <c r="V27">
        <v>0</v>
      </c>
      <c r="W27">
        <v>7685</v>
      </c>
      <c r="X27" s="4">
        <v>0</v>
      </c>
      <c r="Y27" s="4">
        <v>0</v>
      </c>
      <c r="Z27" s="4">
        <v>0.12831359791802199</v>
      </c>
      <c r="AA27">
        <v>0</v>
      </c>
      <c r="AB27">
        <v>0</v>
      </c>
      <c r="AC27" s="4">
        <v>0</v>
      </c>
      <c r="AD27">
        <v>2</v>
      </c>
      <c r="AE27" s="4">
        <v>6.425492479293891</v>
      </c>
      <c r="AF27">
        <v>3.5</v>
      </c>
      <c r="AG27">
        <v>14</v>
      </c>
      <c r="AH27">
        <v>25</v>
      </c>
      <c r="AI27" s="4">
        <v>0.16505512131288649</v>
      </c>
      <c r="AJ27" s="4">
        <v>0</v>
      </c>
      <c r="AK27" s="24">
        <v>430.72</v>
      </c>
      <c r="AL27">
        <f t="shared" si="0"/>
        <v>0</v>
      </c>
    </row>
    <row r="28" spans="1:45">
      <c r="A28">
        <v>4</v>
      </c>
      <c r="B28" t="s">
        <v>5</v>
      </c>
      <c r="C28">
        <v>2008</v>
      </c>
      <c r="D28">
        <v>1</v>
      </c>
      <c r="E28">
        <v>0</v>
      </c>
      <c r="F28">
        <v>0</v>
      </c>
      <c r="G28">
        <v>0</v>
      </c>
      <c r="H28">
        <v>1</v>
      </c>
      <c r="I28">
        <v>20.5</v>
      </c>
      <c r="J28">
        <v>0</v>
      </c>
      <c r="K28">
        <v>18.546500000000002</v>
      </c>
      <c r="L28">
        <v>69.133739829609297</v>
      </c>
      <c r="M28">
        <v>81.763715598343694</v>
      </c>
      <c r="N28">
        <v>47166.518413817103</v>
      </c>
      <c r="O28">
        <v>0</v>
      </c>
      <c r="P28">
        <v>0</v>
      </c>
      <c r="Q28">
        <v>986.09</v>
      </c>
      <c r="R28" s="4">
        <v>0</v>
      </c>
      <c r="S28">
        <v>0</v>
      </c>
      <c r="T28">
        <v>0</v>
      </c>
      <c r="V28">
        <v>0</v>
      </c>
      <c r="W28">
        <v>7685</v>
      </c>
      <c r="X28" s="4">
        <v>0</v>
      </c>
      <c r="Y28" s="4">
        <v>0</v>
      </c>
      <c r="Z28" s="4">
        <v>0.12831359791802199</v>
      </c>
      <c r="AA28">
        <v>0</v>
      </c>
      <c r="AB28">
        <v>0</v>
      </c>
      <c r="AC28" s="4">
        <v>0</v>
      </c>
      <c r="AD28">
        <v>2</v>
      </c>
      <c r="AE28" s="4">
        <v>6.425492479293891</v>
      </c>
      <c r="AF28">
        <v>3.5</v>
      </c>
      <c r="AG28">
        <v>14</v>
      </c>
      <c r="AH28">
        <v>25</v>
      </c>
      <c r="AI28" s="4">
        <v>0.16505512131288649</v>
      </c>
      <c r="AJ28" s="4">
        <v>0</v>
      </c>
      <c r="AK28" s="24">
        <v>430.72</v>
      </c>
      <c r="AL28">
        <f t="shared" si="0"/>
        <v>0</v>
      </c>
    </row>
    <row r="29" spans="1:45">
      <c r="A29">
        <v>4</v>
      </c>
      <c r="B29" t="s">
        <v>5</v>
      </c>
      <c r="C29">
        <v>2009</v>
      </c>
      <c r="D29">
        <v>1</v>
      </c>
      <c r="E29">
        <v>0</v>
      </c>
      <c r="F29">
        <v>0</v>
      </c>
      <c r="G29">
        <v>0</v>
      </c>
      <c r="H29">
        <v>1</v>
      </c>
      <c r="I29">
        <v>20.5</v>
      </c>
      <c r="J29">
        <v>0</v>
      </c>
      <c r="K29">
        <v>17.5</v>
      </c>
      <c r="L29">
        <v>68.680383433512105</v>
      </c>
      <c r="M29">
        <v>82.379538689303899</v>
      </c>
      <c r="N29">
        <v>51308.604651162801</v>
      </c>
      <c r="O29">
        <v>0</v>
      </c>
      <c r="P29">
        <v>0</v>
      </c>
      <c r="Q29">
        <v>1003</v>
      </c>
      <c r="R29" s="4">
        <v>0</v>
      </c>
      <c r="S29">
        <v>0</v>
      </c>
      <c r="T29">
        <v>0</v>
      </c>
      <c r="V29">
        <v>0</v>
      </c>
      <c r="W29">
        <v>7685</v>
      </c>
      <c r="X29" s="4">
        <v>0</v>
      </c>
      <c r="Y29" s="4">
        <v>0</v>
      </c>
      <c r="Z29" s="4">
        <v>0.13051398828887401</v>
      </c>
      <c r="AA29">
        <v>0</v>
      </c>
      <c r="AB29">
        <v>0</v>
      </c>
      <c r="AC29" s="4">
        <v>0</v>
      </c>
      <c r="AD29">
        <v>2</v>
      </c>
      <c r="AE29" s="4">
        <v>6.425492479293891</v>
      </c>
      <c r="AF29">
        <v>3.5</v>
      </c>
      <c r="AG29">
        <v>14</v>
      </c>
      <c r="AH29">
        <v>25</v>
      </c>
      <c r="AI29" s="4">
        <v>0.16505512131288649</v>
      </c>
      <c r="AJ29" s="4">
        <v>0</v>
      </c>
      <c r="AK29" s="24">
        <v>430.72</v>
      </c>
      <c r="AL29">
        <f t="shared" si="0"/>
        <v>0</v>
      </c>
    </row>
    <row r="30" spans="1:45">
      <c r="A30">
        <v>4</v>
      </c>
      <c r="B30" t="s">
        <v>5</v>
      </c>
      <c r="C30">
        <v>2010</v>
      </c>
      <c r="D30">
        <v>1</v>
      </c>
      <c r="E30">
        <v>0</v>
      </c>
      <c r="F30">
        <v>0</v>
      </c>
      <c r="G30">
        <v>0</v>
      </c>
      <c r="H30">
        <v>1</v>
      </c>
      <c r="I30">
        <v>20.5</v>
      </c>
      <c r="J30">
        <v>0</v>
      </c>
      <c r="K30">
        <v>17.5</v>
      </c>
      <c r="L30">
        <v>68.23</v>
      </c>
      <c r="M30">
        <v>83</v>
      </c>
      <c r="N30">
        <v>53814.340401146103</v>
      </c>
      <c r="O30">
        <v>0</v>
      </c>
      <c r="P30">
        <v>0</v>
      </c>
      <c r="Q30">
        <v>1003</v>
      </c>
      <c r="S30">
        <v>0</v>
      </c>
      <c r="T30">
        <v>0</v>
      </c>
      <c r="V30">
        <v>0</v>
      </c>
      <c r="W30">
        <v>7685</v>
      </c>
      <c r="X30" s="4">
        <v>0</v>
      </c>
      <c r="Y30" s="4">
        <v>0</v>
      </c>
      <c r="Z30" s="4">
        <v>0.13051398828887401</v>
      </c>
      <c r="AA30">
        <v>0</v>
      </c>
      <c r="AB30">
        <v>0</v>
      </c>
      <c r="AC30" s="4">
        <v>0</v>
      </c>
      <c r="AD30">
        <v>2</v>
      </c>
      <c r="AE30" s="4">
        <v>6.425492479293891</v>
      </c>
      <c r="AF30">
        <v>3.5</v>
      </c>
      <c r="AG30">
        <v>14</v>
      </c>
      <c r="AH30">
        <v>25</v>
      </c>
      <c r="AI30" s="4">
        <v>0.16505512131288649</v>
      </c>
      <c r="AJ30" s="4">
        <v>0</v>
      </c>
      <c r="AK30" s="24">
        <v>430.72</v>
      </c>
      <c r="AL30">
        <f t="shared" si="0"/>
        <v>0</v>
      </c>
    </row>
    <row r="31" spans="1:45">
      <c r="A31">
        <v>4</v>
      </c>
      <c r="B31" t="s">
        <v>5</v>
      </c>
      <c r="C31">
        <v>2011</v>
      </c>
      <c r="D31">
        <v>1</v>
      </c>
      <c r="E31">
        <v>0</v>
      </c>
      <c r="F31">
        <v>0</v>
      </c>
      <c r="G31">
        <v>0</v>
      </c>
      <c r="H31">
        <v>1</v>
      </c>
      <c r="I31">
        <v>20.5</v>
      </c>
      <c r="J31">
        <v>0</v>
      </c>
      <c r="K31">
        <v>17.5</v>
      </c>
      <c r="L31">
        <v>67.782570033359207</v>
      </c>
      <c r="M31">
        <v>83.625134464299407</v>
      </c>
      <c r="N31">
        <v>55590.342407122102</v>
      </c>
      <c r="O31">
        <v>0</v>
      </c>
      <c r="P31">
        <v>0</v>
      </c>
      <c r="Q31">
        <v>1003</v>
      </c>
      <c r="S31">
        <v>0</v>
      </c>
      <c r="T31">
        <v>0</v>
      </c>
      <c r="V31">
        <v>0</v>
      </c>
      <c r="W31">
        <v>7685</v>
      </c>
      <c r="X31" s="4">
        <v>0</v>
      </c>
      <c r="Y31" s="4">
        <v>0</v>
      </c>
      <c r="Z31" s="4">
        <v>0.13051398828887401</v>
      </c>
      <c r="AA31">
        <v>0</v>
      </c>
      <c r="AB31">
        <v>0</v>
      </c>
      <c r="AC31" s="4">
        <v>0</v>
      </c>
      <c r="AD31">
        <v>2</v>
      </c>
      <c r="AE31" s="4">
        <v>6.425492479293891</v>
      </c>
      <c r="AF31">
        <v>3.5</v>
      </c>
      <c r="AG31">
        <v>14</v>
      </c>
      <c r="AH31">
        <v>25</v>
      </c>
      <c r="AI31" s="4">
        <v>0.16505512131288649</v>
      </c>
      <c r="AJ31" s="4">
        <v>0</v>
      </c>
      <c r="AK31" s="24">
        <v>430.72</v>
      </c>
      <c r="AL31">
        <f t="shared" si="0"/>
        <v>0</v>
      </c>
    </row>
    <row r="32" spans="1:45">
      <c r="A32">
        <v>4</v>
      </c>
      <c r="B32" t="s">
        <v>5</v>
      </c>
      <c r="C32">
        <v>2012</v>
      </c>
      <c r="D32">
        <v>1</v>
      </c>
      <c r="E32">
        <v>0</v>
      </c>
      <c r="F32">
        <v>0</v>
      </c>
      <c r="G32">
        <v>0</v>
      </c>
      <c r="H32">
        <v>1</v>
      </c>
      <c r="I32">
        <v>20.5</v>
      </c>
      <c r="J32">
        <v>1</v>
      </c>
      <c r="K32">
        <v>17.5</v>
      </c>
      <c r="L32">
        <v>67.338074165722603</v>
      </c>
      <c r="M32">
        <v>84.254977279182498</v>
      </c>
      <c r="N32">
        <v>58530.312006319102</v>
      </c>
      <c r="O32">
        <v>0</v>
      </c>
      <c r="P32">
        <v>0</v>
      </c>
      <c r="Q32">
        <v>1003</v>
      </c>
      <c r="S32">
        <v>0</v>
      </c>
      <c r="T32">
        <v>0</v>
      </c>
      <c r="V32">
        <v>0</v>
      </c>
      <c r="W32">
        <v>7685</v>
      </c>
      <c r="X32" s="4">
        <v>0</v>
      </c>
      <c r="Y32" s="4">
        <v>0</v>
      </c>
      <c r="Z32" s="4">
        <v>0.13051398828887401</v>
      </c>
      <c r="AA32">
        <v>0</v>
      </c>
      <c r="AB32">
        <v>0</v>
      </c>
      <c r="AC32" s="4">
        <v>0</v>
      </c>
      <c r="AD32">
        <v>2</v>
      </c>
      <c r="AE32" s="4">
        <v>6.425492479293891</v>
      </c>
      <c r="AF32">
        <v>3.5</v>
      </c>
      <c r="AG32">
        <v>14</v>
      </c>
      <c r="AH32">
        <v>25</v>
      </c>
      <c r="AI32" s="4">
        <v>0.16505512131288649</v>
      </c>
      <c r="AJ32" s="4">
        <v>0</v>
      </c>
      <c r="AK32" s="24">
        <v>430.72</v>
      </c>
      <c r="AL32">
        <f t="shared" si="0"/>
        <v>0</v>
      </c>
    </row>
    <row r="33" spans="1:38">
      <c r="A33">
        <v>4</v>
      </c>
      <c r="B33" t="s">
        <v>5</v>
      </c>
      <c r="C33">
        <v>2013</v>
      </c>
      <c r="D33">
        <v>1</v>
      </c>
      <c r="E33">
        <v>0</v>
      </c>
      <c r="F33">
        <v>0</v>
      </c>
      <c r="G33">
        <v>0</v>
      </c>
      <c r="H33">
        <v>1</v>
      </c>
      <c r="I33">
        <v>20.5</v>
      </c>
      <c r="J33">
        <v>1</v>
      </c>
      <c r="K33">
        <v>17.5</v>
      </c>
      <c r="L33">
        <v>66.896493156230804</v>
      </c>
      <c r="M33">
        <v>84.889563906724405</v>
      </c>
      <c r="N33">
        <v>61908.8953511652</v>
      </c>
      <c r="O33">
        <v>4</v>
      </c>
      <c r="P33">
        <v>4.25</v>
      </c>
      <c r="Q33">
        <v>1003</v>
      </c>
      <c r="R33">
        <v>5.3520000000000003</v>
      </c>
      <c r="S33">
        <v>5</v>
      </c>
      <c r="T33">
        <v>4.25</v>
      </c>
      <c r="U33">
        <v>0.85</v>
      </c>
      <c r="V33">
        <v>5</v>
      </c>
      <c r="X33" s="4">
        <v>1.0704</v>
      </c>
      <c r="Y33" s="4">
        <v>1.25929411764706</v>
      </c>
      <c r="Z33" s="4"/>
      <c r="AA33">
        <v>0</v>
      </c>
      <c r="AB33">
        <v>0</v>
      </c>
      <c r="AC33" s="4">
        <v>4.25</v>
      </c>
      <c r="AD33">
        <v>2</v>
      </c>
      <c r="AE33" s="4">
        <v>6.425492479293891</v>
      </c>
      <c r="AF33">
        <v>3.5</v>
      </c>
      <c r="AG33">
        <v>14</v>
      </c>
      <c r="AH33">
        <v>25</v>
      </c>
      <c r="AI33" s="4">
        <v>0.16505512131288649</v>
      </c>
      <c r="AJ33" s="4">
        <v>6.1450021664787648</v>
      </c>
      <c r="AK33" s="24">
        <v>430.72</v>
      </c>
      <c r="AL33">
        <f t="shared" si="0"/>
        <v>9.867199108469539E-3</v>
      </c>
    </row>
    <row r="34" spans="1:38">
      <c r="A34">
        <v>5</v>
      </c>
      <c r="B34" t="s">
        <v>6</v>
      </c>
      <c r="C34">
        <v>2006</v>
      </c>
      <c r="D34">
        <v>0</v>
      </c>
      <c r="E34">
        <v>0</v>
      </c>
      <c r="F34">
        <v>1</v>
      </c>
      <c r="G34">
        <v>0</v>
      </c>
      <c r="H34">
        <v>1</v>
      </c>
      <c r="I34">
        <v>23.5</v>
      </c>
      <c r="J34">
        <v>1</v>
      </c>
      <c r="K34">
        <v>46.01</v>
      </c>
      <c r="L34">
        <v>83.791730941726897</v>
      </c>
      <c r="M34">
        <v>60.100701406420697</v>
      </c>
      <c r="N34">
        <v>24799.681264032901</v>
      </c>
      <c r="O34">
        <v>93</v>
      </c>
      <c r="P34">
        <v>190</v>
      </c>
      <c r="Q34">
        <v>656</v>
      </c>
      <c r="R34">
        <v>243.203</v>
      </c>
      <c r="S34">
        <v>57</v>
      </c>
      <c r="V34">
        <v>93</v>
      </c>
      <c r="W34">
        <v>5961</v>
      </c>
      <c r="X34" s="4">
        <v>4.2667192982456097</v>
      </c>
      <c r="Y34" s="4">
        <v>1.2800157894736801</v>
      </c>
      <c r="Z34" s="4">
        <v>0.11004864955544399</v>
      </c>
      <c r="AA34">
        <v>58</v>
      </c>
      <c r="AB34">
        <v>117.5</v>
      </c>
      <c r="AC34" s="4">
        <v>72.5</v>
      </c>
      <c r="AD34">
        <v>2</v>
      </c>
      <c r="AE34" s="4">
        <v>7.3658084518734848</v>
      </c>
      <c r="AF34">
        <v>3.5</v>
      </c>
      <c r="AG34">
        <v>14</v>
      </c>
      <c r="AH34">
        <v>25</v>
      </c>
      <c r="AI34" s="4">
        <v>0.22761269640110474</v>
      </c>
      <c r="AJ34" s="4">
        <v>378.83857188999872</v>
      </c>
      <c r="AK34" s="24">
        <v>210</v>
      </c>
      <c r="AL34">
        <f t="shared" si="0"/>
        <v>0.90476190476190477</v>
      </c>
    </row>
    <row r="35" spans="1:38">
      <c r="A35">
        <v>5</v>
      </c>
      <c r="B35" t="s">
        <v>6</v>
      </c>
      <c r="C35">
        <v>2007</v>
      </c>
      <c r="D35">
        <v>0</v>
      </c>
      <c r="E35">
        <v>0</v>
      </c>
      <c r="F35">
        <v>1</v>
      </c>
      <c r="G35">
        <v>0</v>
      </c>
      <c r="H35">
        <v>1</v>
      </c>
      <c r="I35">
        <v>23.5</v>
      </c>
      <c r="J35">
        <v>1</v>
      </c>
      <c r="K35">
        <v>46.01</v>
      </c>
      <c r="L35">
        <v>83.666015567065799</v>
      </c>
      <c r="M35">
        <v>60.812770965802898</v>
      </c>
      <c r="N35">
        <v>27979.058723026199</v>
      </c>
      <c r="O35">
        <v>94</v>
      </c>
      <c r="P35">
        <v>191.25</v>
      </c>
      <c r="Q35">
        <v>683.5</v>
      </c>
      <c r="R35">
        <v>258.62099999999998</v>
      </c>
      <c r="S35">
        <v>1</v>
      </c>
      <c r="T35">
        <v>1.25</v>
      </c>
      <c r="U35">
        <v>1.25</v>
      </c>
      <c r="V35">
        <v>94</v>
      </c>
      <c r="W35">
        <v>5961</v>
      </c>
      <c r="X35" s="4">
        <v>4.4589827586206896</v>
      </c>
      <c r="Y35" s="4">
        <v>1.3522666666666701</v>
      </c>
      <c r="Z35" s="4">
        <v>0.11466196946821</v>
      </c>
      <c r="AA35">
        <v>93</v>
      </c>
      <c r="AB35">
        <v>190</v>
      </c>
      <c r="AC35" s="4">
        <v>1.25</v>
      </c>
      <c r="AD35">
        <v>2</v>
      </c>
      <c r="AE35" s="4">
        <v>7.3658084518734848</v>
      </c>
      <c r="AF35">
        <v>3.5</v>
      </c>
      <c r="AG35">
        <v>14</v>
      </c>
      <c r="AH35">
        <v>25</v>
      </c>
      <c r="AI35" s="4">
        <v>0.22761269640110474</v>
      </c>
      <c r="AJ35" s="4">
        <v>381.33093091559078</v>
      </c>
      <c r="AK35" s="24">
        <v>210</v>
      </c>
      <c r="AL35">
        <f t="shared" si="0"/>
        <v>0.9107142857142857</v>
      </c>
    </row>
    <row r="36" spans="1:38">
      <c r="A36">
        <v>5</v>
      </c>
      <c r="B36" t="s">
        <v>6</v>
      </c>
      <c r="C36">
        <v>2008</v>
      </c>
      <c r="D36">
        <v>0</v>
      </c>
      <c r="E36">
        <v>0</v>
      </c>
      <c r="F36">
        <v>1</v>
      </c>
      <c r="G36">
        <v>0</v>
      </c>
      <c r="H36">
        <v>1</v>
      </c>
      <c r="I36">
        <v>23.5</v>
      </c>
      <c r="J36">
        <v>1</v>
      </c>
      <c r="K36">
        <v>43.07</v>
      </c>
      <c r="L36">
        <v>83.540488807143305</v>
      </c>
      <c r="M36">
        <v>61.533277083253999</v>
      </c>
      <c r="N36">
        <v>23619.1172638436</v>
      </c>
      <c r="O36">
        <v>94</v>
      </c>
      <c r="P36">
        <v>191.25</v>
      </c>
      <c r="Q36">
        <v>683.5</v>
      </c>
      <c r="R36">
        <v>363.68566666666698</v>
      </c>
      <c r="S36">
        <v>0</v>
      </c>
      <c r="T36">
        <v>0</v>
      </c>
      <c r="V36">
        <v>94</v>
      </c>
      <c r="W36">
        <v>5961</v>
      </c>
      <c r="X36" s="4">
        <v>6.2704425287356296</v>
      </c>
      <c r="Y36" s="4">
        <v>1.90162440087146</v>
      </c>
      <c r="Z36" s="4">
        <v>0.11466196946821</v>
      </c>
      <c r="AA36">
        <v>94</v>
      </c>
      <c r="AB36">
        <v>191.25</v>
      </c>
      <c r="AC36" s="4">
        <v>0</v>
      </c>
      <c r="AD36">
        <v>2</v>
      </c>
      <c r="AE36" s="4">
        <v>7.3658084518734848</v>
      </c>
      <c r="AF36">
        <v>3.5</v>
      </c>
      <c r="AG36">
        <v>14</v>
      </c>
      <c r="AH36">
        <v>25</v>
      </c>
      <c r="AI36" s="4">
        <v>0.22761269640110474</v>
      </c>
      <c r="AJ36" s="4">
        <v>381.33093091559078</v>
      </c>
      <c r="AK36" s="24">
        <v>210</v>
      </c>
      <c r="AL36">
        <f t="shared" si="0"/>
        <v>0.9107142857142857</v>
      </c>
    </row>
    <row r="37" spans="1:38">
      <c r="A37">
        <v>5</v>
      </c>
      <c r="B37" t="s">
        <v>6</v>
      </c>
      <c r="C37">
        <v>2009</v>
      </c>
      <c r="D37">
        <v>0</v>
      </c>
      <c r="E37">
        <v>0</v>
      </c>
      <c r="F37">
        <v>1</v>
      </c>
      <c r="G37">
        <v>0</v>
      </c>
      <c r="H37">
        <v>1</v>
      </c>
      <c r="I37">
        <v>23.5</v>
      </c>
      <c r="J37">
        <v>1</v>
      </c>
      <c r="K37">
        <v>40.130000000000003</v>
      </c>
      <c r="L37">
        <v>83.415150378974701</v>
      </c>
      <c r="M37">
        <v>62.262319714615501</v>
      </c>
      <c r="N37">
        <v>24737.7654580487</v>
      </c>
      <c r="O37">
        <v>97</v>
      </c>
      <c r="P37">
        <v>199.95</v>
      </c>
      <c r="Q37">
        <v>711</v>
      </c>
      <c r="R37">
        <v>275.90866666666699</v>
      </c>
      <c r="S37">
        <v>5</v>
      </c>
      <c r="T37">
        <v>8.6999999999999886</v>
      </c>
      <c r="U37">
        <v>1.7399999999999978</v>
      </c>
      <c r="V37">
        <v>99</v>
      </c>
      <c r="W37">
        <v>5961</v>
      </c>
      <c r="X37" s="4">
        <v>4.37950264550265</v>
      </c>
      <c r="Y37" s="4">
        <v>1.37988830540969</v>
      </c>
      <c r="Z37" s="4">
        <v>0.11927528938097599</v>
      </c>
      <c r="AA37">
        <v>94</v>
      </c>
      <c r="AB37">
        <v>191.25</v>
      </c>
      <c r="AC37" s="4">
        <v>8.6999998092651403</v>
      </c>
      <c r="AD37">
        <v>2</v>
      </c>
      <c r="AE37" s="4">
        <v>7.3658084518734848</v>
      </c>
      <c r="AF37">
        <v>3.5</v>
      </c>
      <c r="AG37">
        <v>14</v>
      </c>
      <c r="AH37">
        <v>25</v>
      </c>
      <c r="AI37" s="4">
        <v>0.22761269640110474</v>
      </c>
      <c r="AJ37" s="4">
        <v>398.67774973371183</v>
      </c>
      <c r="AK37" s="24">
        <v>210</v>
      </c>
      <c r="AL37">
        <f t="shared" si="0"/>
        <v>0.95214285714285707</v>
      </c>
    </row>
    <row r="38" spans="1:38">
      <c r="A38">
        <v>5</v>
      </c>
      <c r="B38" t="s">
        <v>6</v>
      </c>
      <c r="C38">
        <v>2010</v>
      </c>
      <c r="D38">
        <v>0</v>
      </c>
      <c r="E38">
        <v>0</v>
      </c>
      <c r="F38">
        <v>1</v>
      </c>
      <c r="G38">
        <v>0</v>
      </c>
      <c r="H38">
        <v>1</v>
      </c>
      <c r="I38">
        <v>23.5</v>
      </c>
      <c r="J38">
        <v>1</v>
      </c>
      <c r="K38">
        <v>40.130000000000003</v>
      </c>
      <c r="L38">
        <v>83.29</v>
      </c>
      <c r="M38">
        <v>63</v>
      </c>
      <c r="N38">
        <v>23794.510082271299</v>
      </c>
      <c r="O38">
        <v>116</v>
      </c>
      <c r="P38">
        <v>237.1</v>
      </c>
      <c r="Q38">
        <v>711</v>
      </c>
      <c r="R38">
        <v>343.77300000000002</v>
      </c>
      <c r="S38">
        <v>24</v>
      </c>
      <c r="T38">
        <v>37.150000000000006</v>
      </c>
      <c r="U38">
        <v>1.5479166666666668</v>
      </c>
      <c r="V38">
        <v>123</v>
      </c>
      <c r="W38">
        <v>5961</v>
      </c>
      <c r="X38" s="4">
        <v>3.9514137931034501</v>
      </c>
      <c r="Y38" s="4">
        <v>1.44990721214677</v>
      </c>
      <c r="Z38" s="4">
        <v>0.11927528938097599</v>
      </c>
      <c r="AA38">
        <v>97</v>
      </c>
      <c r="AB38">
        <v>199.94999694824199</v>
      </c>
      <c r="AC38" s="4">
        <v>37.150001525878899</v>
      </c>
      <c r="AD38">
        <v>2</v>
      </c>
      <c r="AE38" s="4">
        <v>7.3658084518734848</v>
      </c>
      <c r="AF38">
        <v>3.5</v>
      </c>
      <c r="AG38">
        <v>14</v>
      </c>
      <c r="AH38">
        <v>25</v>
      </c>
      <c r="AI38" s="4">
        <v>0.22761269640110474</v>
      </c>
      <c r="AJ38" s="4">
        <v>472.75065997430892</v>
      </c>
      <c r="AK38" s="24">
        <v>210</v>
      </c>
      <c r="AL38">
        <f t="shared" si="0"/>
        <v>1.1290476190476191</v>
      </c>
    </row>
    <row r="39" spans="1:38">
      <c r="A39">
        <v>5</v>
      </c>
      <c r="B39" t="s">
        <v>6</v>
      </c>
      <c r="C39">
        <v>2011</v>
      </c>
      <c r="D39">
        <v>0</v>
      </c>
      <c r="E39">
        <v>0</v>
      </c>
      <c r="F39">
        <v>1</v>
      </c>
      <c r="G39">
        <v>0</v>
      </c>
      <c r="H39">
        <v>1</v>
      </c>
      <c r="I39">
        <v>23.5</v>
      </c>
      <c r="J39">
        <v>1</v>
      </c>
      <c r="K39">
        <v>40.130000000000003</v>
      </c>
      <c r="L39">
        <v>83.165037388082993</v>
      </c>
      <c r="M39">
        <v>63.746420277821997</v>
      </c>
      <c r="N39">
        <v>26880.254726245999</v>
      </c>
      <c r="O39">
        <v>139</v>
      </c>
      <c r="P39">
        <v>313.75</v>
      </c>
      <c r="Q39">
        <v>711</v>
      </c>
      <c r="R39">
        <v>404.59199999999998</v>
      </c>
      <c r="S39">
        <v>50</v>
      </c>
      <c r="T39">
        <v>76.650000000000006</v>
      </c>
      <c r="U39">
        <v>1.5330000000000001</v>
      </c>
      <c r="V39">
        <v>173</v>
      </c>
      <c r="W39">
        <v>5961</v>
      </c>
      <c r="X39" s="4">
        <v>2.9532262773722602</v>
      </c>
      <c r="Y39" s="4">
        <v>1.28953625498008</v>
      </c>
      <c r="Z39" s="4">
        <v>0.11927528938097599</v>
      </c>
      <c r="AA39">
        <v>116</v>
      </c>
      <c r="AB39">
        <v>237.10000610351599</v>
      </c>
      <c r="AC39" s="4">
        <v>76.649993896484403</v>
      </c>
      <c r="AD39">
        <v>2</v>
      </c>
      <c r="AE39" s="4">
        <v>7.3658084518734848</v>
      </c>
      <c r="AF39">
        <v>3.5</v>
      </c>
      <c r="AG39">
        <v>14</v>
      </c>
      <c r="AH39">
        <v>25</v>
      </c>
      <c r="AI39" s="4">
        <v>0.22761269640110474</v>
      </c>
      <c r="AJ39" s="4">
        <v>625.5821154236163</v>
      </c>
      <c r="AK39" s="24">
        <v>210</v>
      </c>
      <c r="AL39">
        <f t="shared" si="0"/>
        <v>1.4940476190476191</v>
      </c>
    </row>
    <row r="40" spans="1:38">
      <c r="A40">
        <v>5</v>
      </c>
      <c r="B40" t="s">
        <v>6</v>
      </c>
      <c r="C40">
        <v>2012</v>
      </c>
      <c r="D40">
        <v>0</v>
      </c>
      <c r="E40">
        <v>0</v>
      </c>
      <c r="F40">
        <v>1</v>
      </c>
      <c r="G40">
        <v>0</v>
      </c>
      <c r="H40">
        <v>1</v>
      </c>
      <c r="I40">
        <v>23.5</v>
      </c>
      <c r="J40">
        <v>1</v>
      </c>
      <c r="K40">
        <v>40.130000000000003</v>
      </c>
      <c r="L40">
        <v>83.040262261511003</v>
      </c>
      <c r="M40">
        <v>64.501684098995398</v>
      </c>
      <c r="N40">
        <v>25998.519180633099</v>
      </c>
      <c r="O40">
        <v>139</v>
      </c>
      <c r="P40">
        <v>313.75</v>
      </c>
      <c r="Q40">
        <v>1211</v>
      </c>
      <c r="R40">
        <v>609.73699999999997</v>
      </c>
      <c r="S40">
        <v>0</v>
      </c>
      <c r="T40">
        <v>0</v>
      </c>
      <c r="V40">
        <v>173</v>
      </c>
      <c r="W40">
        <v>5961</v>
      </c>
      <c r="X40" s="4">
        <v>4.4506350364963501</v>
      </c>
      <c r="Y40" s="4">
        <v>1.9433848605577699</v>
      </c>
      <c r="Z40" s="4">
        <v>0.20315383324945499</v>
      </c>
      <c r="AA40">
        <v>139</v>
      </c>
      <c r="AB40">
        <v>313.75</v>
      </c>
      <c r="AC40" s="4">
        <v>0</v>
      </c>
      <c r="AD40">
        <v>2</v>
      </c>
      <c r="AE40" s="4">
        <v>7.3658084518734848</v>
      </c>
      <c r="AF40">
        <v>3.5</v>
      </c>
      <c r="AG40">
        <v>14</v>
      </c>
      <c r="AH40">
        <v>25</v>
      </c>
      <c r="AI40" s="4">
        <v>0.22761269640110474</v>
      </c>
      <c r="AJ40" s="4">
        <v>625.5821154236163</v>
      </c>
      <c r="AK40" s="24">
        <v>210</v>
      </c>
      <c r="AL40">
        <f t="shared" si="0"/>
        <v>1.4940476190476191</v>
      </c>
    </row>
    <row r="41" spans="1:38">
      <c r="A41">
        <v>5</v>
      </c>
      <c r="B41" t="s">
        <v>6</v>
      </c>
      <c r="C41">
        <v>2013</v>
      </c>
      <c r="D41">
        <v>0</v>
      </c>
      <c r="E41">
        <v>0</v>
      </c>
      <c r="F41">
        <v>1</v>
      </c>
      <c r="G41">
        <v>0</v>
      </c>
      <c r="H41">
        <v>1</v>
      </c>
      <c r="I41">
        <v>23.5</v>
      </c>
      <c r="J41">
        <v>1</v>
      </c>
      <c r="K41">
        <v>40.130000000000003</v>
      </c>
      <c r="L41">
        <v>82.915674338993597</v>
      </c>
      <c r="M41">
        <v>65.265896241299501</v>
      </c>
      <c r="N41">
        <v>25754.026012582999</v>
      </c>
      <c r="O41">
        <v>139</v>
      </c>
      <c r="P41">
        <v>313.75</v>
      </c>
      <c r="Q41">
        <v>1211</v>
      </c>
      <c r="R41">
        <v>601.97199999999998</v>
      </c>
      <c r="S41">
        <v>0</v>
      </c>
      <c r="T41">
        <v>0</v>
      </c>
      <c r="V41">
        <v>173</v>
      </c>
      <c r="W41">
        <v>5961</v>
      </c>
      <c r="X41" s="4">
        <v>4.3939562043795597</v>
      </c>
      <c r="Y41" s="4">
        <v>1.9186358565737101</v>
      </c>
      <c r="Z41" s="4">
        <v>0.20315383324945499</v>
      </c>
      <c r="AA41">
        <v>139</v>
      </c>
      <c r="AB41">
        <v>313.75</v>
      </c>
      <c r="AC41" s="4">
        <v>0</v>
      </c>
      <c r="AD41">
        <v>2</v>
      </c>
      <c r="AE41" s="4">
        <v>7.3658084518734848</v>
      </c>
      <c r="AF41">
        <v>3.5</v>
      </c>
      <c r="AG41">
        <v>14</v>
      </c>
      <c r="AH41">
        <v>25</v>
      </c>
      <c r="AI41" s="4">
        <v>0.22761269640110474</v>
      </c>
      <c r="AJ41" s="4">
        <v>625.5821154236163</v>
      </c>
      <c r="AK41" s="24">
        <v>210</v>
      </c>
      <c r="AL41">
        <f t="shared" si="0"/>
        <v>1.4940476190476191</v>
      </c>
    </row>
    <row r="42" spans="1:38">
      <c r="A42">
        <v>6</v>
      </c>
      <c r="B42" t="s">
        <v>7</v>
      </c>
      <c r="C42">
        <v>2006</v>
      </c>
      <c r="D42">
        <v>0</v>
      </c>
      <c r="E42">
        <v>2</v>
      </c>
      <c r="F42">
        <v>0</v>
      </c>
      <c r="G42">
        <v>0</v>
      </c>
      <c r="H42">
        <v>2</v>
      </c>
      <c r="I42">
        <v>21.34</v>
      </c>
      <c r="J42">
        <v>0</v>
      </c>
      <c r="K42">
        <v>20.64</v>
      </c>
      <c r="L42">
        <v>58.922356918971801</v>
      </c>
      <c r="M42">
        <v>78.123861104283094</v>
      </c>
      <c r="N42">
        <v>43888.176667369502</v>
      </c>
      <c r="O42">
        <v>9</v>
      </c>
      <c r="P42">
        <v>7.2</v>
      </c>
      <c r="Q42">
        <v>1766.1</v>
      </c>
      <c r="S42">
        <v>9</v>
      </c>
      <c r="V42">
        <v>9</v>
      </c>
      <c r="W42">
        <v>15530</v>
      </c>
      <c r="X42" s="4">
        <v>0</v>
      </c>
      <c r="Y42" s="4">
        <v>0</v>
      </c>
      <c r="Z42" s="4">
        <v>0.113721828718609</v>
      </c>
      <c r="AA42">
        <v>0</v>
      </c>
      <c r="AB42">
        <v>0</v>
      </c>
      <c r="AC42" s="4">
        <v>7.1999998092651403</v>
      </c>
      <c r="AD42">
        <v>2</v>
      </c>
      <c r="AE42" s="4">
        <v>6.6887809516161774</v>
      </c>
      <c r="AF42">
        <v>3.5</v>
      </c>
      <c r="AG42">
        <v>14</v>
      </c>
      <c r="AH42">
        <v>25</v>
      </c>
      <c r="AI42" s="4">
        <v>0.18211522834678318</v>
      </c>
      <c r="AJ42" s="4">
        <v>11.48637168228831</v>
      </c>
      <c r="AK42" s="24">
        <v>954.65</v>
      </c>
      <c r="AL42">
        <f t="shared" si="0"/>
        <v>7.5420311108783328E-3</v>
      </c>
    </row>
    <row r="43" spans="1:38">
      <c r="A43">
        <v>6</v>
      </c>
      <c r="B43" t="s">
        <v>7</v>
      </c>
      <c r="C43">
        <v>2007</v>
      </c>
      <c r="D43">
        <v>0</v>
      </c>
      <c r="E43">
        <v>2</v>
      </c>
      <c r="F43">
        <v>0</v>
      </c>
      <c r="G43">
        <v>0</v>
      </c>
      <c r="H43">
        <v>2</v>
      </c>
      <c r="I43">
        <v>21.34</v>
      </c>
      <c r="J43">
        <v>0</v>
      </c>
      <c r="K43">
        <v>20.64</v>
      </c>
      <c r="L43">
        <v>58.555862477351198</v>
      </c>
      <c r="M43">
        <v>78.833177004472006</v>
      </c>
      <c r="N43">
        <v>47465.335557996703</v>
      </c>
      <c r="O43">
        <v>27</v>
      </c>
      <c r="P43">
        <v>43.1</v>
      </c>
      <c r="Q43">
        <v>1845.55</v>
      </c>
      <c r="R43">
        <v>15.497999999999999</v>
      </c>
      <c r="S43">
        <v>26</v>
      </c>
      <c r="T43">
        <v>35.9</v>
      </c>
      <c r="U43">
        <v>1.3807692307692307</v>
      </c>
      <c r="V43">
        <v>35</v>
      </c>
      <c r="W43">
        <v>15530</v>
      </c>
      <c r="X43" s="4">
        <v>0.44280000000000003</v>
      </c>
      <c r="Y43" s="4">
        <v>0.35958236658932702</v>
      </c>
      <c r="Z43" s="4">
        <v>0.118837733419189</v>
      </c>
      <c r="AA43">
        <v>9</v>
      </c>
      <c r="AB43">
        <v>7.1999998092651403</v>
      </c>
      <c r="AC43" s="4">
        <v>35.900001525878899</v>
      </c>
      <c r="AD43">
        <v>2</v>
      </c>
      <c r="AE43" s="4">
        <v>6.6887809516161774</v>
      </c>
      <c r="AF43">
        <v>3.5</v>
      </c>
      <c r="AG43">
        <v>14</v>
      </c>
      <c r="AH43">
        <v>25</v>
      </c>
      <c r="AI43" s="4">
        <v>0.18211522834678318</v>
      </c>
      <c r="AJ43" s="4">
        <v>68.758697153698066</v>
      </c>
      <c r="AK43" s="24">
        <v>954.65</v>
      </c>
      <c r="AL43">
        <f t="shared" si="0"/>
        <v>4.5147436233174465E-2</v>
      </c>
    </row>
    <row r="44" spans="1:38">
      <c r="A44">
        <v>6</v>
      </c>
      <c r="B44" t="s">
        <v>7</v>
      </c>
      <c r="C44">
        <v>2008</v>
      </c>
      <c r="D44">
        <v>0</v>
      </c>
      <c r="E44">
        <v>2</v>
      </c>
      <c r="F44">
        <v>0</v>
      </c>
      <c r="G44">
        <v>0</v>
      </c>
      <c r="H44">
        <v>2</v>
      </c>
      <c r="I44">
        <v>21.34</v>
      </c>
      <c r="J44">
        <v>0</v>
      </c>
      <c r="K44">
        <v>16.8657296466112</v>
      </c>
      <c r="L44">
        <v>58.191647614870902</v>
      </c>
      <c r="M44">
        <v>79.548933050336601</v>
      </c>
      <c r="N44">
        <v>48517.937534137702</v>
      </c>
      <c r="O44">
        <v>45</v>
      </c>
      <c r="P44">
        <v>76.400000000000006</v>
      </c>
      <c r="Q44">
        <v>1845.55</v>
      </c>
      <c r="R44">
        <v>127.80800000000001</v>
      </c>
      <c r="S44">
        <v>23</v>
      </c>
      <c r="T44">
        <v>33.300000000000004</v>
      </c>
      <c r="U44">
        <v>1.4478260869565218</v>
      </c>
      <c r="V44">
        <v>58</v>
      </c>
      <c r="W44">
        <v>15530</v>
      </c>
      <c r="X44" s="4">
        <v>2.2035862068965502</v>
      </c>
      <c r="Y44" s="4">
        <v>1.67287958115183</v>
      </c>
      <c r="Z44" s="4">
        <v>0.118837733419189</v>
      </c>
      <c r="AA44">
        <v>27</v>
      </c>
      <c r="AB44">
        <v>43.099998474121101</v>
      </c>
      <c r="AC44" s="4">
        <v>33.300003051757798</v>
      </c>
      <c r="AD44">
        <v>2</v>
      </c>
      <c r="AE44" s="4">
        <v>6.6887809516161774</v>
      </c>
      <c r="AF44">
        <v>3.5</v>
      </c>
      <c r="AG44">
        <v>14</v>
      </c>
      <c r="AH44">
        <v>25</v>
      </c>
      <c r="AI44" s="4">
        <v>0.18211522834678318</v>
      </c>
      <c r="AJ44" s="4">
        <v>121.88316618428151</v>
      </c>
      <c r="AK44" s="24">
        <v>954.65</v>
      </c>
      <c r="AL44">
        <f t="shared" si="0"/>
        <v>8.0029330120986758E-2</v>
      </c>
    </row>
    <row r="45" spans="1:38">
      <c r="A45">
        <v>6</v>
      </c>
      <c r="B45" t="s">
        <v>7</v>
      </c>
      <c r="C45">
        <v>2009</v>
      </c>
      <c r="D45">
        <v>0</v>
      </c>
      <c r="E45">
        <v>2</v>
      </c>
      <c r="F45">
        <v>0</v>
      </c>
      <c r="G45">
        <v>0</v>
      </c>
      <c r="H45">
        <v>2</v>
      </c>
      <c r="I45">
        <v>21.34</v>
      </c>
      <c r="J45">
        <v>0</v>
      </c>
      <c r="K45">
        <v>16.8657296466112</v>
      </c>
      <c r="L45">
        <v>57.829698152650202</v>
      </c>
      <c r="M45">
        <v>80.271187714380204</v>
      </c>
      <c r="N45">
        <v>49461.056633944798</v>
      </c>
      <c r="O45">
        <v>52</v>
      </c>
      <c r="P45">
        <v>88.4</v>
      </c>
      <c r="Q45">
        <v>1925</v>
      </c>
      <c r="R45">
        <v>229.71</v>
      </c>
      <c r="S45">
        <v>8</v>
      </c>
      <c r="T45">
        <v>12</v>
      </c>
      <c r="U45">
        <v>1.5</v>
      </c>
      <c r="V45">
        <v>66</v>
      </c>
      <c r="W45">
        <v>15530</v>
      </c>
      <c r="X45" s="4">
        <v>3.4804545454545499</v>
      </c>
      <c r="Y45" s="4">
        <v>2.59852941176471</v>
      </c>
      <c r="Z45" s="4">
        <v>0.12395363811976801</v>
      </c>
      <c r="AA45">
        <v>45</v>
      </c>
      <c r="AB45">
        <v>76.400001525878906</v>
      </c>
      <c r="AC45" s="4">
        <v>11.999998092651399</v>
      </c>
      <c r="AD45">
        <v>2</v>
      </c>
      <c r="AE45" s="4">
        <v>6.6887809516161774</v>
      </c>
      <c r="AF45">
        <v>3.5</v>
      </c>
      <c r="AG45">
        <v>14</v>
      </c>
      <c r="AH45">
        <v>25</v>
      </c>
      <c r="AI45" s="4">
        <v>0.18211522834678318</v>
      </c>
      <c r="AJ45" s="4">
        <v>141.02711898809534</v>
      </c>
      <c r="AK45" s="24">
        <v>954.65</v>
      </c>
      <c r="AL45">
        <f t="shared" si="0"/>
        <v>9.2599381972450642E-2</v>
      </c>
    </row>
    <row r="46" spans="1:38">
      <c r="A46">
        <v>6</v>
      </c>
      <c r="B46" t="s">
        <v>7</v>
      </c>
      <c r="C46">
        <v>2010</v>
      </c>
      <c r="D46">
        <v>0</v>
      </c>
      <c r="E46">
        <v>2</v>
      </c>
      <c r="F46">
        <v>0</v>
      </c>
      <c r="G46">
        <v>0</v>
      </c>
      <c r="H46">
        <v>2</v>
      </c>
      <c r="I46">
        <v>21.34</v>
      </c>
      <c r="J46">
        <v>0</v>
      </c>
      <c r="K46">
        <v>16.8657296466112</v>
      </c>
      <c r="L46">
        <v>57.47</v>
      </c>
      <c r="M46">
        <v>81</v>
      </c>
      <c r="N46">
        <v>46860.561107791204</v>
      </c>
      <c r="O46">
        <v>52</v>
      </c>
      <c r="P46">
        <v>88.4</v>
      </c>
      <c r="Q46">
        <v>1925</v>
      </c>
      <c r="R46">
        <v>229.22</v>
      </c>
      <c r="S46">
        <v>0</v>
      </c>
      <c r="T46">
        <v>0</v>
      </c>
      <c r="V46">
        <v>66</v>
      </c>
      <c r="W46">
        <v>15530</v>
      </c>
      <c r="X46" s="4">
        <v>3.4730303030303</v>
      </c>
      <c r="Y46" s="4">
        <v>2.5929864253393702</v>
      </c>
      <c r="Z46" s="4">
        <v>0.12395363811976801</v>
      </c>
      <c r="AA46">
        <v>52</v>
      </c>
      <c r="AB46">
        <v>88.400001525878906</v>
      </c>
      <c r="AC46" s="4">
        <v>-1.5258789289873701E-6</v>
      </c>
      <c r="AD46">
        <v>2</v>
      </c>
      <c r="AE46" s="4">
        <v>6.6887809516161774</v>
      </c>
      <c r="AF46">
        <v>3.5</v>
      </c>
      <c r="AG46">
        <v>14</v>
      </c>
      <c r="AH46">
        <v>25</v>
      </c>
      <c r="AI46" s="4">
        <v>0.18211522834678318</v>
      </c>
      <c r="AJ46" s="4">
        <v>141.02711898809534</v>
      </c>
      <c r="AK46" s="24">
        <v>954.65</v>
      </c>
      <c r="AL46">
        <f t="shared" si="0"/>
        <v>9.2599381972450642E-2</v>
      </c>
    </row>
    <row r="47" spans="1:38">
      <c r="A47">
        <v>6</v>
      </c>
      <c r="B47" t="s">
        <v>7</v>
      </c>
      <c r="C47">
        <v>2011</v>
      </c>
      <c r="D47">
        <v>0</v>
      </c>
      <c r="E47">
        <v>2</v>
      </c>
      <c r="F47">
        <v>0</v>
      </c>
      <c r="G47">
        <v>0</v>
      </c>
      <c r="H47">
        <v>2</v>
      </c>
      <c r="I47">
        <v>21.34</v>
      </c>
      <c r="J47">
        <v>0</v>
      </c>
      <c r="K47">
        <v>16.8657296466112</v>
      </c>
      <c r="L47">
        <v>57.112539153874899</v>
      </c>
      <c r="M47">
        <v>81.735429446307094</v>
      </c>
      <c r="N47">
        <v>47526.140288972303</v>
      </c>
      <c r="O47">
        <v>52</v>
      </c>
      <c r="P47">
        <v>88.4</v>
      </c>
      <c r="Q47">
        <v>1925</v>
      </c>
      <c r="R47">
        <v>278.92</v>
      </c>
      <c r="S47">
        <v>0</v>
      </c>
      <c r="T47">
        <v>0</v>
      </c>
      <c r="V47">
        <v>66</v>
      </c>
      <c r="W47">
        <v>15530</v>
      </c>
      <c r="X47" s="4">
        <v>4.2260606060606101</v>
      </c>
      <c r="Y47" s="4">
        <v>3.1552036199094999</v>
      </c>
      <c r="Z47" s="4">
        <v>0.12395363811976801</v>
      </c>
      <c r="AA47">
        <v>52</v>
      </c>
      <c r="AB47">
        <v>88.400001525878906</v>
      </c>
      <c r="AC47" s="4">
        <v>-1.5258789289873701E-6</v>
      </c>
      <c r="AD47">
        <v>2</v>
      </c>
      <c r="AE47" s="4">
        <v>6.6887809516161774</v>
      </c>
      <c r="AF47">
        <v>3.5</v>
      </c>
      <c r="AG47">
        <v>14</v>
      </c>
      <c r="AH47">
        <v>25</v>
      </c>
      <c r="AI47" s="4">
        <v>0.18211522834678318</v>
      </c>
      <c r="AJ47" s="4">
        <v>141.02711898809534</v>
      </c>
      <c r="AK47" s="24">
        <v>954.65</v>
      </c>
      <c r="AL47">
        <f t="shared" si="0"/>
        <v>9.2599381972450642E-2</v>
      </c>
    </row>
    <row r="48" spans="1:38">
      <c r="A48">
        <v>6</v>
      </c>
      <c r="B48" t="s">
        <v>7</v>
      </c>
      <c r="C48">
        <v>2012</v>
      </c>
      <c r="D48">
        <v>0</v>
      </c>
      <c r="E48">
        <v>2</v>
      </c>
      <c r="F48">
        <v>0</v>
      </c>
      <c r="G48">
        <v>0</v>
      </c>
      <c r="H48">
        <v>2</v>
      </c>
      <c r="I48">
        <v>21.34</v>
      </c>
      <c r="J48">
        <v>0</v>
      </c>
      <c r="K48">
        <v>16.8657296466112</v>
      </c>
      <c r="L48">
        <v>56.757301698327701</v>
      </c>
      <c r="M48">
        <v>82.477536132990807</v>
      </c>
      <c r="N48">
        <v>51547.4620321357</v>
      </c>
      <c r="O48">
        <v>55</v>
      </c>
      <c r="P48">
        <v>101</v>
      </c>
      <c r="Q48">
        <v>1925</v>
      </c>
      <c r="R48">
        <v>284.63600000000002</v>
      </c>
      <c r="S48">
        <v>6</v>
      </c>
      <c r="T48">
        <v>12.599999999999994</v>
      </c>
      <c r="U48">
        <v>2.0999999999999992</v>
      </c>
      <c r="V48">
        <v>72</v>
      </c>
      <c r="W48">
        <v>15530</v>
      </c>
      <c r="X48" s="4">
        <v>3.9532777777777799</v>
      </c>
      <c r="Y48" s="4">
        <v>2.8181782178217798</v>
      </c>
      <c r="Z48" s="4">
        <v>0.12395363811976801</v>
      </c>
      <c r="AA48">
        <v>52</v>
      </c>
      <c r="AB48">
        <v>88.400001525878906</v>
      </c>
      <c r="AC48" s="4">
        <v>12.599998474121101</v>
      </c>
      <c r="AD48">
        <v>2</v>
      </c>
      <c r="AE48" s="4">
        <v>6.6887809516161774</v>
      </c>
      <c r="AF48">
        <v>3.5</v>
      </c>
      <c r="AG48">
        <v>14</v>
      </c>
      <c r="AH48">
        <v>25</v>
      </c>
      <c r="AI48" s="4">
        <v>0.18211522834678318</v>
      </c>
      <c r="AJ48" s="4">
        <v>161.1282694320999</v>
      </c>
      <c r="AK48" s="24">
        <v>954.65</v>
      </c>
      <c r="AL48">
        <f t="shared" si="0"/>
        <v>0.10579793641648771</v>
      </c>
    </row>
    <row r="49" spans="1:38">
      <c r="A49">
        <v>6</v>
      </c>
      <c r="B49" t="s">
        <v>7</v>
      </c>
      <c r="C49">
        <v>2013</v>
      </c>
      <c r="D49">
        <v>0</v>
      </c>
      <c r="E49">
        <v>2</v>
      </c>
      <c r="F49">
        <v>0</v>
      </c>
      <c r="G49">
        <v>0</v>
      </c>
      <c r="H49">
        <v>2</v>
      </c>
      <c r="I49">
        <v>21.34</v>
      </c>
      <c r="J49">
        <v>0</v>
      </c>
      <c r="K49">
        <v>16.8657296466112</v>
      </c>
      <c r="L49">
        <v>56.404273803967897</v>
      </c>
      <c r="M49">
        <v>83.226380685226104</v>
      </c>
      <c r="N49">
        <v>51117.741827146303</v>
      </c>
      <c r="O49">
        <v>55</v>
      </c>
      <c r="P49">
        <v>101</v>
      </c>
      <c r="Q49">
        <v>1925</v>
      </c>
      <c r="R49">
        <v>325.18</v>
      </c>
      <c r="S49">
        <v>0</v>
      </c>
      <c r="T49">
        <v>0</v>
      </c>
      <c r="V49">
        <v>72</v>
      </c>
      <c r="W49">
        <v>15530</v>
      </c>
      <c r="X49" s="4">
        <v>4.5163888888888897</v>
      </c>
      <c r="Y49" s="4">
        <v>3.2196039603960398</v>
      </c>
      <c r="Z49" s="4">
        <v>0.12395363811976801</v>
      </c>
      <c r="AA49">
        <v>55</v>
      </c>
      <c r="AB49">
        <v>101</v>
      </c>
      <c r="AC49" s="4">
        <v>0</v>
      </c>
      <c r="AD49">
        <v>2</v>
      </c>
      <c r="AE49" s="4">
        <v>6.6887809516161774</v>
      </c>
      <c r="AF49">
        <v>3.5</v>
      </c>
      <c r="AG49">
        <v>14</v>
      </c>
      <c r="AH49">
        <v>25</v>
      </c>
      <c r="AI49" s="4">
        <v>0.18211522834678318</v>
      </c>
      <c r="AJ49" s="4">
        <v>161.1282694320999</v>
      </c>
      <c r="AK49" s="24">
        <v>954.65</v>
      </c>
      <c r="AL49">
        <f t="shared" si="0"/>
        <v>0.10579793641648771</v>
      </c>
    </row>
    <row r="50" spans="1:38">
      <c r="A50">
        <v>7</v>
      </c>
      <c r="B50" t="s">
        <v>8</v>
      </c>
      <c r="C50">
        <v>2006</v>
      </c>
      <c r="D50">
        <v>0</v>
      </c>
      <c r="E50">
        <v>1</v>
      </c>
      <c r="F50">
        <v>0</v>
      </c>
      <c r="G50">
        <v>0</v>
      </c>
      <c r="H50">
        <v>1</v>
      </c>
      <c r="I50">
        <v>15.5</v>
      </c>
      <c r="J50">
        <v>0</v>
      </c>
      <c r="K50">
        <v>11</v>
      </c>
      <c r="L50">
        <v>40.148939641400098</v>
      </c>
      <c r="M50">
        <v>84.129352495911505</v>
      </c>
      <c r="N50">
        <v>59488.422249523603</v>
      </c>
      <c r="O50">
        <v>0</v>
      </c>
      <c r="P50">
        <v>0</v>
      </c>
      <c r="Q50">
        <v>1799</v>
      </c>
      <c r="R50">
        <v>0</v>
      </c>
      <c r="S50">
        <v>0</v>
      </c>
      <c r="V50">
        <v>0</v>
      </c>
      <c r="W50">
        <v>15643</v>
      </c>
      <c r="X50" s="4">
        <v>0</v>
      </c>
      <c r="Y50" s="4">
        <v>0</v>
      </c>
      <c r="Z50" s="4">
        <v>0.115003515949626</v>
      </c>
      <c r="AA50">
        <v>0</v>
      </c>
      <c r="AB50">
        <v>0</v>
      </c>
      <c r="AC50" s="4">
        <v>0</v>
      </c>
      <c r="AD50">
        <v>2</v>
      </c>
      <c r="AE50" s="4">
        <v>4.8582991916612341</v>
      </c>
      <c r="AF50">
        <v>3.5</v>
      </c>
      <c r="AG50">
        <v>14</v>
      </c>
      <c r="AH50">
        <v>25</v>
      </c>
      <c r="AI50" s="4">
        <v>7.641199611032963E-2</v>
      </c>
      <c r="AJ50" s="4">
        <v>0</v>
      </c>
      <c r="AK50" s="24">
        <v>843.1</v>
      </c>
      <c r="AL50">
        <f t="shared" si="0"/>
        <v>0</v>
      </c>
    </row>
    <row r="51" spans="1:38">
      <c r="A51">
        <v>7</v>
      </c>
      <c r="B51" t="s">
        <v>8</v>
      </c>
      <c r="C51">
        <v>2007</v>
      </c>
      <c r="D51">
        <v>0</v>
      </c>
      <c r="E51">
        <v>1</v>
      </c>
      <c r="F51">
        <v>0</v>
      </c>
      <c r="G51">
        <v>0</v>
      </c>
      <c r="H51">
        <v>1</v>
      </c>
      <c r="I51">
        <v>15.5</v>
      </c>
      <c r="J51">
        <v>0</v>
      </c>
      <c r="K51">
        <v>11</v>
      </c>
      <c r="L51">
        <v>39.861124613236498</v>
      </c>
      <c r="M51">
        <v>84.838009996267601</v>
      </c>
      <c r="N51">
        <v>65716.801832536701</v>
      </c>
      <c r="O51">
        <v>0</v>
      </c>
      <c r="P51">
        <v>0</v>
      </c>
      <c r="Q51">
        <v>1799</v>
      </c>
      <c r="R51">
        <v>0</v>
      </c>
      <c r="S51">
        <v>0</v>
      </c>
      <c r="T51">
        <v>0</v>
      </c>
      <c r="V51">
        <v>0</v>
      </c>
      <c r="W51">
        <v>15643</v>
      </c>
      <c r="X51" s="4">
        <v>0</v>
      </c>
      <c r="Y51" s="4">
        <v>0</v>
      </c>
      <c r="Z51" s="4">
        <v>0.115003515949626</v>
      </c>
      <c r="AA51">
        <v>0</v>
      </c>
      <c r="AB51">
        <v>0</v>
      </c>
      <c r="AC51" s="4">
        <v>0</v>
      </c>
      <c r="AD51">
        <v>2</v>
      </c>
      <c r="AE51" s="4">
        <v>4.8582991916612341</v>
      </c>
      <c r="AF51">
        <v>3.5</v>
      </c>
      <c r="AG51">
        <v>14</v>
      </c>
      <c r="AH51">
        <v>25</v>
      </c>
      <c r="AI51" s="4">
        <v>7.641199611032963E-2</v>
      </c>
      <c r="AJ51" s="4">
        <v>0</v>
      </c>
      <c r="AK51" s="24">
        <v>843.1</v>
      </c>
      <c r="AL51">
        <f t="shared" si="0"/>
        <v>0</v>
      </c>
    </row>
    <row r="52" spans="1:38">
      <c r="A52">
        <v>7</v>
      </c>
      <c r="B52" t="s">
        <v>8</v>
      </c>
      <c r="C52">
        <v>2008</v>
      </c>
      <c r="D52">
        <v>0</v>
      </c>
      <c r="E52">
        <v>1</v>
      </c>
      <c r="F52">
        <v>0</v>
      </c>
      <c r="G52">
        <v>0</v>
      </c>
      <c r="H52">
        <v>1</v>
      </c>
      <c r="I52">
        <v>15.5</v>
      </c>
      <c r="J52">
        <v>0</v>
      </c>
      <c r="K52">
        <v>12.15</v>
      </c>
      <c r="L52">
        <v>39.575372839823203</v>
      </c>
      <c r="M52">
        <v>85.552636821691806</v>
      </c>
      <c r="N52">
        <v>71374.240406690704</v>
      </c>
      <c r="O52">
        <v>0</v>
      </c>
      <c r="P52">
        <v>0</v>
      </c>
      <c r="Q52">
        <v>1799</v>
      </c>
      <c r="R52">
        <v>0</v>
      </c>
      <c r="S52">
        <v>0</v>
      </c>
      <c r="T52">
        <v>0</v>
      </c>
      <c r="V52">
        <v>0</v>
      </c>
      <c r="W52">
        <v>15643</v>
      </c>
      <c r="X52" s="4">
        <v>0</v>
      </c>
      <c r="Y52" s="4">
        <v>0</v>
      </c>
      <c r="Z52" s="4">
        <v>0.115003515949626</v>
      </c>
      <c r="AA52">
        <v>0</v>
      </c>
      <c r="AB52">
        <v>0</v>
      </c>
      <c r="AC52" s="4">
        <v>0</v>
      </c>
      <c r="AD52">
        <v>2</v>
      </c>
      <c r="AE52" s="4">
        <v>4.8582991916612341</v>
      </c>
      <c r="AF52">
        <v>3.5</v>
      </c>
      <c r="AG52">
        <v>14</v>
      </c>
      <c r="AH52">
        <v>25</v>
      </c>
      <c r="AI52" s="4">
        <v>7.641199611032963E-2</v>
      </c>
      <c r="AJ52" s="4">
        <v>0</v>
      </c>
      <c r="AK52" s="24">
        <v>843.1</v>
      </c>
      <c r="AL52">
        <f t="shared" si="0"/>
        <v>0</v>
      </c>
    </row>
    <row r="53" spans="1:38">
      <c r="A53">
        <v>7</v>
      </c>
      <c r="B53" t="s">
        <v>8</v>
      </c>
      <c r="C53">
        <v>2009</v>
      </c>
      <c r="D53">
        <v>0</v>
      </c>
      <c r="E53">
        <v>1</v>
      </c>
      <c r="F53">
        <v>0</v>
      </c>
      <c r="G53">
        <v>0</v>
      </c>
      <c r="H53">
        <v>1</v>
      </c>
      <c r="I53">
        <v>15.5</v>
      </c>
      <c r="J53">
        <v>0</v>
      </c>
      <c r="K53">
        <v>13.3</v>
      </c>
      <c r="L53">
        <v>39.291669530340698</v>
      </c>
      <c r="M53">
        <v>86.273283254360905</v>
      </c>
      <c r="N53">
        <v>77281.537347311707</v>
      </c>
      <c r="O53">
        <v>0</v>
      </c>
      <c r="P53">
        <v>0</v>
      </c>
      <c r="Q53">
        <v>1799</v>
      </c>
      <c r="R53">
        <v>0</v>
      </c>
      <c r="S53">
        <v>0</v>
      </c>
      <c r="T53">
        <v>0</v>
      </c>
      <c r="V53">
        <v>0</v>
      </c>
      <c r="W53">
        <v>15643</v>
      </c>
      <c r="X53" s="4">
        <v>0</v>
      </c>
      <c r="Y53" s="4">
        <v>0</v>
      </c>
      <c r="Z53" s="4">
        <v>0.115003515949626</v>
      </c>
      <c r="AA53">
        <v>0</v>
      </c>
      <c r="AB53">
        <v>0</v>
      </c>
      <c r="AC53" s="4">
        <v>0</v>
      </c>
      <c r="AD53">
        <v>2</v>
      </c>
      <c r="AE53" s="4">
        <v>4.8582991916612341</v>
      </c>
      <c r="AF53">
        <v>3.5</v>
      </c>
      <c r="AG53">
        <v>14</v>
      </c>
      <c r="AH53">
        <v>25</v>
      </c>
      <c r="AI53" s="4">
        <v>7.641199611032963E-2</v>
      </c>
      <c r="AJ53" s="4">
        <v>0</v>
      </c>
      <c r="AK53" s="24">
        <v>843.1</v>
      </c>
      <c r="AL53">
        <f t="shared" si="0"/>
        <v>0</v>
      </c>
    </row>
    <row r="54" spans="1:38">
      <c r="A54">
        <v>7</v>
      </c>
      <c r="B54" t="s">
        <v>8</v>
      </c>
      <c r="C54">
        <v>2010</v>
      </c>
      <c r="D54">
        <v>0</v>
      </c>
      <c r="E54">
        <v>1</v>
      </c>
      <c r="F54">
        <v>0</v>
      </c>
      <c r="G54">
        <v>0</v>
      </c>
      <c r="H54">
        <v>1</v>
      </c>
      <c r="I54">
        <v>15.5</v>
      </c>
      <c r="J54">
        <v>0</v>
      </c>
      <c r="K54">
        <v>12.664999999999999</v>
      </c>
      <c r="L54">
        <v>39.01</v>
      </c>
      <c r="M54">
        <v>87</v>
      </c>
      <c r="N54">
        <v>76840.753589147906</v>
      </c>
      <c r="O54">
        <v>0</v>
      </c>
      <c r="P54">
        <v>0</v>
      </c>
      <c r="Q54">
        <v>1799</v>
      </c>
      <c r="R54">
        <v>0</v>
      </c>
      <c r="S54">
        <v>0</v>
      </c>
      <c r="T54">
        <v>0</v>
      </c>
      <c r="V54">
        <v>0</v>
      </c>
      <c r="W54">
        <v>15643</v>
      </c>
      <c r="X54" s="4">
        <v>0</v>
      </c>
      <c r="Y54" s="4">
        <v>0</v>
      </c>
      <c r="Z54" s="4">
        <v>0.115003515949626</v>
      </c>
      <c r="AA54">
        <v>0</v>
      </c>
      <c r="AB54">
        <v>0</v>
      </c>
      <c r="AC54" s="4">
        <v>0</v>
      </c>
      <c r="AD54">
        <v>2</v>
      </c>
      <c r="AE54" s="4">
        <v>4.8582991916612341</v>
      </c>
      <c r="AF54">
        <v>3.5</v>
      </c>
      <c r="AG54">
        <v>14</v>
      </c>
      <c r="AH54">
        <v>25</v>
      </c>
      <c r="AI54" s="4">
        <v>7.641199611032963E-2</v>
      </c>
      <c r="AJ54" s="4">
        <v>0</v>
      </c>
      <c r="AK54" s="24">
        <v>843.1</v>
      </c>
      <c r="AL54">
        <f t="shared" si="0"/>
        <v>0</v>
      </c>
    </row>
    <row r="55" spans="1:38">
      <c r="A55">
        <v>7</v>
      </c>
      <c r="B55" t="s">
        <v>8</v>
      </c>
      <c r="C55">
        <v>2011</v>
      </c>
      <c r="D55">
        <v>0</v>
      </c>
      <c r="E55">
        <v>1</v>
      </c>
      <c r="F55">
        <v>0</v>
      </c>
      <c r="G55">
        <v>0</v>
      </c>
      <c r="H55">
        <v>1</v>
      </c>
      <c r="I55">
        <v>15.5</v>
      </c>
      <c r="J55">
        <v>1</v>
      </c>
      <c r="K55">
        <v>12.664999999999999</v>
      </c>
      <c r="L55">
        <v>38.730349669282802</v>
      </c>
      <c r="M55">
        <v>87.732838191450199</v>
      </c>
      <c r="N55">
        <v>80144.845741651196</v>
      </c>
      <c r="O55">
        <v>21</v>
      </c>
      <c r="P55">
        <v>106.4</v>
      </c>
      <c r="Q55">
        <v>1799</v>
      </c>
      <c r="R55">
        <v>20.52</v>
      </c>
      <c r="S55">
        <v>133</v>
      </c>
      <c r="T55">
        <v>106.4</v>
      </c>
      <c r="U55">
        <v>0.8</v>
      </c>
      <c r="V55">
        <v>133</v>
      </c>
      <c r="W55">
        <v>15643</v>
      </c>
      <c r="X55" s="4">
        <v>0.154285714285714</v>
      </c>
      <c r="Y55" s="4">
        <v>0.192857142857143</v>
      </c>
      <c r="Z55" s="4">
        <v>0.115003515949626</v>
      </c>
      <c r="AA55">
        <v>0</v>
      </c>
      <c r="AB55">
        <v>0</v>
      </c>
      <c r="AC55" s="4">
        <v>106.40000152587901</v>
      </c>
      <c r="AD55">
        <v>2</v>
      </c>
      <c r="AE55" s="4">
        <v>4.8582991916612341</v>
      </c>
      <c r="AF55">
        <v>3.5</v>
      </c>
      <c r="AG55">
        <v>14</v>
      </c>
      <c r="AH55">
        <v>25</v>
      </c>
      <c r="AI55" s="4">
        <v>7.641199611032963E-2</v>
      </c>
      <c r="AJ55" s="4">
        <v>71.220870742578285</v>
      </c>
      <c r="AK55" s="24">
        <v>843.1</v>
      </c>
      <c r="AL55">
        <f t="shared" si="0"/>
        <v>0.12620092515715811</v>
      </c>
    </row>
    <row r="56" spans="1:38">
      <c r="A56">
        <v>7</v>
      </c>
      <c r="B56" t="s">
        <v>8</v>
      </c>
      <c r="C56">
        <v>2012</v>
      </c>
      <c r="D56">
        <v>0</v>
      </c>
      <c r="E56">
        <v>1</v>
      </c>
      <c r="F56">
        <v>0</v>
      </c>
      <c r="G56">
        <v>0</v>
      </c>
      <c r="H56">
        <v>1</v>
      </c>
      <c r="I56">
        <v>15.5</v>
      </c>
      <c r="J56">
        <v>1</v>
      </c>
      <c r="K56">
        <v>12.03</v>
      </c>
      <c r="L56">
        <v>38.452704063186701</v>
      </c>
      <c r="M56">
        <v>88.471849392266606</v>
      </c>
      <c r="N56">
        <v>83014.672392342603</v>
      </c>
      <c r="O56">
        <v>21</v>
      </c>
      <c r="P56">
        <v>106.4</v>
      </c>
      <c r="Q56">
        <v>1799</v>
      </c>
      <c r="R56">
        <v>226.51</v>
      </c>
      <c r="S56">
        <v>0</v>
      </c>
      <c r="T56">
        <v>0</v>
      </c>
      <c r="V56">
        <v>133</v>
      </c>
      <c r="W56">
        <v>15643</v>
      </c>
      <c r="X56" s="4">
        <v>1.7030827067669201</v>
      </c>
      <c r="Y56" s="4">
        <v>2.1288533834586501</v>
      </c>
      <c r="Z56" s="4">
        <v>0.115003515949626</v>
      </c>
      <c r="AA56">
        <v>21</v>
      </c>
      <c r="AB56">
        <v>106.40000152587901</v>
      </c>
      <c r="AC56" s="4">
        <v>-1.5258789289873701E-6</v>
      </c>
      <c r="AD56">
        <v>2</v>
      </c>
      <c r="AE56" s="4">
        <v>4.8582991916612341</v>
      </c>
      <c r="AF56">
        <v>3.5</v>
      </c>
      <c r="AG56">
        <v>14</v>
      </c>
      <c r="AH56">
        <v>25</v>
      </c>
      <c r="AI56" s="4">
        <v>7.641199611032963E-2</v>
      </c>
      <c r="AJ56" s="4">
        <v>71.220870742578285</v>
      </c>
      <c r="AK56" s="24">
        <v>843.1</v>
      </c>
      <c r="AL56">
        <f t="shared" si="0"/>
        <v>0.12620092515715811</v>
      </c>
    </row>
    <row r="57" spans="1:38">
      <c r="A57">
        <v>7</v>
      </c>
      <c r="B57" t="s">
        <v>8</v>
      </c>
      <c r="C57">
        <v>2013</v>
      </c>
      <c r="D57">
        <v>0</v>
      </c>
      <c r="E57">
        <v>1</v>
      </c>
      <c r="F57">
        <v>0</v>
      </c>
      <c r="G57">
        <v>0</v>
      </c>
      <c r="H57">
        <v>1</v>
      </c>
      <c r="I57">
        <v>15.5</v>
      </c>
      <c r="J57">
        <v>1</v>
      </c>
      <c r="K57">
        <v>12.03</v>
      </c>
      <c r="L57">
        <v>38.177048810476101</v>
      </c>
      <c r="M57">
        <v>89.217085600345797</v>
      </c>
      <c r="N57">
        <v>88585.404668176707</v>
      </c>
      <c r="O57">
        <v>21</v>
      </c>
      <c r="P57">
        <v>106.4</v>
      </c>
      <c r="Q57">
        <v>1799</v>
      </c>
      <c r="R57">
        <v>232.404</v>
      </c>
      <c r="S57">
        <v>0</v>
      </c>
      <c r="T57">
        <v>0</v>
      </c>
      <c r="V57">
        <v>133</v>
      </c>
      <c r="W57">
        <v>15643</v>
      </c>
      <c r="X57" s="4">
        <v>1.7473984962406</v>
      </c>
      <c r="Y57" s="4">
        <v>2.18424812030075</v>
      </c>
      <c r="Z57" s="4">
        <v>0.115003515949626</v>
      </c>
      <c r="AA57">
        <v>21</v>
      </c>
      <c r="AB57">
        <v>106.40000152587901</v>
      </c>
      <c r="AC57" s="4">
        <v>-1.5258789289873701E-6</v>
      </c>
      <c r="AD57">
        <v>2</v>
      </c>
      <c r="AE57" s="4">
        <v>4.8582991916612341</v>
      </c>
      <c r="AF57">
        <v>3.5</v>
      </c>
      <c r="AG57">
        <v>14</v>
      </c>
      <c r="AH57">
        <v>25</v>
      </c>
      <c r="AI57" s="4">
        <v>7.641199611032963E-2</v>
      </c>
      <c r="AJ57" s="4">
        <v>71.220870742578285</v>
      </c>
      <c r="AK57" s="24">
        <v>843.1</v>
      </c>
      <c r="AL57">
        <f t="shared" si="0"/>
        <v>0.12620092515715811</v>
      </c>
    </row>
    <row r="58" spans="1:38">
      <c r="A58">
        <v>8</v>
      </c>
      <c r="B58" t="s">
        <v>9</v>
      </c>
      <c r="C58">
        <v>2006</v>
      </c>
      <c r="D58">
        <v>0</v>
      </c>
      <c r="E58">
        <v>3</v>
      </c>
      <c r="F58">
        <v>0</v>
      </c>
      <c r="G58">
        <v>0</v>
      </c>
      <c r="H58">
        <v>3</v>
      </c>
      <c r="I58">
        <v>20.53</v>
      </c>
      <c r="J58">
        <v>4</v>
      </c>
      <c r="K58">
        <v>5.95</v>
      </c>
      <c r="L58">
        <v>74.904432617150206</v>
      </c>
      <c r="M58">
        <v>80.545845643937795</v>
      </c>
      <c r="N58">
        <v>32616.1036491864</v>
      </c>
      <c r="O58">
        <v>223</v>
      </c>
      <c r="P58">
        <v>303.02</v>
      </c>
      <c r="Q58">
        <v>961</v>
      </c>
      <c r="R58">
        <v>297.75799999999998</v>
      </c>
      <c r="S58">
        <v>123</v>
      </c>
      <c r="V58">
        <v>223</v>
      </c>
      <c r="W58">
        <v>8572</v>
      </c>
      <c r="X58" s="4">
        <v>2.4207967479674801</v>
      </c>
      <c r="Y58" s="4">
        <v>0.982634809583526</v>
      </c>
      <c r="Z58" s="4">
        <v>0.112109192720485</v>
      </c>
      <c r="AA58">
        <v>118</v>
      </c>
      <c r="AB58">
        <v>185.419998168945</v>
      </c>
      <c r="AC58" s="4">
        <v>117.59999847412099</v>
      </c>
      <c r="AD58">
        <v>2</v>
      </c>
      <c r="AE58" s="4">
        <v>6.4348956390196861</v>
      </c>
      <c r="AF58">
        <v>3.5</v>
      </c>
      <c r="AG58">
        <v>14</v>
      </c>
      <c r="AH58">
        <v>25</v>
      </c>
      <c r="AI58" s="4">
        <v>0.1656564550456118</v>
      </c>
      <c r="AJ58" s="4">
        <v>439.72763850939049</v>
      </c>
      <c r="AK58" s="24">
        <v>155.66</v>
      </c>
      <c r="AL58">
        <f t="shared" si="0"/>
        <v>1.9466786586149298</v>
      </c>
    </row>
    <row r="59" spans="1:38">
      <c r="A59">
        <v>8</v>
      </c>
      <c r="B59" t="s">
        <v>9</v>
      </c>
      <c r="C59">
        <v>2007</v>
      </c>
      <c r="D59">
        <v>2</v>
      </c>
      <c r="E59">
        <v>3</v>
      </c>
      <c r="F59">
        <v>0</v>
      </c>
      <c r="G59">
        <v>0</v>
      </c>
      <c r="H59">
        <v>5</v>
      </c>
      <c r="I59">
        <v>20.5</v>
      </c>
      <c r="J59">
        <v>5</v>
      </c>
      <c r="K59">
        <v>5.95</v>
      </c>
      <c r="L59">
        <v>74.805629143084701</v>
      </c>
      <c r="M59">
        <v>81.152496054397602</v>
      </c>
      <c r="N59">
        <v>35907.072992647802</v>
      </c>
      <c r="O59">
        <v>247</v>
      </c>
      <c r="P59">
        <v>367.82</v>
      </c>
      <c r="Q59">
        <v>979.5</v>
      </c>
      <c r="R59">
        <v>528.63900000000001</v>
      </c>
      <c r="S59">
        <v>46</v>
      </c>
      <c r="T59">
        <v>64.800000000000011</v>
      </c>
      <c r="U59">
        <v>1.4086956521739133</v>
      </c>
      <c r="V59">
        <v>269</v>
      </c>
      <c r="W59">
        <v>8572</v>
      </c>
      <c r="X59" s="4">
        <v>3.1280414201183402</v>
      </c>
      <c r="Y59" s="4">
        <v>1.43722201076614</v>
      </c>
      <c r="Z59" s="4">
        <v>0.11426738217452199</v>
      </c>
      <c r="AA59">
        <v>223</v>
      </c>
      <c r="AB59">
        <v>303.01998901367199</v>
      </c>
      <c r="AC59" s="4">
        <v>64.800010681152301</v>
      </c>
      <c r="AD59">
        <v>2</v>
      </c>
      <c r="AE59" s="4">
        <v>6.425492479293891</v>
      </c>
      <c r="AF59">
        <v>3.5</v>
      </c>
      <c r="AG59">
        <v>14</v>
      </c>
      <c r="AH59">
        <v>25</v>
      </c>
      <c r="AI59" s="4">
        <v>0.16505512131288649</v>
      </c>
      <c r="AJ59" s="4">
        <v>531.82463455863967</v>
      </c>
      <c r="AK59" s="24">
        <v>155.66</v>
      </c>
      <c r="AL59">
        <f t="shared" si="0"/>
        <v>2.3629705768983684</v>
      </c>
    </row>
    <row r="60" spans="1:38">
      <c r="A60">
        <v>8</v>
      </c>
      <c r="B60" t="s">
        <v>9</v>
      </c>
      <c r="C60">
        <v>2008</v>
      </c>
      <c r="D60">
        <v>2</v>
      </c>
      <c r="E60">
        <v>3</v>
      </c>
      <c r="F60">
        <v>0</v>
      </c>
      <c r="G60">
        <v>0</v>
      </c>
      <c r="H60">
        <v>5</v>
      </c>
      <c r="I60">
        <v>20.5</v>
      </c>
      <c r="J60">
        <v>5</v>
      </c>
      <c r="K60">
        <v>5.95</v>
      </c>
      <c r="L60">
        <v>74.706955996773601</v>
      </c>
      <c r="M60">
        <v>81.763715598343694</v>
      </c>
      <c r="N60">
        <v>38080.404561358002</v>
      </c>
      <c r="O60">
        <v>258</v>
      </c>
      <c r="P60">
        <v>382.97</v>
      </c>
      <c r="Q60">
        <v>979.5</v>
      </c>
      <c r="R60">
        <v>645.976</v>
      </c>
      <c r="S60">
        <v>13</v>
      </c>
      <c r="T60">
        <v>15.150000000000034</v>
      </c>
      <c r="U60">
        <v>1.1653846153846179</v>
      </c>
      <c r="V60">
        <v>282</v>
      </c>
      <c r="W60">
        <v>8572</v>
      </c>
      <c r="X60" s="4">
        <v>3.5493186813186801</v>
      </c>
      <c r="Y60" s="4">
        <v>1.6867535316082201</v>
      </c>
      <c r="Z60" s="4">
        <v>0.11426738217452199</v>
      </c>
      <c r="AA60">
        <v>247</v>
      </c>
      <c r="AB60">
        <v>367.82000732421898</v>
      </c>
      <c r="AC60" s="4">
        <v>15.149992942810099</v>
      </c>
      <c r="AD60">
        <v>2</v>
      </c>
      <c r="AE60" s="4">
        <v>6.425492479293891</v>
      </c>
      <c r="AF60">
        <v>3.5</v>
      </c>
      <c r="AG60">
        <v>14</v>
      </c>
      <c r="AH60">
        <v>25</v>
      </c>
      <c r="AI60" s="4">
        <v>0.16505512131288649</v>
      </c>
      <c r="AJ60" s="4">
        <v>553.72975992855822</v>
      </c>
      <c r="AK60" s="24">
        <v>155.66</v>
      </c>
      <c r="AL60">
        <f t="shared" si="0"/>
        <v>2.4602980855711167</v>
      </c>
    </row>
    <row r="61" spans="1:38">
      <c r="A61">
        <v>8</v>
      </c>
      <c r="B61" t="s">
        <v>9</v>
      </c>
      <c r="C61">
        <v>2009</v>
      </c>
      <c r="D61">
        <v>2</v>
      </c>
      <c r="E61">
        <v>3</v>
      </c>
      <c r="F61">
        <v>0</v>
      </c>
      <c r="G61">
        <v>0</v>
      </c>
      <c r="H61">
        <v>5</v>
      </c>
      <c r="I61">
        <v>20.5</v>
      </c>
      <c r="J61">
        <v>5</v>
      </c>
      <c r="K61">
        <v>5.95</v>
      </c>
      <c r="L61">
        <v>74.608413006306506</v>
      </c>
      <c r="M61">
        <v>82.379538689303899</v>
      </c>
      <c r="N61">
        <v>40701.006370825999</v>
      </c>
      <c r="O61">
        <v>258</v>
      </c>
      <c r="P61">
        <v>382.97</v>
      </c>
      <c r="Q61">
        <v>998</v>
      </c>
      <c r="R61">
        <v>730.94100000000003</v>
      </c>
      <c r="S61">
        <v>0</v>
      </c>
      <c r="T61">
        <v>0</v>
      </c>
      <c r="V61">
        <v>282</v>
      </c>
      <c r="W61">
        <v>8572</v>
      </c>
      <c r="X61" s="4">
        <v>4.0161593406593399</v>
      </c>
      <c r="Y61" s="4">
        <v>1.9086116405984801</v>
      </c>
      <c r="Z61" s="4">
        <v>0.116425571628558</v>
      </c>
      <c r="AA61">
        <v>258</v>
      </c>
      <c r="AB61">
        <v>382.97000122070301</v>
      </c>
      <c r="AC61" s="4">
        <v>-1.22070309771516E-6</v>
      </c>
      <c r="AD61">
        <v>2</v>
      </c>
      <c r="AE61" s="4">
        <v>6.425492479293891</v>
      </c>
      <c r="AF61">
        <v>3.5</v>
      </c>
      <c r="AG61">
        <v>14</v>
      </c>
      <c r="AH61">
        <v>25</v>
      </c>
      <c r="AI61" s="4">
        <v>0.16505512131288649</v>
      </c>
      <c r="AJ61" s="4">
        <v>553.72975992855822</v>
      </c>
      <c r="AK61" s="24">
        <v>155.66</v>
      </c>
      <c r="AL61">
        <f t="shared" si="0"/>
        <v>2.4602980855711167</v>
      </c>
    </row>
    <row r="62" spans="1:38">
      <c r="A62">
        <v>8</v>
      </c>
      <c r="B62" t="s">
        <v>9</v>
      </c>
      <c r="C62">
        <v>2010</v>
      </c>
      <c r="D62">
        <v>2</v>
      </c>
      <c r="E62">
        <v>3</v>
      </c>
      <c r="F62">
        <v>0</v>
      </c>
      <c r="G62">
        <v>0</v>
      </c>
      <c r="H62">
        <v>5</v>
      </c>
      <c r="I62">
        <v>20.5</v>
      </c>
      <c r="J62">
        <v>6</v>
      </c>
      <c r="K62">
        <v>5.95</v>
      </c>
      <c r="L62">
        <v>74.510000000000005</v>
      </c>
      <c r="M62">
        <v>82.999999999999901</v>
      </c>
      <c r="N62">
        <v>44997.841147318097</v>
      </c>
      <c r="O62">
        <v>259</v>
      </c>
      <c r="P62">
        <v>384.47</v>
      </c>
      <c r="Q62">
        <v>998</v>
      </c>
      <c r="R62">
        <v>688.66</v>
      </c>
      <c r="S62">
        <v>1</v>
      </c>
      <c r="T62">
        <v>1.5</v>
      </c>
      <c r="U62">
        <v>1.5</v>
      </c>
      <c r="V62">
        <v>283</v>
      </c>
      <c r="W62">
        <v>8572</v>
      </c>
      <c r="X62" s="4">
        <v>3.7631693989070998</v>
      </c>
      <c r="Y62" s="4">
        <v>1.7911930709808299</v>
      </c>
      <c r="Z62" s="4">
        <v>0.116425571628558</v>
      </c>
      <c r="AA62">
        <v>258</v>
      </c>
      <c r="AB62">
        <v>382.97000122070301</v>
      </c>
      <c r="AC62" s="4">
        <v>1.4999988079071001</v>
      </c>
      <c r="AD62">
        <v>2</v>
      </c>
      <c r="AE62" s="4">
        <v>6.425492479293891</v>
      </c>
      <c r="AF62">
        <v>3.5</v>
      </c>
      <c r="AG62">
        <v>14</v>
      </c>
      <c r="AH62">
        <v>25</v>
      </c>
      <c r="AI62" s="4">
        <v>0.16505512131288649</v>
      </c>
      <c r="AJ62" s="4">
        <v>555.89858422260954</v>
      </c>
      <c r="AK62" s="24">
        <v>155.66</v>
      </c>
      <c r="AL62">
        <f t="shared" si="0"/>
        <v>2.4699344725684185</v>
      </c>
    </row>
    <row r="63" spans="1:38">
      <c r="A63">
        <v>8</v>
      </c>
      <c r="B63" t="s">
        <v>9</v>
      </c>
      <c r="C63">
        <v>2011</v>
      </c>
      <c r="D63">
        <v>2</v>
      </c>
      <c r="E63">
        <v>3</v>
      </c>
      <c r="F63">
        <v>0</v>
      </c>
      <c r="G63">
        <v>0</v>
      </c>
      <c r="H63">
        <v>5</v>
      </c>
      <c r="I63">
        <v>20.5</v>
      </c>
      <c r="J63">
        <v>7</v>
      </c>
      <c r="K63">
        <v>5.95</v>
      </c>
      <c r="L63">
        <v>74.411716806397294</v>
      </c>
      <c r="M63">
        <v>83.625134464299407</v>
      </c>
      <c r="N63">
        <v>48466.085692188703</v>
      </c>
      <c r="O63">
        <v>285</v>
      </c>
      <c r="P63">
        <v>430.62</v>
      </c>
      <c r="Q63">
        <v>998</v>
      </c>
      <c r="R63">
        <v>776.16700000000003</v>
      </c>
      <c r="S63">
        <v>41</v>
      </c>
      <c r="T63">
        <v>46.149999999999977</v>
      </c>
      <c r="U63">
        <v>1.1256097560975604</v>
      </c>
      <c r="V63">
        <v>324</v>
      </c>
      <c r="W63">
        <v>8572</v>
      </c>
      <c r="X63" s="4">
        <v>3.46503125</v>
      </c>
      <c r="Y63" s="4">
        <v>1.8024406669453299</v>
      </c>
      <c r="Z63" s="4">
        <v>0.116425571628558</v>
      </c>
      <c r="AA63">
        <v>259</v>
      </c>
      <c r="AB63">
        <v>384.47000122070301</v>
      </c>
      <c r="AC63" s="4">
        <v>46.149997711181598</v>
      </c>
      <c r="AD63">
        <v>2</v>
      </c>
      <c r="AE63" s="4">
        <v>6.425492479293891</v>
      </c>
      <c r="AF63">
        <v>3.5</v>
      </c>
      <c r="AG63">
        <v>14</v>
      </c>
      <c r="AH63">
        <v>25</v>
      </c>
      <c r="AI63" s="4">
        <v>0.16505512131288649</v>
      </c>
      <c r="AJ63" s="4">
        <v>622.62607833625543</v>
      </c>
      <c r="AK63" s="24">
        <v>155.66</v>
      </c>
      <c r="AL63">
        <f t="shared" si="0"/>
        <v>2.7664139791854043</v>
      </c>
    </row>
    <row r="64" spans="1:38">
      <c r="A64">
        <v>8</v>
      </c>
      <c r="B64" t="s">
        <v>9</v>
      </c>
      <c r="C64">
        <v>2012</v>
      </c>
      <c r="D64">
        <v>2</v>
      </c>
      <c r="E64">
        <v>3</v>
      </c>
      <c r="F64">
        <v>0</v>
      </c>
      <c r="G64">
        <v>0</v>
      </c>
      <c r="H64">
        <v>5</v>
      </c>
      <c r="I64">
        <v>20.5</v>
      </c>
      <c r="J64">
        <v>9</v>
      </c>
      <c r="K64">
        <v>5.95</v>
      </c>
      <c r="L64">
        <v>74.313563254267393</v>
      </c>
      <c r="M64">
        <v>84.254977279182498</v>
      </c>
      <c r="N64">
        <v>50197.4707884487</v>
      </c>
      <c r="O64">
        <v>382</v>
      </c>
      <c r="P64">
        <v>614.37</v>
      </c>
      <c r="Q64">
        <v>998</v>
      </c>
      <c r="R64">
        <v>864.35</v>
      </c>
      <c r="S64">
        <v>114</v>
      </c>
      <c r="T64">
        <v>183.75</v>
      </c>
      <c r="U64">
        <v>1.611842105263158</v>
      </c>
      <c r="V64">
        <v>438</v>
      </c>
      <c r="W64">
        <v>8572</v>
      </c>
      <c r="X64" s="4">
        <v>2.5572485207100599</v>
      </c>
      <c r="Y64" s="4">
        <v>1.4068883571788999</v>
      </c>
      <c r="Z64" s="4">
        <v>0.116425571628558</v>
      </c>
      <c r="AA64">
        <v>285</v>
      </c>
      <c r="AB64">
        <v>430.61999511718801</v>
      </c>
      <c r="AC64" s="4">
        <v>183.75</v>
      </c>
      <c r="AD64">
        <v>2</v>
      </c>
      <c r="AE64" s="4">
        <v>6.425492479293891</v>
      </c>
      <c r="AF64">
        <v>3.5</v>
      </c>
      <c r="AG64">
        <v>14</v>
      </c>
      <c r="AH64">
        <v>25</v>
      </c>
      <c r="AI64" s="4">
        <v>0.16505512131288649</v>
      </c>
      <c r="AJ64" s="4">
        <v>888.30705435754317</v>
      </c>
      <c r="AK64" s="24">
        <v>155.66</v>
      </c>
      <c r="AL64">
        <f t="shared" si="0"/>
        <v>3.9468713863548763</v>
      </c>
    </row>
    <row r="65" spans="1:38">
      <c r="A65">
        <v>8</v>
      </c>
      <c r="B65" t="s">
        <v>9</v>
      </c>
      <c r="C65">
        <v>2013</v>
      </c>
      <c r="D65">
        <v>2</v>
      </c>
      <c r="E65">
        <v>3</v>
      </c>
      <c r="F65">
        <v>0</v>
      </c>
      <c r="G65">
        <v>0</v>
      </c>
      <c r="H65">
        <v>5</v>
      </c>
      <c r="I65">
        <v>20.5</v>
      </c>
      <c r="J65">
        <v>12</v>
      </c>
      <c r="K65">
        <v>5.95</v>
      </c>
      <c r="L65">
        <v>74.215539172605503</v>
      </c>
      <c r="M65">
        <v>84.889563906724405</v>
      </c>
      <c r="N65">
        <v>53800.204437865097</v>
      </c>
      <c r="O65">
        <v>497</v>
      </c>
      <c r="P65">
        <v>813.97</v>
      </c>
      <c r="Q65">
        <v>998</v>
      </c>
      <c r="R65">
        <v>1157.078</v>
      </c>
      <c r="S65">
        <v>125</v>
      </c>
      <c r="T65">
        <v>199.60000000000002</v>
      </c>
      <c r="U65">
        <v>1.5968000000000002</v>
      </c>
      <c r="V65">
        <v>563</v>
      </c>
      <c r="W65">
        <v>8572</v>
      </c>
      <c r="X65" s="4">
        <v>2.49908855291577</v>
      </c>
      <c r="Y65" s="4">
        <v>1.4215241347961201</v>
      </c>
      <c r="Z65" s="4">
        <v>0.116425571628558</v>
      </c>
      <c r="AA65">
        <v>382</v>
      </c>
      <c r="AB65">
        <v>614.36999511718795</v>
      </c>
      <c r="AC65" s="4">
        <v>199.60000610351599</v>
      </c>
      <c r="AD65">
        <v>2</v>
      </c>
      <c r="AE65" s="4">
        <v>6.425492479293891</v>
      </c>
      <c r="AF65">
        <v>3.5</v>
      </c>
      <c r="AG65">
        <v>14</v>
      </c>
      <c r="AH65">
        <v>25</v>
      </c>
      <c r="AI65" s="4">
        <v>0.16505512131288649</v>
      </c>
      <c r="AJ65" s="4">
        <v>1176.9052737526399</v>
      </c>
      <c r="AK65" s="24">
        <v>155.66</v>
      </c>
      <c r="AL65">
        <f t="shared" si="0"/>
        <v>5.2291532827958376</v>
      </c>
    </row>
    <row r="66" spans="1:38">
      <c r="A66">
        <v>9</v>
      </c>
      <c r="B66" t="s">
        <v>10</v>
      </c>
      <c r="C66">
        <v>2006</v>
      </c>
      <c r="D66">
        <v>4</v>
      </c>
      <c r="E66">
        <v>5</v>
      </c>
      <c r="F66">
        <v>0</v>
      </c>
      <c r="G66">
        <v>1</v>
      </c>
      <c r="H66">
        <v>10</v>
      </c>
      <c r="I66">
        <v>20.51</v>
      </c>
      <c r="J66">
        <v>2</v>
      </c>
      <c r="K66">
        <v>14.7</v>
      </c>
      <c r="L66">
        <v>82.904637427726499</v>
      </c>
      <c r="M66">
        <v>81.546516333012093</v>
      </c>
      <c r="N66">
        <v>34989.799853327699</v>
      </c>
      <c r="O66">
        <v>319</v>
      </c>
      <c r="P66">
        <v>342.74</v>
      </c>
      <c r="Q66">
        <v>1019</v>
      </c>
      <c r="R66">
        <v>537.98599999999999</v>
      </c>
      <c r="S66">
        <v>25</v>
      </c>
      <c r="V66">
        <v>319</v>
      </c>
      <c r="W66">
        <v>10480</v>
      </c>
      <c r="X66" s="4">
        <v>21.519439999999999</v>
      </c>
      <c r="Y66" s="4">
        <v>1.56966213456264</v>
      </c>
      <c r="Z66" s="4">
        <v>9.7232824427480893E-2</v>
      </c>
      <c r="AA66">
        <v>306</v>
      </c>
      <c r="AB66">
        <v>316.510009765625</v>
      </c>
      <c r="AC66" s="4">
        <v>26.2299900054932</v>
      </c>
      <c r="AD66">
        <v>2</v>
      </c>
      <c r="AE66" s="4">
        <v>6.4286268658691554</v>
      </c>
      <c r="AF66">
        <v>3.5</v>
      </c>
      <c r="AG66">
        <v>14</v>
      </c>
      <c r="AH66">
        <v>25</v>
      </c>
      <c r="AI66" s="4">
        <v>0.16525549623325764</v>
      </c>
      <c r="AJ66" s="4">
        <v>496.16349850392373</v>
      </c>
      <c r="AK66" s="24">
        <v>931.23</v>
      </c>
      <c r="AL66">
        <f t="shared" si="0"/>
        <v>0.36805085746807986</v>
      </c>
    </row>
    <row r="67" spans="1:38">
      <c r="A67">
        <v>9</v>
      </c>
      <c r="B67" t="s">
        <v>10</v>
      </c>
      <c r="C67">
        <v>2007</v>
      </c>
      <c r="D67">
        <v>4</v>
      </c>
      <c r="E67">
        <v>5</v>
      </c>
      <c r="F67">
        <v>0</v>
      </c>
      <c r="G67">
        <v>1</v>
      </c>
      <c r="H67">
        <v>10</v>
      </c>
      <c r="I67">
        <v>20.51</v>
      </c>
      <c r="J67">
        <v>2</v>
      </c>
      <c r="K67">
        <v>14.7</v>
      </c>
      <c r="L67">
        <v>82.426863852340404</v>
      </c>
      <c r="M67">
        <v>82.153085834904203</v>
      </c>
      <c r="N67">
        <v>38318.227613503703</v>
      </c>
      <c r="O67">
        <v>363</v>
      </c>
      <c r="P67">
        <v>399.06</v>
      </c>
      <c r="Q67">
        <v>1073.5</v>
      </c>
      <c r="R67">
        <v>481.49900000000002</v>
      </c>
      <c r="S67">
        <v>77</v>
      </c>
      <c r="T67">
        <v>56.319999999999993</v>
      </c>
      <c r="U67">
        <v>0.73142857142857132</v>
      </c>
      <c r="V67">
        <v>396</v>
      </c>
      <c r="W67">
        <v>10480</v>
      </c>
      <c r="X67" s="4">
        <v>4.7205784313725498</v>
      </c>
      <c r="Y67" s="4">
        <v>1.2065829699794499</v>
      </c>
      <c r="Z67" s="4">
        <v>0.10243320610687</v>
      </c>
      <c r="AA67">
        <v>319</v>
      </c>
      <c r="AB67">
        <v>342.739990234375</v>
      </c>
      <c r="AC67" s="4">
        <v>56.320011138916001</v>
      </c>
      <c r="AD67">
        <v>2</v>
      </c>
      <c r="AE67" s="4">
        <v>6.4286268658691554</v>
      </c>
      <c r="AF67">
        <v>3.5</v>
      </c>
      <c r="AG67">
        <v>14</v>
      </c>
      <c r="AH67">
        <v>25</v>
      </c>
      <c r="AI67" s="4">
        <v>0.16525549623325764</v>
      </c>
      <c r="AJ67" s="4">
        <v>577.69447894315169</v>
      </c>
      <c r="AK67" s="24">
        <v>931.23</v>
      </c>
      <c r="AL67">
        <f t="shared" ref="AL67:AL73" si="1">P67/AK67</f>
        <v>0.42853000869817337</v>
      </c>
    </row>
    <row r="68" spans="1:38">
      <c r="A68">
        <v>9</v>
      </c>
      <c r="B68" t="s">
        <v>10</v>
      </c>
      <c r="C68">
        <v>2008</v>
      </c>
      <c r="D68">
        <v>4</v>
      </c>
      <c r="E68">
        <v>5</v>
      </c>
      <c r="F68">
        <v>0</v>
      </c>
      <c r="G68">
        <v>1</v>
      </c>
      <c r="H68">
        <v>10</v>
      </c>
      <c r="I68">
        <v>20.51</v>
      </c>
      <c r="J68">
        <v>3</v>
      </c>
      <c r="K68">
        <v>14.7</v>
      </c>
      <c r="L68">
        <v>81.951843652355507</v>
      </c>
      <c r="M68">
        <v>82.764167197966799</v>
      </c>
      <c r="N68">
        <v>38898.482539497498</v>
      </c>
      <c r="O68">
        <v>429</v>
      </c>
      <c r="P68">
        <v>474.79</v>
      </c>
      <c r="Q68">
        <v>1073.5</v>
      </c>
      <c r="R68">
        <v>570.005</v>
      </c>
      <c r="S68">
        <v>150</v>
      </c>
      <c r="T68">
        <v>75.730000000000018</v>
      </c>
      <c r="U68">
        <v>0.5048666666666668</v>
      </c>
      <c r="V68">
        <v>546</v>
      </c>
      <c r="W68">
        <v>10480</v>
      </c>
      <c r="X68" s="4">
        <v>2.2619246031746001</v>
      </c>
      <c r="Y68" s="4">
        <v>1.2005412919395899</v>
      </c>
      <c r="Z68" s="4">
        <v>0.10243320610687</v>
      </c>
      <c r="AA68">
        <v>363</v>
      </c>
      <c r="AB68">
        <v>399.05999755859398</v>
      </c>
      <c r="AC68" s="4">
        <v>75.730003356933594</v>
      </c>
      <c r="AD68">
        <v>2</v>
      </c>
      <c r="AE68" s="4">
        <v>6.4286268658691554</v>
      </c>
      <c r="AF68">
        <v>3.5</v>
      </c>
      <c r="AG68">
        <v>14</v>
      </c>
      <c r="AH68">
        <v>25</v>
      </c>
      <c r="AI68" s="4">
        <v>0.16525549623325764</v>
      </c>
      <c r="AJ68" s="4">
        <v>687.32411581571432</v>
      </c>
      <c r="AK68" s="24">
        <v>931.23</v>
      </c>
      <c r="AL68">
        <f t="shared" si="1"/>
        <v>0.50985256059190531</v>
      </c>
    </row>
    <row r="69" spans="1:38">
      <c r="A69">
        <v>9</v>
      </c>
      <c r="B69" t="s">
        <v>10</v>
      </c>
      <c r="C69">
        <v>2009</v>
      </c>
      <c r="D69">
        <v>4</v>
      </c>
      <c r="E69">
        <v>5</v>
      </c>
      <c r="F69">
        <v>0</v>
      </c>
      <c r="G69">
        <v>1</v>
      </c>
      <c r="H69">
        <v>10</v>
      </c>
      <c r="I69">
        <v>20.51</v>
      </c>
      <c r="J69">
        <v>4</v>
      </c>
      <c r="K69">
        <v>14.7</v>
      </c>
      <c r="L69">
        <v>81.479560960263598</v>
      </c>
      <c r="M69">
        <v>83.379793982890106</v>
      </c>
      <c r="N69">
        <v>41931.397532188799</v>
      </c>
      <c r="O69">
        <v>499</v>
      </c>
      <c r="P69">
        <v>559.73500000000001</v>
      </c>
      <c r="Q69">
        <v>1128</v>
      </c>
      <c r="R69">
        <v>473.70600000000002</v>
      </c>
      <c r="S69">
        <v>96</v>
      </c>
      <c r="T69">
        <v>84.944999999999993</v>
      </c>
      <c r="U69">
        <v>0.88484374999999993</v>
      </c>
      <c r="V69">
        <v>642</v>
      </c>
      <c r="W69">
        <v>10480</v>
      </c>
      <c r="X69" s="4">
        <v>1.3612241379310299</v>
      </c>
      <c r="Y69" s="4">
        <v>0.84630405459726499</v>
      </c>
      <c r="Z69" s="4">
        <v>0.10763358778626</v>
      </c>
      <c r="AA69">
        <v>429</v>
      </c>
      <c r="AB69">
        <v>474.79000854492199</v>
      </c>
      <c r="AC69" s="4">
        <v>84.944992065429702</v>
      </c>
      <c r="AD69">
        <v>2</v>
      </c>
      <c r="AE69" s="4">
        <v>6.4286268658691554</v>
      </c>
      <c r="AF69">
        <v>3.5</v>
      </c>
      <c r="AG69">
        <v>14</v>
      </c>
      <c r="AH69">
        <v>25</v>
      </c>
      <c r="AI69" s="4">
        <v>0.16525549623325764</v>
      </c>
      <c r="AJ69" s="4">
        <v>810.29373821291279</v>
      </c>
      <c r="AK69" s="24">
        <v>931.23</v>
      </c>
      <c r="AL69">
        <f t="shared" si="1"/>
        <v>0.60107062702017766</v>
      </c>
    </row>
    <row r="70" spans="1:38">
      <c r="A70">
        <v>9</v>
      </c>
      <c r="B70" t="s">
        <v>10</v>
      </c>
      <c r="C70">
        <v>2010</v>
      </c>
      <c r="D70">
        <v>4</v>
      </c>
      <c r="E70">
        <v>5</v>
      </c>
      <c r="F70">
        <v>0</v>
      </c>
      <c r="G70">
        <v>1</v>
      </c>
      <c r="H70">
        <v>10</v>
      </c>
      <c r="I70">
        <v>20.51</v>
      </c>
      <c r="J70">
        <v>6</v>
      </c>
      <c r="K70">
        <v>14.7</v>
      </c>
      <c r="L70">
        <v>81.010000000000005</v>
      </c>
      <c r="M70">
        <v>83.999999999999901</v>
      </c>
      <c r="N70">
        <v>43578.073529411799</v>
      </c>
      <c r="O70">
        <v>579</v>
      </c>
      <c r="P70">
        <v>725.64</v>
      </c>
      <c r="Q70">
        <v>1128</v>
      </c>
      <c r="R70">
        <v>465.72899999999998</v>
      </c>
      <c r="S70">
        <v>140</v>
      </c>
      <c r="T70">
        <v>165.90499999999997</v>
      </c>
      <c r="U70">
        <v>1.1850357142857142</v>
      </c>
      <c r="V70">
        <v>782</v>
      </c>
      <c r="W70">
        <v>10480</v>
      </c>
      <c r="X70" s="4">
        <v>0.95436270491803299</v>
      </c>
      <c r="Y70" s="4">
        <v>0.64181825698693595</v>
      </c>
      <c r="Z70" s="4">
        <v>0.10763358778626</v>
      </c>
      <c r="AA70">
        <v>499</v>
      </c>
      <c r="AB70">
        <v>559.73498535156295</v>
      </c>
      <c r="AC70" s="4">
        <v>165.90501403808599</v>
      </c>
      <c r="AD70">
        <v>2</v>
      </c>
      <c r="AE70" s="4">
        <v>6.4286268658691554</v>
      </c>
      <c r="AF70">
        <v>3.5</v>
      </c>
      <c r="AG70">
        <v>14</v>
      </c>
      <c r="AH70">
        <v>25</v>
      </c>
      <c r="AI70" s="4">
        <v>0.16525549623325764</v>
      </c>
      <c r="AJ70" s="4">
        <v>1050.4641449915014</v>
      </c>
      <c r="AK70" s="24">
        <v>931.23</v>
      </c>
      <c r="AL70">
        <f t="shared" si="1"/>
        <v>0.77922747334170928</v>
      </c>
    </row>
    <row r="71" spans="1:38">
      <c r="A71">
        <v>9</v>
      </c>
      <c r="B71" t="s">
        <v>10</v>
      </c>
      <c r="C71">
        <v>2011</v>
      </c>
      <c r="D71">
        <v>4</v>
      </c>
      <c r="E71">
        <v>5</v>
      </c>
      <c r="F71">
        <v>0</v>
      </c>
      <c r="G71">
        <v>1</v>
      </c>
      <c r="H71">
        <v>10</v>
      </c>
      <c r="I71">
        <v>20.51</v>
      </c>
      <c r="J71">
        <v>7</v>
      </c>
      <c r="K71">
        <v>14.7</v>
      </c>
      <c r="L71">
        <v>80.543145086416104</v>
      </c>
      <c r="M71">
        <v>84.624819311113896</v>
      </c>
      <c r="N71">
        <v>44068.758588600198</v>
      </c>
      <c r="O71">
        <v>685</v>
      </c>
      <c r="P71">
        <v>895.08500000000004</v>
      </c>
      <c r="Q71">
        <v>1128</v>
      </c>
      <c r="R71">
        <v>807.60699999999997</v>
      </c>
      <c r="S71">
        <v>140</v>
      </c>
      <c r="T71">
        <v>169.44500000000005</v>
      </c>
      <c r="U71">
        <v>1.210321428571429</v>
      </c>
      <c r="V71">
        <v>922</v>
      </c>
      <c r="W71">
        <v>10480</v>
      </c>
      <c r="X71" s="4">
        <v>1.28599840764331</v>
      </c>
      <c r="Y71" s="4">
        <v>0.90226849963969902</v>
      </c>
      <c r="Z71" s="4">
        <v>0.10763358778626</v>
      </c>
      <c r="AA71">
        <v>579</v>
      </c>
      <c r="AB71">
        <v>725.64001464843795</v>
      </c>
      <c r="AC71" s="4">
        <v>169.44499206543</v>
      </c>
      <c r="AD71">
        <v>2</v>
      </c>
      <c r="AE71" s="4">
        <v>6.4286268658691554</v>
      </c>
      <c r="AF71">
        <v>3.5</v>
      </c>
      <c r="AG71">
        <v>14</v>
      </c>
      <c r="AH71">
        <v>25</v>
      </c>
      <c r="AI71" s="4">
        <v>0.16525549623325764</v>
      </c>
      <c r="AJ71" s="4">
        <v>1295.7591908104821</v>
      </c>
      <c r="AK71" s="24">
        <v>931.23</v>
      </c>
      <c r="AL71">
        <f t="shared" si="1"/>
        <v>0.96118574358643949</v>
      </c>
    </row>
    <row r="72" spans="1:38">
      <c r="A72">
        <v>9</v>
      </c>
      <c r="B72" t="s">
        <v>10</v>
      </c>
      <c r="C72">
        <v>2012</v>
      </c>
      <c r="D72">
        <v>4</v>
      </c>
      <c r="E72">
        <v>5</v>
      </c>
      <c r="F72">
        <v>0</v>
      </c>
      <c r="G72">
        <v>1</v>
      </c>
      <c r="H72">
        <v>10</v>
      </c>
      <c r="I72">
        <v>20.51</v>
      </c>
      <c r="J72">
        <v>12</v>
      </c>
      <c r="K72">
        <v>14.7</v>
      </c>
      <c r="L72">
        <v>80.0789806247558</v>
      </c>
      <c r="M72">
        <v>85.254286231412905</v>
      </c>
      <c r="N72">
        <v>45236.607882572898</v>
      </c>
      <c r="O72">
        <v>721</v>
      </c>
      <c r="P72">
        <v>983.29</v>
      </c>
      <c r="Q72">
        <v>1128</v>
      </c>
      <c r="R72">
        <v>1375.5650000000001</v>
      </c>
      <c r="S72">
        <v>71</v>
      </c>
      <c r="T72">
        <v>88.204999999999927</v>
      </c>
      <c r="U72">
        <v>1.2423239436619709</v>
      </c>
      <c r="V72">
        <v>993</v>
      </c>
      <c r="W72">
        <v>10480</v>
      </c>
      <c r="X72" s="4">
        <v>1.9679041487839799</v>
      </c>
      <c r="Y72" s="4">
        <v>1.3989413092780401</v>
      </c>
      <c r="Z72" s="4">
        <v>0.10763358778626</v>
      </c>
      <c r="AA72">
        <v>685</v>
      </c>
      <c r="AB72">
        <v>895.08502197265602</v>
      </c>
      <c r="AC72" s="4">
        <v>88.204978942871094</v>
      </c>
      <c r="AD72">
        <v>2</v>
      </c>
      <c r="AE72" s="4">
        <v>6.4286268658691554</v>
      </c>
      <c r="AF72">
        <v>3.5</v>
      </c>
      <c r="AG72">
        <v>14</v>
      </c>
      <c r="AH72">
        <v>25</v>
      </c>
      <c r="AI72" s="4">
        <v>0.16525549623325764</v>
      </c>
      <c r="AJ72" s="4">
        <v>1423.4481135669114</v>
      </c>
      <c r="AK72" s="24">
        <v>931.23</v>
      </c>
      <c r="AL72">
        <f t="shared" si="1"/>
        <v>1.0559045563394649</v>
      </c>
    </row>
    <row r="73" spans="1:38">
      <c r="A73">
        <v>9</v>
      </c>
      <c r="B73" t="s">
        <v>10</v>
      </c>
      <c r="C73">
        <v>2013</v>
      </c>
      <c r="D73">
        <v>4</v>
      </c>
      <c r="E73">
        <v>5</v>
      </c>
      <c r="F73">
        <v>0</v>
      </c>
      <c r="G73">
        <v>1</v>
      </c>
      <c r="H73">
        <v>10</v>
      </c>
      <c r="I73">
        <v>20.51</v>
      </c>
      <c r="J73">
        <v>16</v>
      </c>
      <c r="K73">
        <v>14.7</v>
      </c>
      <c r="L73">
        <v>79.617491110134694</v>
      </c>
      <c r="M73">
        <v>85.888435331325198</v>
      </c>
      <c r="N73">
        <v>47738.605451636897</v>
      </c>
      <c r="O73">
        <v>769</v>
      </c>
      <c r="P73">
        <v>1176.2349999999999</v>
      </c>
      <c r="Q73">
        <v>1128</v>
      </c>
      <c r="R73">
        <v>1844.703</v>
      </c>
      <c r="S73">
        <v>117</v>
      </c>
      <c r="T73">
        <v>192.94499999999994</v>
      </c>
      <c r="U73">
        <v>1.6491025641025636</v>
      </c>
      <c r="V73">
        <v>1110</v>
      </c>
      <c r="W73">
        <v>10480</v>
      </c>
      <c r="X73" s="4">
        <v>2.2606654411764699</v>
      </c>
      <c r="Y73" s="4">
        <v>1.5683116043987799</v>
      </c>
      <c r="Z73" s="4">
        <v>0.10763358778626</v>
      </c>
      <c r="AA73">
        <v>721</v>
      </c>
      <c r="AB73">
        <v>983.28997802734398</v>
      </c>
      <c r="AC73" s="4">
        <v>192.94502258300801</v>
      </c>
      <c r="AD73">
        <v>2</v>
      </c>
      <c r="AE73" s="4">
        <v>6.4286268658691554</v>
      </c>
      <c r="AF73">
        <v>3.5</v>
      </c>
      <c r="AG73">
        <v>14</v>
      </c>
      <c r="AH73">
        <v>25</v>
      </c>
      <c r="AI73" s="4">
        <v>0.16525549623325764</v>
      </c>
      <c r="AJ73" s="4">
        <v>1702.7626558404697</v>
      </c>
      <c r="AK73" s="24">
        <v>931.23</v>
      </c>
      <c r="AL73">
        <f t="shared" si="1"/>
        <v>1.2630982678822631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topLeftCell="C4" workbookViewId="0">
      <selection activeCell="F29" sqref="F29"/>
    </sheetView>
  </sheetViews>
  <sheetFormatPr defaultRowHeight="15"/>
  <sheetData>
    <row r="1" spans="2:22" ht="15.75" thickBot="1"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</row>
    <row r="2" spans="2:22">
      <c r="B2" s="54" t="s">
        <v>110</v>
      </c>
      <c r="C2" s="12">
        <v>2006</v>
      </c>
      <c r="D2" s="13">
        <v>12.63</v>
      </c>
      <c r="E2" s="13">
        <v>2.5499999999999998</v>
      </c>
      <c r="F2" s="13">
        <v>25.1</v>
      </c>
      <c r="G2" s="13">
        <v>19.593</v>
      </c>
      <c r="H2" s="13">
        <v>46.01</v>
      </c>
      <c r="I2" s="13">
        <v>20.64</v>
      </c>
      <c r="J2" s="13">
        <v>11</v>
      </c>
      <c r="K2" s="13">
        <v>5.95</v>
      </c>
      <c r="L2" s="14">
        <v>14.7</v>
      </c>
      <c r="M2" s="54" t="s">
        <v>110</v>
      </c>
      <c r="N2" s="12">
        <f>(MAX($D2:$L2) - D2)/(MAX($D2:$L2)-MIN($D2:$L2))</f>
        <v>0.76806258628624013</v>
      </c>
      <c r="O2" s="13">
        <f>(MAX($D2:$L2) - E2)/(MAX($D2:$L2)-MIN($D2:$L2))</f>
        <v>1</v>
      </c>
      <c r="P2" s="13">
        <f t="shared" ref="P2:T9" si="0">(MAX($D2:$L2) - F2)/(MAX($D2:$L2)-MIN($D2:$L2))</f>
        <v>0.48113207547169801</v>
      </c>
      <c r="Q2" s="13">
        <f t="shared" si="0"/>
        <v>0.60784629544408642</v>
      </c>
      <c r="R2" s="13">
        <f t="shared" si="0"/>
        <v>0</v>
      </c>
      <c r="S2" s="13">
        <f t="shared" si="0"/>
        <v>0.58375517717441316</v>
      </c>
      <c r="T2" s="13">
        <f t="shared" si="0"/>
        <v>0.80556833870225486</v>
      </c>
      <c r="U2" s="13">
        <f t="shared" ref="U2:U9" si="1">(MAX($D2:$L2) - K2)/(MAX($D2:$L2)-MIN($D2:$L2))</f>
        <v>0.92176714219972378</v>
      </c>
      <c r="V2" s="14">
        <f t="shared" ref="V2:V9" si="2">(MAX($D2:$L2) - L2)/(MAX($D2:$L2)-MIN($D2:$L2))</f>
        <v>0.72043258168430735</v>
      </c>
    </row>
    <row r="3" spans="2:22">
      <c r="B3" s="55"/>
      <c r="C3" s="15">
        <v>2007</v>
      </c>
      <c r="D3" s="11">
        <v>12.63</v>
      </c>
      <c r="E3" s="11">
        <v>2.5499999999999998</v>
      </c>
      <c r="F3" s="11">
        <v>25.1</v>
      </c>
      <c r="G3" s="11">
        <v>19.593</v>
      </c>
      <c r="H3" s="11">
        <v>46.01</v>
      </c>
      <c r="I3" s="11">
        <v>20.64</v>
      </c>
      <c r="J3" s="11">
        <v>11</v>
      </c>
      <c r="K3" s="11">
        <v>5.95</v>
      </c>
      <c r="L3" s="16">
        <v>14.7</v>
      </c>
      <c r="M3" s="55"/>
      <c r="N3" s="15">
        <f t="shared" ref="N3:N9" si="3">(MAX($D3:$L3) - D3)/(MAX($D3:$L3)-MIN($D3:$L3))</f>
        <v>0.76806258628624013</v>
      </c>
      <c r="O3" s="11">
        <f t="shared" ref="O3:O9" si="4">(MAX($D3:$L3) - E3)/(MAX($D3:$L3)-MIN($D3:$L3))</f>
        <v>1</v>
      </c>
      <c r="P3" s="11">
        <f t="shared" si="0"/>
        <v>0.48113207547169801</v>
      </c>
      <c r="Q3" s="11">
        <f t="shared" si="0"/>
        <v>0.60784629544408642</v>
      </c>
      <c r="R3" s="11">
        <f t="shared" si="0"/>
        <v>0</v>
      </c>
      <c r="S3" s="11">
        <f t="shared" si="0"/>
        <v>0.58375517717441316</v>
      </c>
      <c r="T3" s="11">
        <f t="shared" si="0"/>
        <v>0.80556833870225486</v>
      </c>
      <c r="U3" s="11">
        <f t="shared" si="1"/>
        <v>0.92176714219972378</v>
      </c>
      <c r="V3" s="16">
        <f t="shared" si="2"/>
        <v>0.72043258168430735</v>
      </c>
    </row>
    <row r="4" spans="2:22">
      <c r="B4" s="55"/>
      <c r="C4" s="15">
        <v>2008</v>
      </c>
      <c r="D4" s="11">
        <v>12.63</v>
      </c>
      <c r="E4" s="11">
        <v>2.5099999999999998</v>
      </c>
      <c r="F4" s="11">
        <v>26.815000000000001</v>
      </c>
      <c r="G4" s="11">
        <v>18.546500000000002</v>
      </c>
      <c r="H4" s="11">
        <v>43.07</v>
      </c>
      <c r="I4" s="11">
        <v>16.8657296466112</v>
      </c>
      <c r="J4" s="11">
        <v>12.15</v>
      </c>
      <c r="K4" s="11">
        <v>5.95</v>
      </c>
      <c r="L4" s="16">
        <v>14.7</v>
      </c>
      <c r="M4" s="55"/>
      <c r="N4" s="15">
        <f t="shared" si="3"/>
        <v>0.75049309664694275</v>
      </c>
      <c r="O4" s="11">
        <f t="shared" si="4"/>
        <v>1</v>
      </c>
      <c r="P4" s="11">
        <f t="shared" si="0"/>
        <v>0.40076429980276129</v>
      </c>
      <c r="Q4" s="11">
        <f t="shared" si="0"/>
        <v>0.60462278106508871</v>
      </c>
      <c r="R4" s="11">
        <f t="shared" si="0"/>
        <v>0</v>
      </c>
      <c r="S4" s="11">
        <f t="shared" si="0"/>
        <v>0.6460618923419329</v>
      </c>
      <c r="T4" s="11">
        <f t="shared" si="0"/>
        <v>0.76232741617357003</v>
      </c>
      <c r="U4" s="11">
        <f t="shared" si="1"/>
        <v>0.91518737672583816</v>
      </c>
      <c r="V4" s="16">
        <f t="shared" si="2"/>
        <v>0.69945759368836291</v>
      </c>
    </row>
    <row r="5" spans="2:22">
      <c r="B5" s="55"/>
      <c r="C5" s="15">
        <v>2009</v>
      </c>
      <c r="D5" s="11">
        <v>12.63</v>
      </c>
      <c r="E5" s="11">
        <v>2.5099999999999998</v>
      </c>
      <c r="F5" s="11">
        <v>28.53</v>
      </c>
      <c r="G5" s="11">
        <v>17.5</v>
      </c>
      <c r="H5" s="11">
        <v>40.130000000000003</v>
      </c>
      <c r="I5" s="11">
        <v>16.8657296466112</v>
      </c>
      <c r="J5" s="11">
        <v>13.3</v>
      </c>
      <c r="K5" s="11">
        <v>5.95</v>
      </c>
      <c r="L5" s="16">
        <v>14.7</v>
      </c>
      <c r="M5" s="55"/>
      <c r="N5" s="15">
        <f t="shared" si="3"/>
        <v>0.73099415204678353</v>
      </c>
      <c r="O5" s="11">
        <f t="shared" si="4"/>
        <v>1</v>
      </c>
      <c r="P5" s="11">
        <f t="shared" si="0"/>
        <v>0.30834662413609781</v>
      </c>
      <c r="Q5" s="11">
        <f t="shared" si="0"/>
        <v>0.60154173312068049</v>
      </c>
      <c r="R5" s="11">
        <f t="shared" si="0"/>
        <v>0</v>
      </c>
      <c r="S5" s="11">
        <f t="shared" si="0"/>
        <v>0.61840165745318443</v>
      </c>
      <c r="T5" s="11">
        <f t="shared" si="0"/>
        <v>0.71318447634237103</v>
      </c>
      <c r="U5" s="11">
        <f t="shared" si="1"/>
        <v>0.90855927698032946</v>
      </c>
      <c r="V5" s="16">
        <f t="shared" si="2"/>
        <v>0.67597022860180755</v>
      </c>
    </row>
    <row r="6" spans="2:22">
      <c r="B6" s="55"/>
      <c r="C6" s="15">
        <v>2010</v>
      </c>
      <c r="D6" s="11">
        <v>12.63</v>
      </c>
      <c r="E6" s="11">
        <v>2.4700000000000002</v>
      </c>
      <c r="F6" s="11">
        <v>28.53</v>
      </c>
      <c r="G6" s="11">
        <v>17.5</v>
      </c>
      <c r="H6" s="11">
        <v>40.130000000000003</v>
      </c>
      <c r="I6" s="11">
        <v>16.8657296466112</v>
      </c>
      <c r="J6" s="11">
        <v>12.664999999999999</v>
      </c>
      <c r="K6" s="11">
        <v>5.95</v>
      </c>
      <c r="L6" s="16">
        <v>14.7</v>
      </c>
      <c r="M6" s="55"/>
      <c r="N6" s="15">
        <f t="shared" si="3"/>
        <v>0.73021773765268183</v>
      </c>
      <c r="O6" s="11">
        <f t="shared" si="4"/>
        <v>1</v>
      </c>
      <c r="P6" s="11">
        <f t="shared" si="0"/>
        <v>0.30801911842804036</v>
      </c>
      <c r="Q6" s="11">
        <f t="shared" si="0"/>
        <v>0.60090281465746154</v>
      </c>
      <c r="R6" s="11">
        <f t="shared" si="0"/>
        <v>0</v>
      </c>
      <c r="S6" s="11">
        <f t="shared" si="0"/>
        <v>0.61774483147607007</v>
      </c>
      <c r="T6" s="11">
        <f t="shared" si="0"/>
        <v>0.72928836962294208</v>
      </c>
      <c r="U6" s="11">
        <f t="shared" si="1"/>
        <v>0.90759426447158775</v>
      </c>
      <c r="V6" s="16">
        <f t="shared" si="2"/>
        <v>0.67525225703664371</v>
      </c>
    </row>
    <row r="7" spans="2:22">
      <c r="B7" s="55"/>
      <c r="C7" s="15">
        <v>2011</v>
      </c>
      <c r="D7" s="11">
        <v>7.8537170263788996</v>
      </c>
      <c r="E7" s="11">
        <v>3.34295314293318</v>
      </c>
      <c r="F7" s="11">
        <v>28.53</v>
      </c>
      <c r="G7" s="11">
        <v>17.5</v>
      </c>
      <c r="H7" s="11">
        <v>40.130000000000003</v>
      </c>
      <c r="I7" s="11">
        <v>16.8657296466112</v>
      </c>
      <c r="J7" s="11">
        <v>12.664999999999999</v>
      </c>
      <c r="K7" s="11">
        <v>5.95</v>
      </c>
      <c r="L7" s="16">
        <v>14.7</v>
      </c>
      <c r="M7" s="55"/>
      <c r="N7" s="15">
        <f t="shared" si="3"/>
        <v>0.87738173436503508</v>
      </c>
      <c r="O7" s="11">
        <f t="shared" si="4"/>
        <v>1</v>
      </c>
      <c r="P7" s="11">
        <f t="shared" si="0"/>
        <v>0.31532838297868515</v>
      </c>
      <c r="Q7" s="11">
        <f t="shared" si="0"/>
        <v>0.61516218162134872</v>
      </c>
      <c r="R7" s="11">
        <f t="shared" si="0"/>
        <v>0</v>
      </c>
      <c r="S7" s="11">
        <f t="shared" si="0"/>
        <v>0.63240385790629772</v>
      </c>
      <c r="T7" s="11">
        <f t="shared" si="0"/>
        <v>0.74659431366461959</v>
      </c>
      <c r="U7" s="11">
        <f t="shared" si="1"/>
        <v>0.92913139053547045</v>
      </c>
      <c r="V7" s="16">
        <f t="shared" si="2"/>
        <v>0.6912759292368934</v>
      </c>
    </row>
    <row r="8" spans="2:22">
      <c r="B8" s="55"/>
      <c r="C8" s="15">
        <v>2012</v>
      </c>
      <c r="D8" s="11">
        <v>9.85</v>
      </c>
      <c r="E8" s="11">
        <v>3.34295314293318</v>
      </c>
      <c r="F8" s="11">
        <v>28.53</v>
      </c>
      <c r="G8" s="11">
        <v>17.5</v>
      </c>
      <c r="H8" s="11">
        <v>40.130000000000003</v>
      </c>
      <c r="I8" s="11">
        <v>16.8657296466112</v>
      </c>
      <c r="J8" s="11">
        <v>12.03</v>
      </c>
      <c r="K8" s="11">
        <v>5.95</v>
      </c>
      <c r="L8" s="16">
        <v>14.7</v>
      </c>
      <c r="M8" s="55"/>
      <c r="N8" s="15">
        <f t="shared" si="3"/>
        <v>0.82311581349953322</v>
      </c>
      <c r="O8" s="11">
        <f t="shared" si="4"/>
        <v>1</v>
      </c>
      <c r="P8" s="11">
        <f t="shared" si="0"/>
        <v>0.31532838297868515</v>
      </c>
      <c r="Q8" s="11">
        <f t="shared" si="0"/>
        <v>0.61516218162134872</v>
      </c>
      <c r="R8" s="11">
        <f t="shared" si="0"/>
        <v>0</v>
      </c>
      <c r="S8" s="11">
        <f t="shared" si="0"/>
        <v>0.63240385790629772</v>
      </c>
      <c r="T8" s="11">
        <f t="shared" si="0"/>
        <v>0.76385582428457344</v>
      </c>
      <c r="U8" s="11">
        <f t="shared" si="1"/>
        <v>0.92913139053547045</v>
      </c>
      <c r="V8" s="16">
        <f t="shared" si="2"/>
        <v>0.6912759292368934</v>
      </c>
    </row>
    <row r="9" spans="2:22" ht="15.75" thickBot="1">
      <c r="B9" s="56"/>
      <c r="C9" s="20">
        <v>2013</v>
      </c>
      <c r="D9" s="21">
        <v>9.85</v>
      </c>
      <c r="E9" s="21">
        <v>3.34295314293318</v>
      </c>
      <c r="F9" s="21">
        <v>28.53</v>
      </c>
      <c r="G9" s="21">
        <v>17.5</v>
      </c>
      <c r="H9" s="21">
        <v>40.130000000000003</v>
      </c>
      <c r="I9" s="21">
        <v>16.8657296466112</v>
      </c>
      <c r="J9" s="21">
        <v>12.03</v>
      </c>
      <c r="K9" s="21">
        <v>5.95</v>
      </c>
      <c r="L9" s="22">
        <v>14.7</v>
      </c>
      <c r="M9" s="56"/>
      <c r="N9" s="20">
        <f t="shared" si="3"/>
        <v>0.82311581349953322</v>
      </c>
      <c r="O9" s="21">
        <f t="shared" si="4"/>
        <v>1</v>
      </c>
      <c r="P9" s="21">
        <f t="shared" si="0"/>
        <v>0.31532838297868515</v>
      </c>
      <c r="Q9" s="21">
        <f t="shared" si="0"/>
        <v>0.61516218162134872</v>
      </c>
      <c r="R9" s="21">
        <f t="shared" si="0"/>
        <v>0</v>
      </c>
      <c r="S9" s="21">
        <f t="shared" si="0"/>
        <v>0.63240385790629772</v>
      </c>
      <c r="T9" s="21">
        <f t="shared" si="0"/>
        <v>0.76385582428457344</v>
      </c>
      <c r="U9" s="21">
        <f t="shared" si="1"/>
        <v>0.92913139053547045</v>
      </c>
      <c r="V9" s="22">
        <f t="shared" si="2"/>
        <v>0.6912759292368934</v>
      </c>
    </row>
    <row r="10" spans="2:22">
      <c r="B10" s="54" t="s">
        <v>109</v>
      </c>
      <c r="C10" s="12">
        <v>2006</v>
      </c>
      <c r="D10" s="13">
        <v>79.985945857651103</v>
      </c>
      <c r="E10" s="13">
        <v>80.886202949423605</v>
      </c>
      <c r="F10" s="13">
        <v>72.847085557938399</v>
      </c>
      <c r="G10" s="13">
        <v>70.049450136715606</v>
      </c>
      <c r="H10" s="13">
        <v>83.791730941726897</v>
      </c>
      <c r="I10" s="13">
        <v>58.922356918971801</v>
      </c>
      <c r="J10" s="13">
        <v>40.148939641400098</v>
      </c>
      <c r="K10" s="13">
        <v>74.904432617150206</v>
      </c>
      <c r="L10" s="14">
        <v>82.904637427726499</v>
      </c>
      <c r="M10" s="54" t="s">
        <v>109</v>
      </c>
      <c r="N10" s="12">
        <f>(D10 - MIN($D10:$L10))/(MAX($D10:$L10)-MIN($D10:$L10))</f>
        <v>0.91279693688961416</v>
      </c>
      <c r="O10" s="13">
        <f t="shared" ref="O10:V17" si="5">(E10 - MIN($D10:$L10))/(MAX($D10:$L10)-MIN($D10:$L10))</f>
        <v>0.93342479008024548</v>
      </c>
      <c r="P10" s="13">
        <f t="shared" si="5"/>
        <v>0.7492221496908118</v>
      </c>
      <c r="Q10" s="13">
        <f t="shared" si="5"/>
        <v>0.68511911370553447</v>
      </c>
      <c r="R10" s="13">
        <f t="shared" si="5"/>
        <v>1</v>
      </c>
      <c r="S10" s="13">
        <f t="shared" si="5"/>
        <v>0.43016078298894522</v>
      </c>
      <c r="T10" s="13">
        <f t="shared" si="5"/>
        <v>0</v>
      </c>
      <c r="U10" s="13">
        <f t="shared" si="5"/>
        <v>0.79636274262526052</v>
      </c>
      <c r="V10" s="14">
        <f t="shared" si="5"/>
        <v>0.9796737677043641</v>
      </c>
    </row>
    <row r="11" spans="2:22">
      <c r="B11" s="55"/>
      <c r="C11" s="15">
        <v>2007</v>
      </c>
      <c r="D11" s="11">
        <v>79.966952629194594</v>
      </c>
      <c r="E11" s="11">
        <v>80.688931705227901</v>
      </c>
      <c r="F11" s="11">
        <v>72.674703255738095</v>
      </c>
      <c r="G11" s="11">
        <v>69.590088812695797</v>
      </c>
      <c r="H11" s="11">
        <v>83.666015567065799</v>
      </c>
      <c r="I11" s="11">
        <v>58.555862477351198</v>
      </c>
      <c r="J11" s="11">
        <v>39.861124613236498</v>
      </c>
      <c r="K11" s="11">
        <v>74.805629143084701</v>
      </c>
      <c r="L11" s="16">
        <v>82.426863852340404</v>
      </c>
      <c r="M11" s="55"/>
      <c r="N11" s="15">
        <f t="shared" ref="N11:N17" si="6">(D11 - MIN($D11:$L11))/(MAX($D11:$L11)-MIN($D11:$L11))</f>
        <v>0.91555593776571553</v>
      </c>
      <c r="O11" s="11">
        <f t="shared" si="5"/>
        <v>0.93203763787528271</v>
      </c>
      <c r="P11" s="11">
        <f t="shared" ref="P11:P17" si="7">(F11 - MIN($D11:$L11))/(MAX($D11:$L11)-MIN($D11:$L11))</f>
        <v>0.74908481514284253</v>
      </c>
      <c r="Q11" s="11">
        <f t="shared" ref="Q11:Q17" si="8">(G11 - MIN($D11:$L11))/(MAX($D11:$L11)-MIN($D11:$L11))</f>
        <v>0.67866769103006919</v>
      </c>
      <c r="R11" s="11">
        <f t="shared" ref="R11:R17" si="9">(H11 - MIN($D11:$L11))/(MAX($D11:$L11)-MIN($D11:$L11))</f>
        <v>1</v>
      </c>
      <c r="S11" s="11">
        <f t="shared" ref="S11:S17" si="10">(I11 - MIN($D11:$L11))/(MAX($D11:$L11)-MIN($D11:$L11))</f>
        <v>0.42677284332973459</v>
      </c>
      <c r="T11" s="11">
        <f t="shared" ref="T11:T17" si="11">(J11 - MIN($D11:$L11))/(MAX($D11:$L11)-MIN($D11:$L11))</f>
        <v>0</v>
      </c>
      <c r="U11" s="11">
        <f t="shared" ref="U11:U17" si="12">(K11 - MIN($D11:$L11))/(MAX($D11:$L11)-MIN($D11:$L11))</f>
        <v>0.79773065904170348</v>
      </c>
      <c r="V11" s="16">
        <f t="shared" ref="V11:V17" si="13">(L11 - MIN($D11:$L11))/(MAX($D11:$L11)-MIN($D11:$L11))</f>
        <v>0.97171202375480237</v>
      </c>
    </row>
    <row r="12" spans="2:22">
      <c r="B12" s="55"/>
      <c r="C12" s="15">
        <v>2008</v>
      </c>
      <c r="D12" s="11">
        <v>79.947963910814494</v>
      </c>
      <c r="E12" s="11">
        <v>80.492141580708605</v>
      </c>
      <c r="F12" s="11">
        <v>72.502728871821304</v>
      </c>
      <c r="G12" s="11">
        <v>69.133739829609297</v>
      </c>
      <c r="H12" s="11">
        <v>83.540488807143305</v>
      </c>
      <c r="I12" s="11">
        <v>58.191647614870902</v>
      </c>
      <c r="J12" s="11">
        <v>39.575372839823203</v>
      </c>
      <c r="K12" s="11">
        <v>74.706955996773601</v>
      </c>
      <c r="L12" s="16">
        <v>81.951843652355507</v>
      </c>
      <c r="M12" s="55"/>
      <c r="N12" s="15">
        <f t="shared" si="6"/>
        <v>0.91828692322797045</v>
      </c>
      <c r="O12" s="11">
        <f t="shared" si="5"/>
        <v>0.93066441065001215</v>
      </c>
      <c r="P12" s="11">
        <f t="shared" si="7"/>
        <v>0.74894277673402421</v>
      </c>
      <c r="Q12" s="11">
        <f t="shared" si="8"/>
        <v>0.67231409128449138</v>
      </c>
      <c r="R12" s="11">
        <f t="shared" si="9"/>
        <v>1</v>
      </c>
      <c r="S12" s="11">
        <f t="shared" si="10"/>
        <v>0.4234328595626915</v>
      </c>
      <c r="T12" s="11">
        <f t="shared" si="11"/>
        <v>0</v>
      </c>
      <c r="U12" s="11">
        <f t="shared" si="12"/>
        <v>0.79907859638228196</v>
      </c>
      <c r="V12" s="16">
        <f t="shared" si="13"/>
        <v>0.96386578040716053</v>
      </c>
    </row>
    <row r="13" spans="2:22">
      <c r="B13" s="55"/>
      <c r="C13" s="15">
        <v>2009</v>
      </c>
      <c r="D13" s="11">
        <v>79.9289797014399</v>
      </c>
      <c r="E13" s="11">
        <v>80.2958314024754</v>
      </c>
      <c r="F13" s="11">
        <v>72.331161440907493</v>
      </c>
      <c r="G13" s="11">
        <v>68.680383433512105</v>
      </c>
      <c r="H13" s="11">
        <v>83.415150378974701</v>
      </c>
      <c r="I13" s="11">
        <v>57.829698152650202</v>
      </c>
      <c r="J13" s="11">
        <v>39.291669530340698</v>
      </c>
      <c r="K13" s="11">
        <v>74.608413006306506</v>
      </c>
      <c r="L13" s="16">
        <v>81.479560960263598</v>
      </c>
      <c r="M13" s="55"/>
      <c r="N13" s="15">
        <f t="shared" si="6"/>
        <v>0.92099057892793768</v>
      </c>
      <c r="O13" s="11">
        <f t="shared" si="5"/>
        <v>0.92930478474261469</v>
      </c>
      <c r="P13" s="11">
        <f t="shared" si="7"/>
        <v>0.74879613473626594</v>
      </c>
      <c r="Q13" s="11">
        <f t="shared" si="8"/>
        <v>0.66605610749500144</v>
      </c>
      <c r="R13" s="11">
        <f t="shared" si="9"/>
        <v>1</v>
      </c>
      <c r="S13" s="11">
        <f t="shared" si="10"/>
        <v>0.42013975927929115</v>
      </c>
      <c r="T13" s="11">
        <f t="shared" si="11"/>
        <v>0</v>
      </c>
      <c r="U13" s="11">
        <f t="shared" si="12"/>
        <v>0.80040701224638677</v>
      </c>
      <c r="V13" s="16">
        <f t="shared" si="13"/>
        <v>0.95613244056263014</v>
      </c>
    </row>
    <row r="14" spans="2:22">
      <c r="B14" s="55"/>
      <c r="C14" s="15">
        <v>2010</v>
      </c>
      <c r="D14" s="11">
        <v>79.91</v>
      </c>
      <c r="E14" s="11">
        <v>80.099999999999994</v>
      </c>
      <c r="F14" s="11">
        <v>72.16</v>
      </c>
      <c r="G14" s="11">
        <v>68.23</v>
      </c>
      <c r="H14" s="11">
        <v>83.29</v>
      </c>
      <c r="I14" s="11">
        <v>57.47</v>
      </c>
      <c r="J14" s="11">
        <v>39.01</v>
      </c>
      <c r="K14" s="11">
        <v>74.510000000000005</v>
      </c>
      <c r="L14" s="16">
        <v>81.010000000000005</v>
      </c>
      <c r="M14" s="55"/>
      <c r="N14" s="15">
        <f t="shared" si="6"/>
        <v>0.92366757000903321</v>
      </c>
      <c r="O14" s="11">
        <f t="shared" si="5"/>
        <v>0.92795844625112889</v>
      </c>
      <c r="P14" s="11">
        <f t="shared" si="7"/>
        <v>0.74864498644986432</v>
      </c>
      <c r="Q14" s="11">
        <f t="shared" si="8"/>
        <v>0.65989159891598914</v>
      </c>
      <c r="R14" s="11">
        <f t="shared" si="9"/>
        <v>1</v>
      </c>
      <c r="S14" s="11">
        <f t="shared" si="10"/>
        <v>0.41689250225835583</v>
      </c>
      <c r="T14" s="11">
        <f t="shared" si="11"/>
        <v>0</v>
      </c>
      <c r="U14" s="11">
        <f t="shared" si="12"/>
        <v>0.80171635049683831</v>
      </c>
      <c r="V14" s="16">
        <f t="shared" si="13"/>
        <v>0.94850948509485089</v>
      </c>
    </row>
    <row r="15" spans="2:22">
      <c r="B15" s="55"/>
      <c r="C15" s="15">
        <v>2011</v>
      </c>
      <c r="D15" s="11">
        <v>79.891024805424394</v>
      </c>
      <c r="E15" s="11">
        <v>79.9046462056086</v>
      </c>
      <c r="F15" s="11">
        <v>71.989243588380901</v>
      </c>
      <c r="G15" s="11">
        <v>67.782570033359207</v>
      </c>
      <c r="H15" s="11">
        <v>83.165037388082993</v>
      </c>
      <c r="I15" s="11">
        <v>57.112539153874899</v>
      </c>
      <c r="J15" s="11">
        <v>38.730349669282802</v>
      </c>
      <c r="K15" s="11">
        <v>74.411716806397294</v>
      </c>
      <c r="L15" s="16">
        <v>80.543145086416104</v>
      </c>
      <c r="M15" s="55"/>
      <c r="N15" s="15">
        <f t="shared" si="6"/>
        <v>0.9263185418703106</v>
      </c>
      <c r="O15" s="11">
        <f t="shared" si="5"/>
        <v>0.92662509066998733</v>
      </c>
      <c r="P15" s="11">
        <f t="shared" si="7"/>
        <v>0.74848942631426107</v>
      </c>
      <c r="Q15" s="11">
        <f t="shared" si="8"/>
        <v>0.65381848856303526</v>
      </c>
      <c r="R15" s="11">
        <f t="shared" si="9"/>
        <v>1</v>
      </c>
      <c r="S15" s="11">
        <f t="shared" si="10"/>
        <v>0.41369007926693818</v>
      </c>
      <c r="T15" s="11">
        <f t="shared" si="11"/>
        <v>0</v>
      </c>
      <c r="U15" s="11">
        <f t="shared" si="12"/>
        <v>0.80300704177150783</v>
      </c>
      <c r="V15" s="16">
        <f t="shared" si="13"/>
        <v>0.94099446994520963</v>
      </c>
    </row>
    <row r="16" spans="2:22">
      <c r="B16" s="55"/>
      <c r="C16" s="15">
        <v>2012</v>
      </c>
      <c r="D16" s="11">
        <v>79.8720541166429</v>
      </c>
      <c r="E16" s="11">
        <v>79.709768854475499</v>
      </c>
      <c r="F16" s="11">
        <v>71.818891247606004</v>
      </c>
      <c r="G16" s="11">
        <v>67.338074165722603</v>
      </c>
      <c r="H16" s="11">
        <v>83.040262261511003</v>
      </c>
      <c r="I16" s="11">
        <v>56.757301698327701</v>
      </c>
      <c r="J16" s="11">
        <v>38.452704063186701</v>
      </c>
      <c r="K16" s="11">
        <v>74.313563254267393</v>
      </c>
      <c r="L16" s="16">
        <v>80.0789806247558</v>
      </c>
      <c r="M16" s="55"/>
      <c r="N16" s="15">
        <f t="shared" si="6"/>
        <v>0.92894412089632727</v>
      </c>
      <c r="O16" s="11">
        <f t="shared" si="5"/>
        <v>0.9253044225426843</v>
      </c>
      <c r="P16" s="11">
        <f t="shared" si="7"/>
        <v>0.74832954601387602</v>
      </c>
      <c r="Q16" s="11">
        <f t="shared" si="8"/>
        <v>0.64783476085536074</v>
      </c>
      <c r="R16" s="11">
        <f t="shared" si="9"/>
        <v>1</v>
      </c>
      <c r="S16" s="11">
        <f t="shared" si="10"/>
        <v>0.41053151091438167</v>
      </c>
      <c r="T16" s="11">
        <f t="shared" si="11"/>
        <v>0</v>
      </c>
      <c r="U16" s="11">
        <f t="shared" si="12"/>
        <v>0.80427950397221848</v>
      </c>
      <c r="V16" s="16">
        <f t="shared" si="13"/>
        <v>0.93358502334701754</v>
      </c>
    </row>
    <row r="17" spans="2:22" ht="15.75" thickBot="1">
      <c r="B17" s="56"/>
      <c r="C17" s="20">
        <v>2013</v>
      </c>
      <c r="D17" s="21">
        <v>79.853087932585694</v>
      </c>
      <c r="E17" s="21">
        <v>79.515366784615594</v>
      </c>
      <c r="F17" s="21">
        <v>71.648942021498698</v>
      </c>
      <c r="G17" s="21">
        <v>66.896493156230804</v>
      </c>
      <c r="H17" s="21">
        <v>82.915674338993597</v>
      </c>
      <c r="I17" s="21">
        <v>56.404273803967897</v>
      </c>
      <c r="J17" s="21">
        <v>38.177048810476101</v>
      </c>
      <c r="K17" s="21">
        <v>74.215539172605503</v>
      </c>
      <c r="L17" s="22">
        <v>79.617491110134694</v>
      </c>
      <c r="M17" s="56"/>
      <c r="N17" s="20">
        <f t="shared" si="6"/>
        <v>0.93154491515489823</v>
      </c>
      <c r="O17" s="21">
        <f t="shared" si="5"/>
        <v>0.92399615512974209</v>
      </c>
      <c r="P17" s="21">
        <f t="shared" si="7"/>
        <v>0.74816543457927187</v>
      </c>
      <c r="Q17" s="21">
        <f t="shared" si="8"/>
        <v>0.64193845936210592</v>
      </c>
      <c r="R17" s="21">
        <f t="shared" si="9"/>
        <v>1</v>
      </c>
      <c r="S17" s="21">
        <f t="shared" si="10"/>
        <v>0.40741584655687096</v>
      </c>
      <c r="T17" s="21">
        <f t="shared" si="11"/>
        <v>0</v>
      </c>
      <c r="U17" s="21">
        <f t="shared" si="12"/>
        <v>0.80553414273215851</v>
      </c>
      <c r="V17" s="22">
        <f t="shared" si="13"/>
        <v>0.92627884317195752</v>
      </c>
    </row>
    <row r="18" spans="2:22">
      <c r="B18" s="51" t="s">
        <v>108</v>
      </c>
      <c r="C18" s="12">
        <v>2006</v>
      </c>
      <c r="D18" s="13">
        <v>77.5280954124798</v>
      </c>
      <c r="E18" s="13">
        <v>71.538955821374998</v>
      </c>
      <c r="F18" s="13">
        <v>73.785284575480901</v>
      </c>
      <c r="G18" s="13">
        <v>80.545845643937795</v>
      </c>
      <c r="H18" s="13">
        <v>60.100701406420697</v>
      </c>
      <c r="I18" s="13">
        <v>78.123861104283094</v>
      </c>
      <c r="J18" s="13">
        <v>84.129352495911505</v>
      </c>
      <c r="K18" s="13">
        <v>79.503467959958314</v>
      </c>
      <c r="L18" s="14">
        <v>81.546516333012093</v>
      </c>
      <c r="M18" s="51" t="s">
        <v>108</v>
      </c>
      <c r="N18" s="12">
        <f>(MAX($D18:$L18) - D18)/(MAX($D18:$L18)-MIN($D18:$L18))</f>
        <v>0.274724413736185</v>
      </c>
      <c r="O18" s="13">
        <f t="shared" ref="O18:V25" si="14">(MAX($D18:$L18) - E18)/(MAX($D18:$L18)-MIN($D18:$L18))</f>
        <v>0.52397434328067849</v>
      </c>
      <c r="P18" s="13">
        <f t="shared" si="14"/>
        <v>0.43048891433421721</v>
      </c>
      <c r="Q18" s="13">
        <f t="shared" si="14"/>
        <v>0.14913474912210095</v>
      </c>
      <c r="R18" s="13">
        <f t="shared" si="14"/>
        <v>1</v>
      </c>
      <c r="S18" s="13">
        <f t="shared" si="14"/>
        <v>0.24993044217346758</v>
      </c>
      <c r="T18" s="13">
        <f t="shared" si="14"/>
        <v>0</v>
      </c>
      <c r="U18" s="13">
        <f t="shared" si="14"/>
        <v>0.19251536504170938</v>
      </c>
      <c r="V18" s="14">
        <f t="shared" si="14"/>
        <v>0.10748985256309469</v>
      </c>
    </row>
    <row r="19" spans="2:22">
      <c r="B19" s="52"/>
      <c r="C19" s="15">
        <v>2007</v>
      </c>
      <c r="D19" s="11">
        <v>77.905802373534897</v>
      </c>
      <c r="E19" s="11">
        <v>72.146435270263595</v>
      </c>
      <c r="F19" s="11">
        <v>74.087106453155599</v>
      </c>
      <c r="G19" s="11">
        <v>81.152496054397602</v>
      </c>
      <c r="H19" s="11">
        <v>60.812770965802898</v>
      </c>
      <c r="I19" s="11">
        <v>78.833177004472006</v>
      </c>
      <c r="J19" s="11">
        <v>84.838009996267601</v>
      </c>
      <c r="K19" s="11">
        <v>79.9979682276294</v>
      </c>
      <c r="L19" s="16">
        <v>82.153085834904203</v>
      </c>
      <c r="M19" s="52"/>
      <c r="N19" s="15">
        <f t="shared" ref="N19:N25" si="15">(MAX($D19:$L19) - D19)/(MAX($D19:$L19)-MIN($D19:$L19))</f>
        <v>0.28853854956208608</v>
      </c>
      <c r="O19" s="11">
        <f t="shared" si="14"/>
        <v>0.52826008140483927</v>
      </c>
      <c r="P19" s="11">
        <f t="shared" si="14"/>
        <v>0.44748372865217045</v>
      </c>
      <c r="Q19" s="11">
        <f t="shared" si="14"/>
        <v>0.1534017595910975</v>
      </c>
      <c r="R19" s="11">
        <f t="shared" si="14"/>
        <v>1</v>
      </c>
      <c r="S19" s="11">
        <f t="shared" si="14"/>
        <v>0.24993853273140351</v>
      </c>
      <c r="T19" s="11">
        <f t="shared" si="14"/>
        <v>0</v>
      </c>
      <c r="U19" s="11">
        <f t="shared" si="14"/>
        <v>0.20145655002644874</v>
      </c>
      <c r="V19" s="16">
        <f t="shared" si="14"/>
        <v>0.11175431628209133</v>
      </c>
    </row>
    <row r="20" spans="2:22">
      <c r="B20" s="52"/>
      <c r="C20" s="15">
        <v>2008</v>
      </c>
      <c r="D20" s="11">
        <v>78.285349474576194</v>
      </c>
      <c r="E20" s="11">
        <v>72.759073185285601</v>
      </c>
      <c r="F20" s="11">
        <v>74.390162946192504</v>
      </c>
      <c r="G20" s="11">
        <v>81.763715598343694</v>
      </c>
      <c r="H20" s="11">
        <v>61.533277083253999</v>
      </c>
      <c r="I20" s="11">
        <v>79.548933050336601</v>
      </c>
      <c r="J20" s="11">
        <v>85.552636821691806</v>
      </c>
      <c r="K20" s="11">
        <v>80.495544216662125</v>
      </c>
      <c r="L20" s="16">
        <v>82.764167197966799</v>
      </c>
      <c r="M20" s="52"/>
      <c r="N20" s="15">
        <f t="shared" si="15"/>
        <v>0.30255957803429229</v>
      </c>
      <c r="O20" s="11">
        <f t="shared" si="14"/>
        <v>0.53263549802007693</v>
      </c>
      <c r="P20" s="11">
        <f t="shared" si="14"/>
        <v>0.46472820246062468</v>
      </c>
      <c r="Q20" s="11">
        <f t="shared" si="14"/>
        <v>0.15774447215113566</v>
      </c>
      <c r="R20" s="11">
        <f t="shared" si="14"/>
        <v>1</v>
      </c>
      <c r="S20" s="11">
        <f t="shared" si="14"/>
        <v>0.24995269802082076</v>
      </c>
      <c r="T20" s="11">
        <f t="shared" si="14"/>
        <v>0</v>
      </c>
      <c r="U20" s="11">
        <f t="shared" si="14"/>
        <v>0.21054235666976975</v>
      </c>
      <c r="V20" s="16">
        <f t="shared" si="14"/>
        <v>0.11609258756646466</v>
      </c>
    </row>
    <row r="21" spans="2:22">
      <c r="B21" s="52"/>
      <c r="C21" s="15">
        <v>2009</v>
      </c>
      <c r="D21" s="11">
        <v>78.666745680530497</v>
      </c>
      <c r="E21" s="11">
        <v>73.376913370018002</v>
      </c>
      <c r="F21" s="11">
        <v>74.694459104838799</v>
      </c>
      <c r="G21" s="11">
        <v>82.379538689303899</v>
      </c>
      <c r="H21" s="11">
        <v>62.262319714615501</v>
      </c>
      <c r="I21" s="11">
        <v>80.271187714380204</v>
      </c>
      <c r="J21" s="11">
        <v>86.273283254360905</v>
      </c>
      <c r="K21" s="11">
        <v>80.996215057606051</v>
      </c>
      <c r="L21" s="16">
        <v>83.379793982890106</v>
      </c>
      <c r="M21" s="52"/>
      <c r="N21" s="15">
        <f t="shared" si="15"/>
        <v>0.3167943494328867</v>
      </c>
      <c r="O21" s="11">
        <f t="shared" si="14"/>
        <v>0.53710338874970642</v>
      </c>
      <c r="P21" s="11">
        <f t="shared" si="14"/>
        <v>0.48223071641234433</v>
      </c>
      <c r="Q21" s="11">
        <f t="shared" si="14"/>
        <v>0.16216527748299983</v>
      </c>
      <c r="R21" s="11">
        <f t="shared" si="14"/>
        <v>1</v>
      </c>
      <c r="S21" s="11">
        <f t="shared" si="14"/>
        <v>0.24997312290468551</v>
      </c>
      <c r="T21" s="11">
        <f t="shared" si="14"/>
        <v>0</v>
      </c>
      <c r="U21" s="11">
        <f t="shared" si="14"/>
        <v>0.21977744408381242</v>
      </c>
      <c r="V21" s="16">
        <f t="shared" si="14"/>
        <v>0.12050700367276802</v>
      </c>
    </row>
    <row r="22" spans="2:22">
      <c r="B22" s="52"/>
      <c r="C22" s="15">
        <v>2010</v>
      </c>
      <c r="D22" s="11">
        <v>79.05</v>
      </c>
      <c r="E22" s="11">
        <v>74</v>
      </c>
      <c r="F22" s="11">
        <v>75</v>
      </c>
      <c r="G22" s="11">
        <v>83</v>
      </c>
      <c r="H22" s="11">
        <v>63</v>
      </c>
      <c r="I22" s="11">
        <v>81</v>
      </c>
      <c r="J22" s="11">
        <v>87</v>
      </c>
      <c r="K22" s="11">
        <v>81.500000000000057</v>
      </c>
      <c r="L22" s="16">
        <v>83.999999999999901</v>
      </c>
      <c r="M22" s="52"/>
      <c r="N22" s="15">
        <f t="shared" si="15"/>
        <v>0.3312500000000001</v>
      </c>
      <c r="O22" s="11">
        <f t="shared" si="14"/>
        <v>0.54166666666666663</v>
      </c>
      <c r="P22" s="11">
        <f t="shared" si="14"/>
        <v>0.5</v>
      </c>
      <c r="Q22" s="11">
        <f t="shared" si="14"/>
        <v>0.16666666666666666</v>
      </c>
      <c r="R22" s="11">
        <f t="shared" si="14"/>
        <v>1</v>
      </c>
      <c r="S22" s="11">
        <f t="shared" si="14"/>
        <v>0.25</v>
      </c>
      <c r="T22" s="11">
        <f t="shared" si="14"/>
        <v>0</v>
      </c>
      <c r="U22" s="11">
        <f t="shared" si="14"/>
        <v>0.2291666666666643</v>
      </c>
      <c r="V22" s="16">
        <f t="shared" si="14"/>
        <v>0.12500000000000414</v>
      </c>
    </row>
    <row r="23" spans="2:22">
      <c r="B23" s="52"/>
      <c r="C23" s="15">
        <v>2011</v>
      </c>
      <c r="D23" s="11">
        <v>79.435121485476401</v>
      </c>
      <c r="E23" s="11">
        <v>74.628377625890906</v>
      </c>
      <c r="F23" s="11">
        <v>75.306790723324298</v>
      </c>
      <c r="G23" s="11">
        <v>83.625134464299407</v>
      </c>
      <c r="H23" s="11">
        <v>63.746420277821997</v>
      </c>
      <c r="I23" s="11">
        <v>81.735429446307094</v>
      </c>
      <c r="J23" s="11">
        <v>87.732838191450199</v>
      </c>
      <c r="K23" s="11">
        <v>82.006918413112459</v>
      </c>
      <c r="L23" s="16">
        <v>84.624819311113896</v>
      </c>
      <c r="M23" s="52"/>
      <c r="N23" s="15">
        <f t="shared" si="15"/>
        <v>0.34593396712475938</v>
      </c>
      <c r="O23" s="11">
        <f t="shared" si="14"/>
        <v>0.54632836852699962</v>
      </c>
      <c r="P23" s="11">
        <f t="shared" si="14"/>
        <v>0.51804515008745333</v>
      </c>
      <c r="Q23" s="11">
        <f t="shared" si="14"/>
        <v>0.17125123650984775</v>
      </c>
      <c r="R23" s="11">
        <f t="shared" si="14"/>
        <v>1</v>
      </c>
      <c r="S23" s="11">
        <f t="shared" si="14"/>
        <v>0.2500335300893593</v>
      </c>
      <c r="T23" s="11">
        <f t="shared" si="14"/>
        <v>0</v>
      </c>
      <c r="U23" s="11">
        <f t="shared" si="14"/>
        <v>0.23871508446805151</v>
      </c>
      <c r="V23" s="16">
        <f t="shared" si="14"/>
        <v>0.12957411529840981</v>
      </c>
    </row>
    <row r="24" spans="2:22">
      <c r="B24" s="52"/>
      <c r="C24" s="15">
        <v>2012</v>
      </c>
      <c r="D24" s="11">
        <v>79.822119233553295</v>
      </c>
      <c r="E24" s="11">
        <v>75.262091176656497</v>
      </c>
      <c r="F24" s="11">
        <v>75.614836387287497</v>
      </c>
      <c r="G24" s="11">
        <v>84.254977279182498</v>
      </c>
      <c r="H24" s="11">
        <v>64.501684098995398</v>
      </c>
      <c r="I24" s="11">
        <v>82.477536132990807</v>
      </c>
      <c r="J24" s="11">
        <v>88.471849392266606</v>
      </c>
      <c r="K24" s="11">
        <v>82.516989786685627</v>
      </c>
      <c r="L24" s="16">
        <v>85.254286231412905</v>
      </c>
      <c r="M24" s="52"/>
      <c r="N24" s="15">
        <f t="shared" si="15"/>
        <v>0.36085400550581193</v>
      </c>
      <c r="O24" s="11">
        <f t="shared" si="14"/>
        <v>0.55109166140453314</v>
      </c>
      <c r="P24" s="11">
        <f t="shared" si="14"/>
        <v>0.53637565063384307</v>
      </c>
      <c r="Q24" s="11">
        <f t="shared" si="14"/>
        <v>0.1759216952195089</v>
      </c>
      <c r="R24" s="11">
        <f t="shared" si="14"/>
        <v>1</v>
      </c>
      <c r="S24" s="11">
        <f t="shared" si="14"/>
        <v>0.25007392255899441</v>
      </c>
      <c r="T24" s="11">
        <f t="shared" si="14"/>
        <v>0</v>
      </c>
      <c r="U24" s="11">
        <f t="shared" si="14"/>
        <v>0.24842797422229701</v>
      </c>
      <c r="V24" s="16">
        <f t="shared" si="14"/>
        <v>0.13423199721350773</v>
      </c>
    </row>
    <row r="25" spans="2:22" ht="15.75" thickBot="1">
      <c r="B25" s="53"/>
      <c r="C25" s="17">
        <v>2013</v>
      </c>
      <c r="D25" s="18">
        <v>80.211002385142095</v>
      </c>
      <c r="E25" s="18">
        <v>75.901185962780602</v>
      </c>
      <c r="F25" s="18">
        <v>75.924142125278195</v>
      </c>
      <c r="G25" s="18">
        <v>84.889563906724405</v>
      </c>
      <c r="H25" s="18">
        <v>65.265896241299501</v>
      </c>
      <c r="I25" s="18">
        <v>83.226380685226104</v>
      </c>
      <c r="J25" s="18">
        <v>89.217085600345797</v>
      </c>
      <c r="K25" s="18">
        <v>83.030233731685385</v>
      </c>
      <c r="L25" s="19">
        <v>85.888435331325198</v>
      </c>
      <c r="M25" s="53"/>
      <c r="N25" s="17">
        <f t="shared" si="15"/>
        <v>0.37601820436537653</v>
      </c>
      <c r="O25" s="18">
        <f t="shared" si="14"/>
        <v>0.55595984975734902</v>
      </c>
      <c r="P25" s="18">
        <f t="shared" si="14"/>
        <v>0.55500139370101453</v>
      </c>
      <c r="Q25" s="18">
        <f t="shared" si="14"/>
        <v>0.18068086844242245</v>
      </c>
      <c r="R25" s="18">
        <f t="shared" si="14"/>
        <v>1</v>
      </c>
      <c r="S25" s="18">
        <f t="shared" si="14"/>
        <v>0.25012139586533816</v>
      </c>
      <c r="T25" s="18">
        <f t="shared" si="14"/>
        <v>0</v>
      </c>
      <c r="U25" s="18">
        <f t="shared" si="14"/>
        <v>0.25831084109915636</v>
      </c>
      <c r="V25" s="19">
        <f t="shared" si="14"/>
        <v>0.13897640819091006</v>
      </c>
    </row>
  </sheetData>
  <mergeCells count="6">
    <mergeCell ref="B18:B25"/>
    <mergeCell ref="B10:B17"/>
    <mergeCell ref="B2:B9"/>
    <mergeCell ref="M2:M9"/>
    <mergeCell ref="M10:M17"/>
    <mergeCell ref="M18:M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G16" sqref="G16"/>
    </sheetView>
  </sheetViews>
  <sheetFormatPr defaultRowHeight="15"/>
  <cols>
    <col min="4" max="4" width="13.140625" customWidth="1"/>
    <col min="5" max="5" width="14.42578125" customWidth="1"/>
    <col min="6" max="6" width="18.42578125" customWidth="1"/>
    <col min="7" max="7" width="14.85546875" customWidth="1"/>
    <col min="8" max="8" width="24.5703125" customWidth="1"/>
  </cols>
  <sheetData>
    <row r="1" spans="1:9">
      <c r="A1" t="s">
        <v>0</v>
      </c>
      <c r="B1" t="s">
        <v>1</v>
      </c>
      <c r="C1" t="s">
        <v>11</v>
      </c>
      <c r="D1" t="s">
        <v>111</v>
      </c>
      <c r="E1" t="s">
        <v>113</v>
      </c>
      <c r="F1" t="s">
        <v>36</v>
      </c>
      <c r="G1" s="23" t="s">
        <v>21</v>
      </c>
      <c r="H1" t="s">
        <v>112</v>
      </c>
      <c r="I1" t="s">
        <v>25</v>
      </c>
    </row>
    <row r="2" spans="1:9">
      <c r="A2">
        <v>1</v>
      </c>
      <c r="B2" t="s">
        <v>2</v>
      </c>
      <c r="C2">
        <v>2006</v>
      </c>
      <c r="D2">
        <v>4</v>
      </c>
      <c r="F2">
        <v>34</v>
      </c>
      <c r="G2" s="23">
        <v>2</v>
      </c>
      <c r="H2">
        <v>0.16143046024050872</v>
      </c>
      <c r="I2">
        <v>30772.3353024444</v>
      </c>
    </row>
    <row r="3" spans="1:9">
      <c r="A3">
        <v>1</v>
      </c>
      <c r="B3" t="s">
        <v>2</v>
      </c>
      <c r="C3">
        <v>2007</v>
      </c>
      <c r="D3">
        <v>4</v>
      </c>
      <c r="E3">
        <v>9.1750299999999996</v>
      </c>
      <c r="F3">
        <v>63</v>
      </c>
      <c r="G3" s="23">
        <v>2</v>
      </c>
      <c r="H3">
        <v>0.21494679846376627</v>
      </c>
      <c r="I3">
        <v>33947.623081643702</v>
      </c>
    </row>
    <row r="4" spans="1:9">
      <c r="A4">
        <v>1</v>
      </c>
      <c r="B4" t="s">
        <v>2</v>
      </c>
      <c r="C4">
        <v>2008</v>
      </c>
      <c r="D4">
        <v>5</v>
      </c>
      <c r="E4">
        <v>5.2581249999999997</v>
      </c>
      <c r="F4">
        <v>80</v>
      </c>
      <c r="G4" s="23">
        <v>3</v>
      </c>
      <c r="H4">
        <v>0.27362588931562049</v>
      </c>
      <c r="I4">
        <v>34757.058925257297</v>
      </c>
    </row>
    <row r="5" spans="1:9">
      <c r="A5">
        <v>1</v>
      </c>
      <c r="B5" t="s">
        <v>2</v>
      </c>
      <c r="C5">
        <v>2009</v>
      </c>
      <c r="D5">
        <v>5</v>
      </c>
      <c r="E5">
        <v>3.4068320000000001</v>
      </c>
      <c r="F5">
        <v>115</v>
      </c>
      <c r="G5" s="23">
        <v>3</v>
      </c>
      <c r="H5">
        <v>0.29100295913870178</v>
      </c>
      <c r="I5">
        <v>37277.437870051501</v>
      </c>
    </row>
    <row r="6" spans="1:9">
      <c r="A6">
        <v>1</v>
      </c>
      <c r="B6" t="s">
        <v>2</v>
      </c>
      <c r="C6">
        <v>2010</v>
      </c>
      <c r="D6">
        <v>5</v>
      </c>
      <c r="E6">
        <v>2.9724330000000001</v>
      </c>
      <c r="F6">
        <v>124</v>
      </c>
      <c r="G6" s="23">
        <v>3</v>
      </c>
      <c r="H6">
        <v>0.29100295913870178</v>
      </c>
      <c r="I6">
        <v>39194.2191281798</v>
      </c>
    </row>
    <row r="7" spans="1:9">
      <c r="A7">
        <v>1</v>
      </c>
      <c r="B7" t="s">
        <v>2</v>
      </c>
      <c r="C7">
        <v>2011</v>
      </c>
      <c r="D7">
        <v>5</v>
      </c>
      <c r="E7">
        <v>4.4405950000000001</v>
      </c>
      <c r="F7">
        <v>124</v>
      </c>
      <c r="G7" s="23">
        <v>3</v>
      </c>
      <c r="H7">
        <v>0.29383617704463894</v>
      </c>
      <c r="I7">
        <v>39990.766440869302</v>
      </c>
    </row>
    <row r="8" spans="1:9">
      <c r="A8">
        <v>1</v>
      </c>
      <c r="B8" t="s">
        <v>2</v>
      </c>
      <c r="C8">
        <v>2012</v>
      </c>
      <c r="D8">
        <v>5</v>
      </c>
      <c r="E8">
        <v>1.672839</v>
      </c>
      <c r="F8">
        <v>130</v>
      </c>
      <c r="G8" s="23">
        <v>3</v>
      </c>
      <c r="H8">
        <v>0.29446578102373605</v>
      </c>
      <c r="I8">
        <v>40865.9676311031</v>
      </c>
    </row>
    <row r="9" spans="1:9">
      <c r="A9">
        <v>1</v>
      </c>
      <c r="B9" t="s">
        <v>2</v>
      </c>
      <c r="C9">
        <v>2013</v>
      </c>
      <c r="D9">
        <v>5</v>
      </c>
      <c r="E9">
        <v>1.148142</v>
      </c>
      <c r="F9">
        <v>132</v>
      </c>
      <c r="G9" s="23">
        <v>4</v>
      </c>
      <c r="H9">
        <v>0.29446578102373605</v>
      </c>
      <c r="I9">
        <v>43461.193467930403</v>
      </c>
    </row>
    <row r="10" spans="1:9">
      <c r="A10">
        <v>2</v>
      </c>
      <c r="B10" t="s">
        <v>3</v>
      </c>
      <c r="C10">
        <v>2006</v>
      </c>
      <c r="D10">
        <v>1</v>
      </c>
      <c r="F10">
        <v>0</v>
      </c>
      <c r="G10" s="23">
        <v>0</v>
      </c>
      <c r="H10">
        <v>0</v>
      </c>
      <c r="I10">
        <v>23401.4026539556</v>
      </c>
    </row>
    <row r="11" spans="1:9">
      <c r="A11">
        <v>2</v>
      </c>
      <c r="B11" t="s">
        <v>3</v>
      </c>
      <c r="C11">
        <v>2007</v>
      </c>
      <c r="D11">
        <v>1</v>
      </c>
      <c r="E11">
        <v>0</v>
      </c>
      <c r="F11">
        <v>0</v>
      </c>
      <c r="G11" s="23">
        <v>0</v>
      </c>
      <c r="H11">
        <v>9.7299927025054731E-4</v>
      </c>
      <c r="I11">
        <v>26410.333990557301</v>
      </c>
    </row>
    <row r="12" spans="1:9">
      <c r="A12">
        <v>2</v>
      </c>
      <c r="B12" t="s">
        <v>3</v>
      </c>
      <c r="C12">
        <v>2008</v>
      </c>
      <c r="D12">
        <v>2</v>
      </c>
      <c r="E12">
        <v>17.924140000000001</v>
      </c>
      <c r="F12">
        <v>1</v>
      </c>
      <c r="G12" s="23">
        <v>0</v>
      </c>
      <c r="H12">
        <v>3.1135976648017514E-2</v>
      </c>
      <c r="I12">
        <v>25842.434188787302</v>
      </c>
    </row>
    <row r="13" spans="1:9">
      <c r="A13">
        <v>2</v>
      </c>
      <c r="B13" t="s">
        <v>3</v>
      </c>
      <c r="C13">
        <v>2009</v>
      </c>
      <c r="D13">
        <v>2</v>
      </c>
      <c r="E13">
        <v>11.413130000000001</v>
      </c>
      <c r="F13">
        <v>25</v>
      </c>
      <c r="G13" s="23">
        <v>0</v>
      </c>
      <c r="H13">
        <v>3.6973972269520802E-2</v>
      </c>
      <c r="I13">
        <v>28371.005201679101</v>
      </c>
    </row>
    <row r="14" spans="1:9">
      <c r="A14">
        <v>2</v>
      </c>
      <c r="B14" t="s">
        <v>3</v>
      </c>
      <c r="C14">
        <v>2010</v>
      </c>
      <c r="D14">
        <v>2</v>
      </c>
      <c r="E14">
        <v>-10.089449999999999</v>
      </c>
      <c r="F14">
        <v>27</v>
      </c>
      <c r="G14" s="23">
        <v>0</v>
      </c>
      <c r="H14">
        <v>3.7784804994729589E-2</v>
      </c>
      <c r="I14">
        <v>29086.237874762799</v>
      </c>
    </row>
    <row r="15" spans="1:9">
      <c r="A15">
        <v>2</v>
      </c>
      <c r="B15" t="s">
        <v>3</v>
      </c>
      <c r="C15">
        <v>2011</v>
      </c>
      <c r="D15">
        <v>2</v>
      </c>
      <c r="E15">
        <v>8.7304829999999995</v>
      </c>
      <c r="F15">
        <v>29</v>
      </c>
      <c r="G15" s="23">
        <v>0</v>
      </c>
      <c r="H15">
        <v>3.9406470445147168E-2</v>
      </c>
      <c r="I15">
        <v>29055.277996986901</v>
      </c>
    </row>
    <row r="16" spans="1:9">
      <c r="A16">
        <v>2</v>
      </c>
      <c r="B16" t="s">
        <v>3</v>
      </c>
      <c r="C16">
        <v>2012</v>
      </c>
      <c r="D16">
        <v>2</v>
      </c>
      <c r="E16">
        <v>7.3955549999999999</v>
      </c>
      <c r="F16">
        <v>33</v>
      </c>
      <c r="G16" s="23">
        <v>0</v>
      </c>
      <c r="H16">
        <v>4.4676883159004303E-2</v>
      </c>
      <c r="I16">
        <v>28918.203962148498</v>
      </c>
    </row>
    <row r="17" spans="1:9">
      <c r="A17">
        <v>2</v>
      </c>
      <c r="B17" t="s">
        <v>3</v>
      </c>
      <c r="C17">
        <v>2013</v>
      </c>
      <c r="D17">
        <v>2</v>
      </c>
      <c r="E17">
        <v>7.3679959999999998</v>
      </c>
      <c r="F17">
        <v>37</v>
      </c>
      <c r="G17" s="23">
        <v>0</v>
      </c>
      <c r="H17">
        <v>9.2353847401281122E-2</v>
      </c>
      <c r="I17">
        <v>30906.886487424101</v>
      </c>
    </row>
    <row r="18" spans="1:9">
      <c r="A18">
        <v>3</v>
      </c>
      <c r="B18" t="s">
        <v>4</v>
      </c>
      <c r="C18">
        <v>2006</v>
      </c>
      <c r="D18">
        <v>3</v>
      </c>
      <c r="F18">
        <v>121</v>
      </c>
      <c r="G18" s="23">
        <v>3</v>
      </c>
      <c r="H18">
        <v>1.9217694486816301</v>
      </c>
      <c r="I18">
        <v>24660.6262668872</v>
      </c>
    </row>
    <row r="19" spans="1:9">
      <c r="A19">
        <v>3</v>
      </c>
      <c r="B19" t="s">
        <v>4</v>
      </c>
      <c r="C19">
        <v>2007</v>
      </c>
      <c r="D19">
        <v>3</v>
      </c>
      <c r="E19">
        <v>4.7809210000000002</v>
      </c>
      <c r="F19">
        <v>260</v>
      </c>
      <c r="G19" s="23">
        <v>3</v>
      </c>
      <c r="H19">
        <v>2.177162780562214</v>
      </c>
      <c r="I19">
        <v>28659.622640785401</v>
      </c>
    </row>
    <row r="20" spans="1:9">
      <c r="A20">
        <v>3</v>
      </c>
      <c r="B20" t="s">
        <v>4</v>
      </c>
      <c r="C20">
        <v>2008</v>
      </c>
      <c r="D20">
        <v>3</v>
      </c>
      <c r="E20">
        <v>5.5534179999999997</v>
      </c>
      <c r="F20">
        <v>273</v>
      </c>
      <c r="G20" s="23">
        <v>5</v>
      </c>
      <c r="H20">
        <v>2.177162780562214</v>
      </c>
      <c r="I20">
        <v>29070.8065615142</v>
      </c>
    </row>
    <row r="21" spans="1:9">
      <c r="A21">
        <v>3</v>
      </c>
      <c r="B21" t="s">
        <v>4</v>
      </c>
      <c r="C21">
        <v>2009</v>
      </c>
      <c r="D21">
        <v>3</v>
      </c>
      <c r="E21">
        <v>0.75162269999999998</v>
      </c>
      <c r="F21">
        <v>273</v>
      </c>
      <c r="G21" s="23">
        <v>6</v>
      </c>
      <c r="H21">
        <v>2.177162780562214</v>
      </c>
      <c r="I21">
        <v>33213.747020530798</v>
      </c>
    </row>
    <row r="22" spans="1:9">
      <c r="A22">
        <v>3</v>
      </c>
      <c r="B22" t="s">
        <v>4</v>
      </c>
      <c r="C22">
        <v>2010</v>
      </c>
      <c r="D22">
        <v>3</v>
      </c>
      <c r="E22">
        <v>4.7633150000000004</v>
      </c>
      <c r="F22">
        <v>273</v>
      </c>
      <c r="G22" s="23">
        <v>6</v>
      </c>
      <c r="H22">
        <v>2.2778383089997822</v>
      </c>
      <c r="I22">
        <v>36627.123743668097</v>
      </c>
    </row>
    <row r="23" spans="1:9">
      <c r="A23">
        <v>3</v>
      </c>
      <c r="B23" t="s">
        <v>4</v>
      </c>
      <c r="C23">
        <v>2011</v>
      </c>
      <c r="D23">
        <v>3</v>
      </c>
      <c r="E23">
        <v>2.4121139999999999</v>
      </c>
      <c r="F23">
        <v>277</v>
      </c>
      <c r="G23" s="23">
        <v>6</v>
      </c>
      <c r="H23">
        <v>2.3327522336020921</v>
      </c>
      <c r="I23">
        <v>38325.364763552498</v>
      </c>
    </row>
    <row r="24" spans="1:9">
      <c r="A24">
        <v>3</v>
      </c>
      <c r="B24" t="s">
        <v>4</v>
      </c>
      <c r="C24">
        <v>2012</v>
      </c>
      <c r="D24">
        <v>3</v>
      </c>
      <c r="E24">
        <v>-0.56745000000000001</v>
      </c>
      <c r="F24">
        <v>280</v>
      </c>
      <c r="G24" s="23">
        <v>6</v>
      </c>
      <c r="H24">
        <v>2.3327522336020921</v>
      </c>
      <c r="I24">
        <v>39965.972222222197</v>
      </c>
    </row>
    <row r="25" spans="1:9">
      <c r="A25">
        <v>3</v>
      </c>
      <c r="B25" t="s">
        <v>4</v>
      </c>
      <c r="C25">
        <v>2013</v>
      </c>
      <c r="D25">
        <v>3</v>
      </c>
      <c r="E25">
        <v>-1.7402899999999999</v>
      </c>
      <c r="F25">
        <v>280</v>
      </c>
      <c r="G25" s="23">
        <v>6</v>
      </c>
      <c r="H25">
        <v>2.3327522336020921</v>
      </c>
      <c r="I25">
        <v>43358.512939658998</v>
      </c>
    </row>
    <row r="26" spans="1:9">
      <c r="A26">
        <v>4</v>
      </c>
      <c r="B26" t="s">
        <v>5</v>
      </c>
      <c r="C26">
        <v>2006</v>
      </c>
      <c r="D26">
        <v>1</v>
      </c>
      <c r="F26">
        <v>0</v>
      </c>
      <c r="G26" s="23">
        <v>0</v>
      </c>
      <c r="H26">
        <v>0</v>
      </c>
      <c r="I26">
        <v>41139.629456789597</v>
      </c>
    </row>
    <row r="27" spans="1:9">
      <c r="A27">
        <v>4</v>
      </c>
      <c r="B27" t="s">
        <v>5</v>
      </c>
      <c r="C27">
        <v>2007</v>
      </c>
      <c r="D27">
        <v>1</v>
      </c>
      <c r="E27">
        <v>0</v>
      </c>
      <c r="F27">
        <v>0</v>
      </c>
      <c r="G27" s="23">
        <v>0</v>
      </c>
      <c r="H27">
        <v>0</v>
      </c>
      <c r="I27">
        <v>44908.163174808098</v>
      </c>
    </row>
    <row r="28" spans="1:9">
      <c r="A28">
        <v>4</v>
      </c>
      <c r="B28" t="s">
        <v>5</v>
      </c>
      <c r="C28">
        <v>2008</v>
      </c>
      <c r="D28">
        <v>3</v>
      </c>
      <c r="E28">
        <v>0</v>
      </c>
      <c r="F28">
        <v>0</v>
      </c>
      <c r="G28" s="23">
        <v>0</v>
      </c>
      <c r="H28">
        <v>0</v>
      </c>
      <c r="I28">
        <v>47166.518413817103</v>
      </c>
    </row>
    <row r="29" spans="1:9">
      <c r="A29">
        <v>4</v>
      </c>
      <c r="B29" t="s">
        <v>5</v>
      </c>
      <c r="C29">
        <v>2009</v>
      </c>
      <c r="D29">
        <v>5</v>
      </c>
      <c r="E29">
        <v>0</v>
      </c>
      <c r="F29">
        <v>0</v>
      </c>
      <c r="G29" s="23">
        <v>0</v>
      </c>
      <c r="H29">
        <v>0</v>
      </c>
      <c r="I29">
        <v>51308.604651162801</v>
      </c>
    </row>
    <row r="30" spans="1:9">
      <c r="A30">
        <v>4</v>
      </c>
      <c r="B30" t="s">
        <v>5</v>
      </c>
      <c r="C30">
        <v>2010</v>
      </c>
      <c r="D30">
        <v>5</v>
      </c>
      <c r="E30">
        <v>0</v>
      </c>
      <c r="F30">
        <v>0</v>
      </c>
      <c r="G30" s="23">
        <v>0</v>
      </c>
      <c r="H30">
        <v>0</v>
      </c>
      <c r="I30">
        <v>53814.340401146103</v>
      </c>
    </row>
    <row r="31" spans="1:9">
      <c r="A31">
        <v>4</v>
      </c>
      <c r="B31" t="s">
        <v>5</v>
      </c>
      <c r="C31">
        <v>2011</v>
      </c>
      <c r="D31">
        <v>6</v>
      </c>
      <c r="E31">
        <v>0</v>
      </c>
      <c r="F31">
        <v>0</v>
      </c>
      <c r="G31" s="23">
        <v>0</v>
      </c>
      <c r="H31">
        <v>0</v>
      </c>
      <c r="I31">
        <v>55590.342407122102</v>
      </c>
    </row>
    <row r="32" spans="1:9">
      <c r="A32">
        <v>4</v>
      </c>
      <c r="B32" t="s">
        <v>5</v>
      </c>
      <c r="C32">
        <v>2012</v>
      </c>
      <c r="D32">
        <v>6</v>
      </c>
      <c r="E32">
        <v>0</v>
      </c>
      <c r="F32">
        <v>0</v>
      </c>
      <c r="G32" s="23">
        <v>1</v>
      </c>
      <c r="H32">
        <v>0</v>
      </c>
      <c r="I32">
        <v>58530.312006319102</v>
      </c>
    </row>
    <row r="33" spans="1:9">
      <c r="A33">
        <v>4</v>
      </c>
      <c r="B33" t="s">
        <v>5</v>
      </c>
      <c r="C33">
        <v>2013</v>
      </c>
      <c r="D33">
        <v>6</v>
      </c>
      <c r="E33">
        <v>0</v>
      </c>
      <c r="F33">
        <v>0</v>
      </c>
      <c r="G33" s="23">
        <v>1</v>
      </c>
      <c r="H33">
        <v>9.867199108469539E-3</v>
      </c>
      <c r="I33">
        <v>61908.8953511652</v>
      </c>
    </row>
    <row r="34" spans="1:9">
      <c r="A34">
        <v>5</v>
      </c>
      <c r="B34" t="s">
        <v>6</v>
      </c>
      <c r="C34">
        <v>2006</v>
      </c>
      <c r="D34">
        <v>1</v>
      </c>
      <c r="F34">
        <v>58</v>
      </c>
      <c r="G34" s="23">
        <v>1</v>
      </c>
      <c r="H34">
        <v>0.90476190476190477</v>
      </c>
      <c r="I34">
        <v>24799.681264032901</v>
      </c>
    </row>
    <row r="35" spans="1:9">
      <c r="A35">
        <v>5</v>
      </c>
      <c r="B35" t="s">
        <v>6</v>
      </c>
      <c r="C35">
        <v>2007</v>
      </c>
      <c r="D35">
        <v>1</v>
      </c>
      <c r="E35">
        <v>8.1492179999999994</v>
      </c>
      <c r="F35">
        <v>93</v>
      </c>
      <c r="G35" s="23">
        <v>1</v>
      </c>
      <c r="H35">
        <v>0.9107142857142857</v>
      </c>
      <c r="I35">
        <v>27979.058723026199</v>
      </c>
    </row>
    <row r="36" spans="1:9">
      <c r="A36">
        <v>5</v>
      </c>
      <c r="B36" t="s">
        <v>6</v>
      </c>
      <c r="C36">
        <v>2008</v>
      </c>
      <c r="D36">
        <v>2</v>
      </c>
      <c r="E36">
        <v>7.3244350000000003</v>
      </c>
      <c r="F36">
        <v>94</v>
      </c>
      <c r="G36" s="23">
        <v>1</v>
      </c>
      <c r="H36">
        <v>0.9107142857142857</v>
      </c>
      <c r="I36">
        <v>23619.1172638436</v>
      </c>
    </row>
    <row r="37" spans="1:9">
      <c r="A37">
        <v>5</v>
      </c>
      <c r="B37" t="s">
        <v>6</v>
      </c>
      <c r="C37">
        <v>2009</v>
      </c>
      <c r="D37">
        <v>2</v>
      </c>
      <c r="E37">
        <v>1.053229</v>
      </c>
      <c r="F37">
        <v>94</v>
      </c>
      <c r="G37" s="23">
        <v>1</v>
      </c>
      <c r="H37">
        <v>0.95214285714285707</v>
      </c>
      <c r="I37">
        <v>24737.7654580487</v>
      </c>
    </row>
    <row r="38" spans="1:9">
      <c r="A38">
        <v>5</v>
      </c>
      <c r="B38" t="s">
        <v>6</v>
      </c>
      <c r="C38">
        <v>2010</v>
      </c>
      <c r="D38">
        <v>2</v>
      </c>
      <c r="E38">
        <v>7.0091200000000002</v>
      </c>
      <c r="F38">
        <v>97</v>
      </c>
      <c r="G38" s="23">
        <v>1</v>
      </c>
      <c r="H38">
        <v>1.1290476190476191</v>
      </c>
      <c r="I38">
        <v>23794.510082271299</v>
      </c>
    </row>
    <row r="39" spans="1:9">
      <c r="A39">
        <v>5</v>
      </c>
      <c r="B39" t="s">
        <v>6</v>
      </c>
      <c r="C39">
        <v>2011</v>
      </c>
      <c r="D39">
        <v>2</v>
      </c>
      <c r="E39">
        <v>6.2098170000000001</v>
      </c>
      <c r="F39">
        <v>116</v>
      </c>
      <c r="G39" s="23">
        <v>1</v>
      </c>
      <c r="H39">
        <v>1.4940476190476191</v>
      </c>
      <c r="I39">
        <v>26880.254726245999</v>
      </c>
    </row>
    <row r="40" spans="1:9">
      <c r="A40">
        <v>5</v>
      </c>
      <c r="B40" t="s">
        <v>6</v>
      </c>
      <c r="C40">
        <v>2012</v>
      </c>
      <c r="D40">
        <v>2</v>
      </c>
      <c r="E40">
        <v>8.0405359999999995</v>
      </c>
      <c r="F40">
        <v>139</v>
      </c>
      <c r="G40" s="23">
        <v>1</v>
      </c>
      <c r="H40">
        <v>1.4940476190476191</v>
      </c>
      <c r="I40">
        <v>25998.519180633099</v>
      </c>
    </row>
    <row r="41" spans="1:9">
      <c r="A41">
        <v>5</v>
      </c>
      <c r="B41" t="s">
        <v>6</v>
      </c>
      <c r="C41">
        <v>2013</v>
      </c>
      <c r="D41">
        <v>2</v>
      </c>
      <c r="E41">
        <v>0.57651050000000004</v>
      </c>
      <c r="F41">
        <v>139</v>
      </c>
      <c r="G41" s="23">
        <v>1</v>
      </c>
      <c r="H41">
        <v>1.4940476190476191</v>
      </c>
      <c r="I41">
        <v>25754.026012582999</v>
      </c>
    </row>
    <row r="42" spans="1:9">
      <c r="A42">
        <v>6</v>
      </c>
      <c r="B42" t="s">
        <v>7</v>
      </c>
      <c r="C42">
        <v>2006</v>
      </c>
      <c r="D42">
        <v>2</v>
      </c>
      <c r="F42">
        <v>0</v>
      </c>
      <c r="G42" s="23">
        <v>0</v>
      </c>
      <c r="H42">
        <v>7.5420311108783328E-3</v>
      </c>
      <c r="I42">
        <v>43888.176667369502</v>
      </c>
    </row>
    <row r="43" spans="1:9">
      <c r="A43">
        <v>6</v>
      </c>
      <c r="B43" t="s">
        <v>7</v>
      </c>
      <c r="C43">
        <v>2007</v>
      </c>
      <c r="D43">
        <v>2</v>
      </c>
      <c r="E43">
        <v>0</v>
      </c>
      <c r="F43">
        <v>9</v>
      </c>
      <c r="G43" s="23">
        <v>0</v>
      </c>
      <c r="H43">
        <v>4.5147436233174465E-2</v>
      </c>
      <c r="I43">
        <v>47465.335557996703</v>
      </c>
    </row>
    <row r="44" spans="1:9">
      <c r="A44">
        <v>6</v>
      </c>
      <c r="B44" t="s">
        <v>7</v>
      </c>
      <c r="C44">
        <v>2008</v>
      </c>
      <c r="D44">
        <v>2</v>
      </c>
      <c r="E44">
        <v>14.1067</v>
      </c>
      <c r="F44">
        <v>27</v>
      </c>
      <c r="G44" s="23">
        <v>0</v>
      </c>
      <c r="H44">
        <v>8.0029330120986758E-2</v>
      </c>
      <c r="I44">
        <v>48517.937534137702</v>
      </c>
    </row>
    <row r="45" spans="1:9">
      <c r="A45">
        <v>6</v>
      </c>
      <c r="B45" t="s">
        <v>7</v>
      </c>
      <c r="C45">
        <v>2009</v>
      </c>
      <c r="D45">
        <v>2</v>
      </c>
      <c r="E45">
        <v>-0.88527509999999998</v>
      </c>
      <c r="F45">
        <v>45</v>
      </c>
      <c r="G45" s="23">
        <v>0</v>
      </c>
      <c r="H45">
        <v>9.2599381972450642E-2</v>
      </c>
      <c r="I45">
        <v>49461.056633944798</v>
      </c>
    </row>
    <row r="46" spans="1:9">
      <c r="A46">
        <v>6</v>
      </c>
      <c r="B46" t="s">
        <v>7</v>
      </c>
      <c r="C46">
        <v>2010</v>
      </c>
      <c r="D46">
        <v>2</v>
      </c>
      <c r="E46">
        <v>-11.45205</v>
      </c>
      <c r="F46">
        <v>52</v>
      </c>
      <c r="G46" s="23">
        <v>0</v>
      </c>
      <c r="H46">
        <v>9.2599381972450642E-2</v>
      </c>
      <c r="I46">
        <v>46860.561107791204</v>
      </c>
    </row>
    <row r="47" spans="1:9">
      <c r="A47">
        <v>6</v>
      </c>
      <c r="B47" t="s">
        <v>7</v>
      </c>
      <c r="C47">
        <v>2011</v>
      </c>
      <c r="D47">
        <v>2</v>
      </c>
      <c r="E47">
        <v>-11.388780000000001</v>
      </c>
      <c r="F47">
        <v>52</v>
      </c>
      <c r="G47" s="23">
        <v>0</v>
      </c>
      <c r="H47">
        <v>9.2599381972450642E-2</v>
      </c>
      <c r="I47">
        <v>47526.140288972303</v>
      </c>
    </row>
    <row r="48" spans="1:9">
      <c r="A48">
        <v>6</v>
      </c>
      <c r="B48" t="s">
        <v>7</v>
      </c>
      <c r="C48">
        <v>2012</v>
      </c>
      <c r="D48">
        <v>2</v>
      </c>
      <c r="E48">
        <v>-17.80678</v>
      </c>
      <c r="F48">
        <v>52</v>
      </c>
      <c r="G48" s="23">
        <v>0</v>
      </c>
      <c r="H48">
        <v>0.10579793641648771</v>
      </c>
      <c r="I48">
        <v>51547.4620321357</v>
      </c>
    </row>
    <row r="49" spans="1:9">
      <c r="A49">
        <v>6</v>
      </c>
      <c r="B49" t="s">
        <v>7</v>
      </c>
      <c r="C49">
        <v>2013</v>
      </c>
      <c r="D49">
        <v>2</v>
      </c>
      <c r="E49">
        <v>-13.95946</v>
      </c>
      <c r="F49">
        <v>55</v>
      </c>
      <c r="G49" s="23">
        <v>0</v>
      </c>
      <c r="H49">
        <v>0.10579793641648771</v>
      </c>
      <c r="I49">
        <v>51117.741827146303</v>
      </c>
    </row>
    <row r="50" spans="1:9">
      <c r="A50">
        <v>7</v>
      </c>
      <c r="B50" t="s">
        <v>8</v>
      </c>
      <c r="C50">
        <v>2006</v>
      </c>
      <c r="D50">
        <v>1</v>
      </c>
      <c r="F50">
        <v>0</v>
      </c>
      <c r="G50" s="23">
        <v>0</v>
      </c>
      <c r="H50">
        <v>0</v>
      </c>
      <c r="I50">
        <v>59488.422249523603</v>
      </c>
    </row>
    <row r="51" spans="1:9">
      <c r="A51">
        <v>7</v>
      </c>
      <c r="B51" t="s">
        <v>8</v>
      </c>
      <c r="C51">
        <v>2007</v>
      </c>
      <c r="D51">
        <v>1</v>
      </c>
      <c r="E51">
        <v>0</v>
      </c>
      <c r="F51">
        <v>0</v>
      </c>
      <c r="G51" s="23">
        <v>0</v>
      </c>
      <c r="H51">
        <v>0</v>
      </c>
      <c r="I51">
        <v>65716.801832536701</v>
      </c>
    </row>
    <row r="52" spans="1:9">
      <c r="A52">
        <v>7</v>
      </c>
      <c r="B52" t="s">
        <v>8</v>
      </c>
      <c r="C52">
        <v>2008</v>
      </c>
      <c r="D52">
        <v>1</v>
      </c>
      <c r="E52">
        <v>0</v>
      </c>
      <c r="F52">
        <v>0</v>
      </c>
      <c r="G52" s="23">
        <v>0</v>
      </c>
      <c r="H52">
        <v>0</v>
      </c>
      <c r="I52">
        <v>71374.240406690704</v>
      </c>
    </row>
    <row r="53" spans="1:9">
      <c r="A53">
        <v>7</v>
      </c>
      <c r="B53" t="s">
        <v>8</v>
      </c>
      <c r="C53">
        <v>2009</v>
      </c>
      <c r="D53">
        <v>1</v>
      </c>
      <c r="E53">
        <v>0</v>
      </c>
      <c r="F53">
        <v>0</v>
      </c>
      <c r="G53" s="23">
        <v>0</v>
      </c>
      <c r="H53">
        <v>0</v>
      </c>
      <c r="I53">
        <v>77281.537347311707</v>
      </c>
    </row>
    <row r="54" spans="1:9">
      <c r="A54">
        <v>7</v>
      </c>
      <c r="B54" t="s">
        <v>8</v>
      </c>
      <c r="C54">
        <v>2010</v>
      </c>
      <c r="D54">
        <v>1</v>
      </c>
      <c r="E54">
        <v>0</v>
      </c>
      <c r="F54">
        <v>0</v>
      </c>
      <c r="G54" s="23">
        <v>0</v>
      </c>
      <c r="H54">
        <v>0</v>
      </c>
      <c r="I54">
        <v>76840.753589147906</v>
      </c>
    </row>
    <row r="55" spans="1:9">
      <c r="A55">
        <v>7</v>
      </c>
      <c r="B55" t="s">
        <v>8</v>
      </c>
      <c r="C55">
        <v>2011</v>
      </c>
      <c r="D55">
        <v>1</v>
      </c>
      <c r="E55">
        <v>0</v>
      </c>
      <c r="F55">
        <v>0</v>
      </c>
      <c r="G55" s="23">
        <v>1</v>
      </c>
      <c r="H55">
        <v>0.12620092515715811</v>
      </c>
      <c r="I55">
        <v>80144.845741651196</v>
      </c>
    </row>
    <row r="56" spans="1:9">
      <c r="A56">
        <v>7</v>
      </c>
      <c r="B56" t="s">
        <v>8</v>
      </c>
      <c r="C56">
        <v>2012</v>
      </c>
      <c r="D56">
        <v>1</v>
      </c>
      <c r="E56">
        <v>5.4396339999999999</v>
      </c>
      <c r="F56">
        <v>21</v>
      </c>
      <c r="G56" s="23">
        <v>1</v>
      </c>
      <c r="H56">
        <v>0.12620092515715811</v>
      </c>
      <c r="I56">
        <v>83014.672392342603</v>
      </c>
    </row>
    <row r="57" spans="1:9">
      <c r="A57">
        <v>7</v>
      </c>
      <c r="B57" t="s">
        <v>8</v>
      </c>
      <c r="C57">
        <v>2013</v>
      </c>
      <c r="D57">
        <v>1</v>
      </c>
      <c r="E57">
        <v>-16.660779999999999</v>
      </c>
      <c r="F57">
        <v>21</v>
      </c>
      <c r="G57" s="23">
        <v>1</v>
      </c>
      <c r="H57">
        <v>0.12620092515715811</v>
      </c>
      <c r="I57">
        <v>88585.404668176707</v>
      </c>
    </row>
    <row r="58" spans="1:9">
      <c r="A58">
        <v>8</v>
      </c>
      <c r="B58" t="s">
        <v>9</v>
      </c>
      <c r="C58">
        <v>2006</v>
      </c>
      <c r="D58">
        <v>3</v>
      </c>
      <c r="F58">
        <v>118</v>
      </c>
      <c r="G58" s="23">
        <v>4</v>
      </c>
      <c r="H58">
        <v>1.9466786586149298</v>
      </c>
      <c r="I58">
        <v>32616.1036491864</v>
      </c>
    </row>
    <row r="59" spans="1:9">
      <c r="A59">
        <v>8</v>
      </c>
      <c r="B59" t="s">
        <v>9</v>
      </c>
      <c r="C59">
        <v>2007</v>
      </c>
      <c r="D59">
        <v>5</v>
      </c>
      <c r="E59">
        <v>5.3483530000000004</v>
      </c>
      <c r="F59">
        <v>223</v>
      </c>
      <c r="G59" s="23">
        <v>5</v>
      </c>
      <c r="H59">
        <v>2.3629705768983684</v>
      </c>
      <c r="I59">
        <v>35907.072992647802</v>
      </c>
    </row>
    <row r="60" spans="1:9">
      <c r="A60">
        <v>8</v>
      </c>
      <c r="B60" t="s">
        <v>9</v>
      </c>
      <c r="C60">
        <v>2008</v>
      </c>
      <c r="D60">
        <v>5</v>
      </c>
      <c r="E60">
        <v>9.8867300000000005E-2</v>
      </c>
      <c r="F60">
        <v>247</v>
      </c>
      <c r="G60" s="23">
        <v>5</v>
      </c>
      <c r="H60">
        <v>2.4602980855711167</v>
      </c>
      <c r="I60">
        <v>38080.404561358002</v>
      </c>
    </row>
    <row r="61" spans="1:9">
      <c r="A61">
        <v>8</v>
      </c>
      <c r="B61" t="s">
        <v>9</v>
      </c>
      <c r="C61">
        <v>2009</v>
      </c>
      <c r="D61">
        <v>5</v>
      </c>
      <c r="E61">
        <v>-2.7496640000000001</v>
      </c>
      <c r="F61">
        <v>258</v>
      </c>
      <c r="G61" s="23">
        <v>5</v>
      </c>
      <c r="H61">
        <v>2.4602980855711167</v>
      </c>
      <c r="I61">
        <v>40701.006370825999</v>
      </c>
    </row>
    <row r="62" spans="1:9">
      <c r="A62">
        <v>8</v>
      </c>
      <c r="B62" t="s">
        <v>9</v>
      </c>
      <c r="C62">
        <v>2010</v>
      </c>
      <c r="D62">
        <v>5</v>
      </c>
      <c r="E62">
        <v>-5.2822909999999998</v>
      </c>
      <c r="F62">
        <v>258</v>
      </c>
      <c r="G62" s="23">
        <v>6</v>
      </c>
      <c r="H62">
        <v>2.4699344725684185</v>
      </c>
      <c r="I62">
        <v>44997.841147318097</v>
      </c>
    </row>
    <row r="63" spans="1:9">
      <c r="A63">
        <v>8</v>
      </c>
      <c r="B63" t="s">
        <v>9</v>
      </c>
      <c r="C63">
        <v>2011</v>
      </c>
      <c r="D63">
        <v>7</v>
      </c>
      <c r="E63">
        <v>-3.9418959999999998</v>
      </c>
      <c r="F63">
        <v>259</v>
      </c>
      <c r="G63" s="23">
        <v>7</v>
      </c>
      <c r="H63">
        <v>2.7664139791854043</v>
      </c>
      <c r="I63">
        <v>48466.085692188703</v>
      </c>
    </row>
    <row r="64" spans="1:9">
      <c r="A64">
        <v>8</v>
      </c>
      <c r="B64" t="s">
        <v>9</v>
      </c>
      <c r="C64">
        <v>2012</v>
      </c>
      <c r="D64">
        <v>7</v>
      </c>
      <c r="E64">
        <v>-4.0702949999999998</v>
      </c>
      <c r="F64">
        <v>285</v>
      </c>
      <c r="G64" s="23">
        <v>9</v>
      </c>
      <c r="H64">
        <v>3.9468713863548763</v>
      </c>
      <c r="I64">
        <v>50197.4707884487</v>
      </c>
    </row>
    <row r="65" spans="1:9">
      <c r="A65">
        <v>8</v>
      </c>
      <c r="B65" t="s">
        <v>9</v>
      </c>
      <c r="C65">
        <v>2013</v>
      </c>
      <c r="D65">
        <v>7</v>
      </c>
      <c r="E65">
        <v>0.4451426</v>
      </c>
      <c r="F65">
        <v>382</v>
      </c>
      <c r="G65" s="23">
        <v>12</v>
      </c>
      <c r="H65">
        <v>5.2291532827958376</v>
      </c>
      <c r="I65">
        <v>53800.204437865097</v>
      </c>
    </row>
    <row r="66" spans="1:9">
      <c r="A66">
        <v>9</v>
      </c>
      <c r="B66" t="s">
        <v>10</v>
      </c>
      <c r="C66">
        <v>2006</v>
      </c>
      <c r="D66">
        <v>10</v>
      </c>
      <c r="F66">
        <v>306</v>
      </c>
      <c r="G66" s="23">
        <v>2</v>
      </c>
      <c r="H66">
        <v>0.36805085746807986</v>
      </c>
      <c r="I66">
        <v>34989.799853327699</v>
      </c>
    </row>
    <row r="67" spans="1:9">
      <c r="A67">
        <v>9</v>
      </c>
      <c r="B67" t="s">
        <v>10</v>
      </c>
      <c r="C67">
        <v>2007</v>
      </c>
      <c r="D67">
        <v>10</v>
      </c>
      <c r="E67">
        <v>-1.392968</v>
      </c>
      <c r="F67">
        <v>319</v>
      </c>
      <c r="G67" s="23">
        <v>2</v>
      </c>
      <c r="H67">
        <v>0.42853000869817337</v>
      </c>
      <c r="I67">
        <v>38318.227613503703</v>
      </c>
    </row>
    <row r="68" spans="1:9">
      <c r="A68">
        <v>9</v>
      </c>
      <c r="B68" t="s">
        <v>10</v>
      </c>
      <c r="C68">
        <v>2008</v>
      </c>
      <c r="D68">
        <v>10</v>
      </c>
      <c r="E68">
        <v>2.7517719999999999</v>
      </c>
      <c r="F68">
        <v>363</v>
      </c>
      <c r="G68" s="23">
        <v>3</v>
      </c>
      <c r="H68">
        <v>0.50985256059190531</v>
      </c>
      <c r="I68">
        <v>38898.482539497498</v>
      </c>
    </row>
    <row r="69" spans="1:9">
      <c r="A69">
        <v>9</v>
      </c>
      <c r="B69" t="s">
        <v>10</v>
      </c>
      <c r="C69">
        <v>2009</v>
      </c>
      <c r="D69">
        <v>11</v>
      </c>
      <c r="E69">
        <v>2.8207399999999998</v>
      </c>
      <c r="F69">
        <v>429</v>
      </c>
      <c r="G69" s="23">
        <v>4</v>
      </c>
      <c r="H69">
        <v>0.60107062702017766</v>
      </c>
      <c r="I69">
        <v>41931.397532188799</v>
      </c>
    </row>
    <row r="70" spans="1:9">
      <c r="A70">
        <v>9</v>
      </c>
      <c r="B70" t="s">
        <v>10</v>
      </c>
      <c r="C70">
        <v>2010</v>
      </c>
      <c r="D70">
        <v>11</v>
      </c>
      <c r="E70">
        <v>6.8645440000000004</v>
      </c>
      <c r="F70">
        <v>499</v>
      </c>
      <c r="G70" s="23">
        <v>6</v>
      </c>
      <c r="H70">
        <v>0.77922747334170928</v>
      </c>
      <c r="I70">
        <v>43578.073529411799</v>
      </c>
    </row>
    <row r="71" spans="1:9">
      <c r="A71">
        <v>9</v>
      </c>
      <c r="B71" t="s">
        <v>10</v>
      </c>
      <c r="C71">
        <v>2011</v>
      </c>
      <c r="D71">
        <v>13</v>
      </c>
      <c r="E71">
        <v>9.1988570000000003</v>
      </c>
      <c r="F71">
        <v>579</v>
      </c>
      <c r="G71" s="23">
        <v>7</v>
      </c>
      <c r="H71">
        <v>0.96118574358643949</v>
      </c>
      <c r="I71">
        <v>44068.758588600198</v>
      </c>
    </row>
    <row r="72" spans="1:9">
      <c r="A72">
        <v>9</v>
      </c>
      <c r="B72" t="s">
        <v>10</v>
      </c>
      <c r="C72">
        <v>2012</v>
      </c>
      <c r="D72">
        <v>13</v>
      </c>
      <c r="E72">
        <v>6.2256809999999998</v>
      </c>
      <c r="F72">
        <v>685</v>
      </c>
      <c r="G72" s="23">
        <v>12</v>
      </c>
      <c r="H72">
        <v>1.0559045563394649</v>
      </c>
      <c r="I72">
        <v>45236.607882572898</v>
      </c>
    </row>
    <row r="73" spans="1:9">
      <c r="A73">
        <v>9</v>
      </c>
      <c r="B73" t="s">
        <v>10</v>
      </c>
      <c r="C73">
        <v>2013</v>
      </c>
      <c r="D73">
        <v>13</v>
      </c>
      <c r="E73">
        <v>0.55590030000000001</v>
      </c>
      <c r="F73">
        <v>721</v>
      </c>
      <c r="G73" s="23">
        <v>16</v>
      </c>
      <c r="H73">
        <v>1.2630982678822631</v>
      </c>
      <c r="I73">
        <v>47738.605451636897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73"/>
  <sheetViews>
    <sheetView topLeftCell="A40" workbookViewId="0">
      <selection activeCell="H54" sqref="H54"/>
    </sheetView>
  </sheetViews>
  <sheetFormatPr defaultRowHeight="15"/>
  <cols>
    <col min="4" max="4" width="17.42578125" customWidth="1"/>
    <col min="8" max="8" width="13.28515625" customWidth="1"/>
    <col min="9" max="9" width="16.85546875" customWidth="1"/>
  </cols>
  <sheetData>
    <row r="1" spans="3:9">
      <c r="C1" t="s">
        <v>1</v>
      </c>
      <c r="D1" t="s">
        <v>115</v>
      </c>
      <c r="F1" t="s">
        <v>116</v>
      </c>
      <c r="G1" t="s">
        <v>11</v>
      </c>
      <c r="H1" t="s">
        <v>148</v>
      </c>
      <c r="I1" t="s">
        <v>149</v>
      </c>
    </row>
    <row r="2" spans="3:9">
      <c r="C2" s="5" t="s">
        <v>2</v>
      </c>
      <c r="D2" s="5">
        <v>71.199996948242202</v>
      </c>
      <c r="E2" s="5">
        <v>128.19999999999999</v>
      </c>
      <c r="G2">
        <v>2006</v>
      </c>
    </row>
    <row r="3" spans="3:9">
      <c r="C3" s="5" t="s">
        <v>2</v>
      </c>
      <c r="D3" s="5">
        <v>42.500003814697301</v>
      </c>
      <c r="E3" s="5">
        <v>170.7</v>
      </c>
      <c r="F3">
        <f>(E3-E2)/E2*100</f>
        <v>33.151326053042126</v>
      </c>
      <c r="G3">
        <v>2007</v>
      </c>
    </row>
    <row r="4" spans="3:9">
      <c r="C4" s="5" t="s">
        <v>2</v>
      </c>
      <c r="D4" s="5">
        <v>46.600002288818402</v>
      </c>
      <c r="E4" s="5">
        <v>217.3</v>
      </c>
      <c r="F4">
        <f t="shared" ref="F4:F9" si="0">(E4-E3)/E3*100</f>
        <v>27.299355594610443</v>
      </c>
      <c r="G4">
        <v>2008</v>
      </c>
    </row>
    <row r="5" spans="3:9">
      <c r="C5" s="5" t="s">
        <v>2</v>
      </c>
      <c r="D5" s="5">
        <v>13.7999973297119</v>
      </c>
      <c r="E5" s="5">
        <v>231.1</v>
      </c>
      <c r="F5">
        <f t="shared" si="0"/>
        <v>6.3506672802577002</v>
      </c>
      <c r="G5">
        <v>2009</v>
      </c>
      <c r="H5" s="5">
        <v>165</v>
      </c>
      <c r="I5" s="5">
        <v>0</v>
      </c>
    </row>
    <row r="6" spans="3:9">
      <c r="C6" s="5" t="s">
        <v>2</v>
      </c>
      <c r="D6" s="5">
        <v>-6.1035157159494702E-6</v>
      </c>
      <c r="E6" s="5">
        <v>231.1</v>
      </c>
      <c r="F6">
        <f t="shared" si="0"/>
        <v>0</v>
      </c>
      <c r="G6">
        <v>2010</v>
      </c>
    </row>
    <row r="7" spans="3:9">
      <c r="C7" s="5" t="s">
        <v>2</v>
      </c>
      <c r="D7" s="5">
        <v>2.2499938011169398</v>
      </c>
      <c r="E7" s="5">
        <v>233.35</v>
      </c>
      <c r="F7">
        <f t="shared" si="0"/>
        <v>0.97360450021635647</v>
      </c>
      <c r="G7">
        <v>2011</v>
      </c>
    </row>
    <row r="8" spans="3:9">
      <c r="C8" s="5" t="s">
        <v>2</v>
      </c>
      <c r="D8" s="5">
        <v>0.49999389052391102</v>
      </c>
      <c r="E8" s="5">
        <v>233.85</v>
      </c>
      <c r="F8">
        <f t="shared" si="0"/>
        <v>0.21427040925648169</v>
      </c>
      <c r="G8">
        <v>2012</v>
      </c>
    </row>
    <row r="9" spans="3:9">
      <c r="C9" s="5" t="s">
        <v>2</v>
      </c>
      <c r="D9" s="5">
        <v>-6.1035157159494702E-6</v>
      </c>
      <c r="E9" s="5">
        <v>233.85</v>
      </c>
      <c r="F9">
        <f t="shared" si="0"/>
        <v>0</v>
      </c>
      <c r="G9">
        <v>2013</v>
      </c>
    </row>
    <row r="10" spans="3:9">
      <c r="C10" s="5" t="s">
        <v>3</v>
      </c>
      <c r="D10" s="5">
        <v>0</v>
      </c>
      <c r="E10" s="5">
        <v>0</v>
      </c>
      <c r="G10">
        <v>2006</v>
      </c>
    </row>
    <row r="11" spans="3:9">
      <c r="C11" s="5" t="s">
        <v>3</v>
      </c>
      <c r="D11" s="5">
        <v>0.60000002384185802</v>
      </c>
      <c r="E11" s="5">
        <v>0.6</v>
      </c>
      <c r="G11">
        <v>2007</v>
      </c>
    </row>
    <row r="12" spans="3:9">
      <c r="C12" s="5" t="s">
        <v>3</v>
      </c>
      <c r="D12" s="5">
        <v>18.600000381469702</v>
      </c>
      <c r="E12" s="5">
        <v>19.2</v>
      </c>
      <c r="F12">
        <f>(E12-E11)/E11*100</f>
        <v>3099.9999999999995</v>
      </c>
      <c r="G12">
        <v>2008</v>
      </c>
    </row>
    <row r="13" spans="3:9">
      <c r="C13" s="5" t="s">
        <v>3</v>
      </c>
      <c r="D13" s="5">
        <v>3.5999991893768302</v>
      </c>
      <c r="E13" s="5">
        <v>22.8</v>
      </c>
      <c r="F13">
        <f t="shared" ref="F13:F17" si="1">(E13-E12)/E12*100</f>
        <v>18.750000000000007</v>
      </c>
      <c r="G13">
        <v>2009</v>
      </c>
    </row>
    <row r="14" spans="3:9">
      <c r="C14" s="5" t="s">
        <v>3</v>
      </c>
      <c r="D14" s="5">
        <v>0.50000077486038197</v>
      </c>
      <c r="E14" s="5">
        <v>23.3</v>
      </c>
      <c r="F14">
        <f t="shared" si="1"/>
        <v>2.1929824561403506</v>
      </c>
      <c r="G14">
        <v>2010</v>
      </c>
    </row>
    <row r="15" spans="3:9">
      <c r="C15" s="5" t="s">
        <v>3</v>
      </c>
      <c r="D15" s="5">
        <v>1.00000071525574</v>
      </c>
      <c r="E15" s="5">
        <v>24.3</v>
      </c>
      <c r="F15">
        <f t="shared" si="1"/>
        <v>4.2918454935622314</v>
      </c>
      <c r="G15">
        <v>2011</v>
      </c>
    </row>
    <row r="16" spans="3:9">
      <c r="C16" s="5" t="s">
        <v>3</v>
      </c>
      <c r="D16" s="5">
        <v>3.25000071525574</v>
      </c>
      <c r="E16" s="5">
        <v>27.55</v>
      </c>
      <c r="F16">
        <f t="shared" si="1"/>
        <v>13.374485596707819</v>
      </c>
      <c r="G16">
        <v>2012</v>
      </c>
    </row>
    <row r="17" spans="3:9">
      <c r="C17" s="5" t="s">
        <v>3</v>
      </c>
      <c r="D17" s="5">
        <v>29.400001525878899</v>
      </c>
      <c r="E17" s="5">
        <v>56.95</v>
      </c>
      <c r="F17">
        <f t="shared" si="1"/>
        <v>106.71506352087114</v>
      </c>
      <c r="G17">
        <v>2013</v>
      </c>
    </row>
    <row r="18" spans="3:9">
      <c r="C18" s="5" t="s">
        <v>4</v>
      </c>
      <c r="D18" s="5">
        <v>212</v>
      </c>
      <c r="E18" s="5">
        <v>440.95</v>
      </c>
      <c r="G18">
        <v>2006</v>
      </c>
    </row>
    <row r="19" spans="3:9">
      <c r="C19" s="5" t="s">
        <v>4</v>
      </c>
      <c r="D19" s="5">
        <v>58.599987030029297</v>
      </c>
      <c r="E19" s="5">
        <v>499.55</v>
      </c>
      <c r="F19">
        <f>(E19-E18)/E18*100</f>
        <v>13.289488604150135</v>
      </c>
      <c r="G19">
        <v>2007</v>
      </c>
    </row>
    <row r="20" spans="3:9">
      <c r="C20" s="5" t="s">
        <v>4</v>
      </c>
      <c r="D20" s="5">
        <v>1.22070314318989E-5</v>
      </c>
      <c r="E20" s="5">
        <v>499.55</v>
      </c>
      <c r="F20">
        <f t="shared" ref="F20:F25" si="2">(E20-E19)/E19*100</f>
        <v>0</v>
      </c>
      <c r="G20">
        <v>2008</v>
      </c>
    </row>
    <row r="21" spans="3:9">
      <c r="C21" s="5" t="s">
        <v>4</v>
      </c>
      <c r="D21" s="5">
        <v>1.22070314318989E-5</v>
      </c>
      <c r="E21" s="5">
        <v>499.55</v>
      </c>
      <c r="F21">
        <f t="shared" si="2"/>
        <v>0</v>
      </c>
      <c r="G21">
        <v>2009</v>
      </c>
      <c r="H21" s="5">
        <v>13</v>
      </c>
      <c r="I21" s="5">
        <v>0</v>
      </c>
    </row>
    <row r="22" spans="3:9">
      <c r="C22" s="5" t="s">
        <v>4</v>
      </c>
      <c r="D22" s="5">
        <v>23.100011825561499</v>
      </c>
      <c r="E22" s="5">
        <v>522.65</v>
      </c>
      <c r="F22">
        <f t="shared" si="2"/>
        <v>4.6241617455710076</v>
      </c>
      <c r="G22">
        <v>2010</v>
      </c>
    </row>
    <row r="23" spans="3:9">
      <c r="C23" s="5" t="s">
        <v>4</v>
      </c>
      <c r="D23" s="5">
        <v>12.5999755859375</v>
      </c>
      <c r="E23" s="5">
        <v>535.25</v>
      </c>
      <c r="F23">
        <f t="shared" si="2"/>
        <v>2.4107911604324164</v>
      </c>
      <c r="G23">
        <v>2011</v>
      </c>
    </row>
    <row r="24" spans="3:9">
      <c r="C24" s="5" t="s">
        <v>4</v>
      </c>
      <c r="D24" s="5">
        <v>0</v>
      </c>
      <c r="E24" s="5">
        <v>535.25</v>
      </c>
      <c r="F24">
        <f t="shared" si="2"/>
        <v>0</v>
      </c>
      <c r="G24">
        <v>2012</v>
      </c>
    </row>
    <row r="25" spans="3:9">
      <c r="C25" s="5" t="s">
        <v>4</v>
      </c>
      <c r="D25" s="5">
        <v>0</v>
      </c>
      <c r="E25" s="5">
        <v>535.25</v>
      </c>
      <c r="F25">
        <f t="shared" si="2"/>
        <v>0</v>
      </c>
      <c r="G25">
        <v>2013</v>
      </c>
    </row>
    <row r="26" spans="3:9">
      <c r="C26" s="5" t="s">
        <v>5</v>
      </c>
      <c r="D26" s="5">
        <v>0</v>
      </c>
      <c r="E26" s="5">
        <v>0</v>
      </c>
      <c r="G26">
        <v>2006</v>
      </c>
    </row>
    <row r="27" spans="3:9">
      <c r="C27" s="5" t="s">
        <v>5</v>
      </c>
      <c r="D27" s="5">
        <v>0</v>
      </c>
      <c r="E27" s="5">
        <v>0</v>
      </c>
      <c r="G27">
        <v>2007</v>
      </c>
    </row>
    <row r="28" spans="3:9">
      <c r="C28" s="5" t="s">
        <v>5</v>
      </c>
      <c r="D28" s="5">
        <v>0</v>
      </c>
      <c r="E28" s="5">
        <v>0</v>
      </c>
      <c r="G28">
        <v>2008</v>
      </c>
    </row>
    <row r="29" spans="3:9">
      <c r="C29" s="5" t="s">
        <v>5</v>
      </c>
      <c r="D29" s="5">
        <v>0</v>
      </c>
      <c r="E29" s="5">
        <v>0</v>
      </c>
      <c r="G29">
        <v>2009</v>
      </c>
      <c r="H29" s="5">
        <v>0</v>
      </c>
      <c r="I29" s="5">
        <v>0</v>
      </c>
    </row>
    <row r="30" spans="3:9">
      <c r="C30" s="5" t="s">
        <v>5</v>
      </c>
      <c r="D30" s="5">
        <v>0</v>
      </c>
      <c r="E30" s="5">
        <v>0</v>
      </c>
      <c r="G30">
        <v>2010</v>
      </c>
    </row>
    <row r="31" spans="3:9">
      <c r="C31" s="5" t="s">
        <v>5</v>
      </c>
      <c r="D31" s="5">
        <v>0</v>
      </c>
      <c r="E31" s="5">
        <v>0</v>
      </c>
      <c r="G31">
        <v>2011</v>
      </c>
    </row>
    <row r="32" spans="3:9">
      <c r="C32" s="5" t="s">
        <v>5</v>
      </c>
      <c r="D32" s="5">
        <v>0</v>
      </c>
      <c r="E32" s="5">
        <v>0</v>
      </c>
      <c r="G32">
        <v>2012</v>
      </c>
    </row>
    <row r="33" spans="3:9">
      <c r="C33" s="5" t="s">
        <v>5</v>
      </c>
      <c r="D33" s="5">
        <v>4.25</v>
      </c>
      <c r="E33" s="5">
        <v>4.25</v>
      </c>
      <c r="G33">
        <v>2013</v>
      </c>
    </row>
    <row r="34" spans="3:9">
      <c r="C34" s="5" t="s">
        <v>6</v>
      </c>
      <c r="D34" s="5">
        <v>72.5</v>
      </c>
      <c r="E34" s="5">
        <v>190</v>
      </c>
      <c r="G34">
        <v>2006</v>
      </c>
    </row>
    <row r="35" spans="3:9">
      <c r="C35" s="5" t="s">
        <v>6</v>
      </c>
      <c r="D35" s="5">
        <v>1.25</v>
      </c>
      <c r="E35" s="5">
        <v>191.25</v>
      </c>
      <c r="F35">
        <f>(E35-E34)/E34*100</f>
        <v>0.6578947368421052</v>
      </c>
      <c r="G35">
        <v>2007</v>
      </c>
    </row>
    <row r="36" spans="3:9">
      <c r="C36" s="5" t="s">
        <v>6</v>
      </c>
      <c r="D36" s="5">
        <v>0</v>
      </c>
      <c r="E36" s="5">
        <v>191.25</v>
      </c>
      <c r="F36">
        <f t="shared" ref="F36:F41" si="3">(E36-E35)/E35*100</f>
        <v>0</v>
      </c>
      <c r="G36">
        <v>2008</v>
      </c>
    </row>
    <row r="37" spans="3:9">
      <c r="C37" s="5" t="s">
        <v>6</v>
      </c>
      <c r="D37" s="5">
        <v>8.6999998092651403</v>
      </c>
      <c r="E37" s="5">
        <v>199.95</v>
      </c>
      <c r="F37">
        <f t="shared" si="3"/>
        <v>4.5490196078431318</v>
      </c>
      <c r="G37">
        <v>2009</v>
      </c>
      <c r="H37" s="5">
        <v>0</v>
      </c>
      <c r="I37" s="5">
        <v>0</v>
      </c>
    </row>
    <row r="38" spans="3:9">
      <c r="C38" s="5" t="s">
        <v>6</v>
      </c>
      <c r="D38" s="5">
        <v>37.150001525878899</v>
      </c>
      <c r="E38" s="5">
        <v>237.1</v>
      </c>
      <c r="F38">
        <f t="shared" si="3"/>
        <v>18.57964491122781</v>
      </c>
      <c r="G38">
        <v>2010</v>
      </c>
    </row>
    <row r="39" spans="3:9">
      <c r="C39" s="5" t="s">
        <v>6</v>
      </c>
      <c r="D39" s="5">
        <v>76.649993896484403</v>
      </c>
      <c r="E39" s="5">
        <v>313.75</v>
      </c>
      <c r="F39">
        <f t="shared" si="3"/>
        <v>32.328131590046397</v>
      </c>
      <c r="G39">
        <v>2011</v>
      </c>
    </row>
    <row r="40" spans="3:9">
      <c r="C40" s="5" t="s">
        <v>6</v>
      </c>
      <c r="D40" s="5">
        <v>0</v>
      </c>
      <c r="E40" s="5">
        <v>313.75</v>
      </c>
      <c r="F40">
        <f t="shared" si="3"/>
        <v>0</v>
      </c>
      <c r="G40">
        <v>2012</v>
      </c>
    </row>
    <row r="41" spans="3:9">
      <c r="C41" s="5" t="s">
        <v>6</v>
      </c>
      <c r="D41" s="5">
        <v>0</v>
      </c>
      <c r="E41" s="5">
        <v>313.75</v>
      </c>
      <c r="F41">
        <f t="shared" si="3"/>
        <v>0</v>
      </c>
      <c r="G41">
        <v>2013</v>
      </c>
    </row>
    <row r="42" spans="3:9">
      <c r="C42" s="5" t="s">
        <v>7</v>
      </c>
      <c r="D42" s="5">
        <v>7.1999998092651403</v>
      </c>
      <c r="E42" s="5">
        <v>7.2</v>
      </c>
      <c r="G42">
        <v>2006</v>
      </c>
    </row>
    <row r="43" spans="3:9">
      <c r="C43" s="5" t="s">
        <v>7</v>
      </c>
      <c r="D43" s="5">
        <v>35.900001525878899</v>
      </c>
      <c r="E43" s="5">
        <v>43.1</v>
      </c>
      <c r="F43">
        <f>(E43-E42)/E42*100</f>
        <v>498.61111111111109</v>
      </c>
      <c r="G43">
        <v>2007</v>
      </c>
    </row>
    <row r="44" spans="3:9">
      <c r="C44" s="5" t="s">
        <v>7</v>
      </c>
      <c r="D44" s="5">
        <v>33.300003051757798</v>
      </c>
      <c r="E44" s="5">
        <v>76.400000000000006</v>
      </c>
      <c r="F44">
        <f t="shared" ref="F44:F49" si="4">(E44-E43)/E43*100</f>
        <v>77.262180974477971</v>
      </c>
      <c r="G44">
        <v>2008</v>
      </c>
    </row>
    <row r="45" spans="3:9">
      <c r="C45" s="5" t="s">
        <v>7</v>
      </c>
      <c r="D45" s="5">
        <v>11.999998092651399</v>
      </c>
      <c r="E45" s="5">
        <v>88.4</v>
      </c>
      <c r="F45">
        <f t="shared" si="4"/>
        <v>15.706806282722512</v>
      </c>
      <c r="G45">
        <v>2009</v>
      </c>
      <c r="H45" s="5">
        <v>0</v>
      </c>
      <c r="I45" s="5">
        <v>0</v>
      </c>
    </row>
    <row r="46" spans="3:9">
      <c r="C46" s="5" t="s">
        <v>7</v>
      </c>
      <c r="D46" s="5">
        <v>-1.5258789289873701E-6</v>
      </c>
      <c r="E46" s="5">
        <v>88.4</v>
      </c>
      <c r="F46">
        <f t="shared" si="4"/>
        <v>0</v>
      </c>
      <c r="G46">
        <v>2010</v>
      </c>
    </row>
    <row r="47" spans="3:9">
      <c r="C47" s="5" t="s">
        <v>7</v>
      </c>
      <c r="D47" s="5">
        <v>-1.5258789289873701E-6</v>
      </c>
      <c r="E47" s="5">
        <v>88.4</v>
      </c>
      <c r="F47">
        <f t="shared" si="4"/>
        <v>0</v>
      </c>
      <c r="G47">
        <v>2011</v>
      </c>
    </row>
    <row r="48" spans="3:9">
      <c r="C48" s="5" t="s">
        <v>7</v>
      </c>
      <c r="D48" s="5">
        <v>12.599998474121101</v>
      </c>
      <c r="E48" s="5">
        <v>101</v>
      </c>
      <c r="F48">
        <f t="shared" si="4"/>
        <v>14.253393665158365</v>
      </c>
      <c r="G48">
        <v>2012</v>
      </c>
    </row>
    <row r="49" spans="3:9">
      <c r="C49" s="5" t="s">
        <v>7</v>
      </c>
      <c r="D49" s="5">
        <v>0</v>
      </c>
      <c r="E49" s="5">
        <v>101</v>
      </c>
      <c r="F49">
        <f t="shared" si="4"/>
        <v>0</v>
      </c>
      <c r="G49">
        <v>2013</v>
      </c>
    </row>
    <row r="50" spans="3:9">
      <c r="C50" s="5" t="s">
        <v>8</v>
      </c>
      <c r="D50" s="5">
        <v>0</v>
      </c>
      <c r="E50" s="5">
        <v>0</v>
      </c>
      <c r="G50">
        <v>2006</v>
      </c>
    </row>
    <row r="51" spans="3:9">
      <c r="C51" s="5" t="s">
        <v>8</v>
      </c>
      <c r="D51" s="5">
        <v>0</v>
      </c>
      <c r="E51" s="5">
        <v>0</v>
      </c>
      <c r="G51">
        <v>2007</v>
      </c>
    </row>
    <row r="52" spans="3:9">
      <c r="C52" s="5" t="s">
        <v>8</v>
      </c>
      <c r="D52" s="5">
        <v>0</v>
      </c>
      <c r="E52" s="5">
        <v>0</v>
      </c>
      <c r="G52">
        <v>2008</v>
      </c>
    </row>
    <row r="53" spans="3:9">
      <c r="C53" s="5" t="s">
        <v>8</v>
      </c>
      <c r="D53" s="5">
        <v>0</v>
      </c>
      <c r="E53" s="5">
        <v>0</v>
      </c>
      <c r="G53">
        <v>2009</v>
      </c>
      <c r="H53" s="5">
        <v>0</v>
      </c>
      <c r="I53" s="5">
        <v>0</v>
      </c>
    </row>
    <row r="54" spans="3:9">
      <c r="C54" s="5" t="s">
        <v>8</v>
      </c>
      <c r="D54" s="5">
        <v>0</v>
      </c>
      <c r="E54" s="5">
        <v>0</v>
      </c>
      <c r="G54">
        <v>2010</v>
      </c>
    </row>
    <row r="55" spans="3:9">
      <c r="C55" s="5" t="s">
        <v>8</v>
      </c>
      <c r="D55" s="5">
        <v>106.40000152587901</v>
      </c>
      <c r="E55" s="5">
        <v>106.4</v>
      </c>
      <c r="F55">
        <v>0</v>
      </c>
      <c r="G55">
        <v>2011</v>
      </c>
    </row>
    <row r="56" spans="3:9">
      <c r="C56" s="5" t="s">
        <v>8</v>
      </c>
      <c r="D56" s="5">
        <v>-1.5258789289873701E-6</v>
      </c>
      <c r="E56" s="5">
        <v>106.4</v>
      </c>
      <c r="F56">
        <v>0</v>
      </c>
      <c r="G56">
        <v>2012</v>
      </c>
    </row>
    <row r="57" spans="3:9">
      <c r="C57" s="5" t="s">
        <v>8</v>
      </c>
      <c r="D57" s="5">
        <v>-1.5258789289873701E-6</v>
      </c>
      <c r="E57" s="5">
        <v>106.4</v>
      </c>
      <c r="F57">
        <v>0</v>
      </c>
      <c r="G57">
        <v>2013</v>
      </c>
    </row>
    <row r="58" spans="3:9">
      <c r="C58" s="5" t="s">
        <v>9</v>
      </c>
      <c r="D58" s="5">
        <v>117.59999847412099</v>
      </c>
      <c r="E58" s="5">
        <v>303.02</v>
      </c>
      <c r="G58">
        <v>2006</v>
      </c>
    </row>
    <row r="59" spans="3:9">
      <c r="C59" s="5" t="s">
        <v>9</v>
      </c>
      <c r="D59" s="5">
        <v>64.800010681152301</v>
      </c>
      <c r="E59" s="5">
        <v>367.82</v>
      </c>
      <c r="F59">
        <f>(E59-E58)/E58*100</f>
        <v>21.384727080720751</v>
      </c>
      <c r="G59">
        <v>2007</v>
      </c>
    </row>
    <row r="60" spans="3:9">
      <c r="C60" s="5" t="s">
        <v>9</v>
      </c>
      <c r="D60" s="5">
        <v>15.149992942810099</v>
      </c>
      <c r="E60" s="5">
        <v>382.97</v>
      </c>
      <c r="F60">
        <f t="shared" ref="F60:F65" si="5">(E60-E59)/E59*100</f>
        <v>4.1188624870860844</v>
      </c>
      <c r="G60">
        <v>2008</v>
      </c>
    </row>
    <row r="61" spans="3:9">
      <c r="C61" s="5" t="s">
        <v>9</v>
      </c>
      <c r="D61" s="5">
        <v>-1.22070309771516E-6</v>
      </c>
      <c r="E61" s="5">
        <v>382.97</v>
      </c>
      <c r="F61">
        <f t="shared" si="5"/>
        <v>0</v>
      </c>
      <c r="G61">
        <v>2009</v>
      </c>
      <c r="H61" s="5">
        <v>33</v>
      </c>
      <c r="I61" s="5">
        <v>3230</v>
      </c>
    </row>
    <row r="62" spans="3:9">
      <c r="C62" s="5" t="s">
        <v>9</v>
      </c>
      <c r="D62" s="5">
        <v>1.4999988079071001</v>
      </c>
      <c r="E62" s="5">
        <v>384.47</v>
      </c>
      <c r="F62">
        <f t="shared" si="5"/>
        <v>0.39167558816617487</v>
      </c>
      <c r="G62">
        <v>2010</v>
      </c>
    </row>
    <row r="63" spans="3:9">
      <c r="C63" s="5" t="s">
        <v>9</v>
      </c>
      <c r="D63" s="5">
        <v>46.149997711181598</v>
      </c>
      <c r="E63" s="5">
        <v>430.62</v>
      </c>
      <c r="F63">
        <f t="shared" si="5"/>
        <v>12.003537337113421</v>
      </c>
      <c r="G63">
        <v>2011</v>
      </c>
    </row>
    <row r="64" spans="3:9">
      <c r="C64" s="5" t="s">
        <v>9</v>
      </c>
      <c r="D64" s="5">
        <v>183.75</v>
      </c>
      <c r="E64" s="5">
        <v>614.37</v>
      </c>
      <c r="F64">
        <f t="shared" si="5"/>
        <v>42.671032464818168</v>
      </c>
      <c r="G64">
        <v>2012</v>
      </c>
    </row>
    <row r="65" spans="3:9">
      <c r="C65" s="5" t="s">
        <v>9</v>
      </c>
      <c r="D65" s="5">
        <v>199.60000610351599</v>
      </c>
      <c r="E65" s="5">
        <v>813.97</v>
      </c>
      <c r="F65">
        <f t="shared" si="5"/>
        <v>32.488565522405068</v>
      </c>
      <c r="G65">
        <v>2013</v>
      </c>
    </row>
    <row r="66" spans="3:9">
      <c r="C66" s="5" t="s">
        <v>10</v>
      </c>
      <c r="D66" s="5">
        <v>26.2299900054932</v>
      </c>
      <c r="E66" s="5">
        <v>342.74</v>
      </c>
      <c r="G66">
        <v>2006</v>
      </c>
    </row>
    <row r="67" spans="3:9">
      <c r="C67" s="5" t="s">
        <v>10</v>
      </c>
      <c r="D67" s="5">
        <v>56.320011138916001</v>
      </c>
      <c r="E67" s="5">
        <v>399.06</v>
      </c>
      <c r="F67">
        <f>(E67-E66)/E66*100</f>
        <v>16.432281029351692</v>
      </c>
      <c r="G67">
        <v>2007</v>
      </c>
    </row>
    <row r="68" spans="3:9">
      <c r="C68" s="5" t="s">
        <v>10</v>
      </c>
      <c r="D68" s="5">
        <v>75.730003356933594</v>
      </c>
      <c r="E68" s="5">
        <v>474.79</v>
      </c>
      <c r="F68">
        <f t="shared" ref="F68:F73" si="6">(E68-E67)/E67*100</f>
        <v>18.977096176013635</v>
      </c>
      <c r="G68">
        <v>2008</v>
      </c>
    </row>
    <row r="69" spans="3:9">
      <c r="C69" s="5" t="s">
        <v>10</v>
      </c>
      <c r="D69" s="5">
        <v>84.944992065429702</v>
      </c>
      <c r="E69" s="5">
        <v>559.73500000000001</v>
      </c>
      <c r="F69">
        <f t="shared" si="6"/>
        <v>17.891067629899531</v>
      </c>
      <c r="G69">
        <v>2009</v>
      </c>
      <c r="H69" s="5">
        <v>217</v>
      </c>
      <c r="I69" s="5">
        <v>1318</v>
      </c>
    </row>
    <row r="70" spans="3:9">
      <c r="C70" s="5" t="s">
        <v>10</v>
      </c>
      <c r="D70" s="5">
        <v>165.90501403808599</v>
      </c>
      <c r="E70" s="5">
        <v>725.64</v>
      </c>
      <c r="F70">
        <f t="shared" si="6"/>
        <v>29.639918890189104</v>
      </c>
      <c r="G70">
        <v>2010</v>
      </c>
    </row>
    <row r="71" spans="3:9">
      <c r="C71" s="5" t="s">
        <v>10</v>
      </c>
      <c r="D71" s="5">
        <v>169.44499206543</v>
      </c>
      <c r="E71" s="5">
        <v>895.08500000000004</v>
      </c>
      <c r="F71">
        <f t="shared" si="6"/>
        <v>23.351110743619433</v>
      </c>
      <c r="G71">
        <v>2011</v>
      </c>
    </row>
    <row r="72" spans="3:9">
      <c r="C72" s="5" t="s">
        <v>10</v>
      </c>
      <c r="D72" s="5">
        <v>88.204978942871094</v>
      </c>
      <c r="E72" s="5">
        <v>983.29</v>
      </c>
      <c r="F72">
        <f t="shared" si="6"/>
        <v>9.854371372551201</v>
      </c>
      <c r="G72">
        <v>2012</v>
      </c>
    </row>
    <row r="73" spans="3:9">
      <c r="C73" s="5" t="s">
        <v>10</v>
      </c>
      <c r="D73" s="5">
        <v>192.94502258300801</v>
      </c>
      <c r="E73" s="5">
        <v>1176.2349999999999</v>
      </c>
      <c r="F73">
        <f t="shared" si="6"/>
        <v>19.622390139226471</v>
      </c>
      <c r="G73">
        <v>2013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B6" sqref="B6:B11"/>
    </sheetView>
  </sheetViews>
  <sheetFormatPr defaultRowHeight="15"/>
  <cols>
    <col min="1" max="2" width="9.140625" style="25"/>
    <col min="3" max="16" width="0" style="25" hidden="1" customWidth="1"/>
    <col min="17" max="19" width="9.140625" style="25"/>
    <col min="20" max="20" width="0" style="25" hidden="1" customWidth="1"/>
    <col min="21" max="16384" width="9.140625" style="25"/>
  </cols>
  <sheetData>
    <row r="1" spans="1:23" ht="15.75" thickBot="1"/>
    <row r="2" spans="1:23" ht="19.5" thickBot="1">
      <c r="C2" s="66" t="s">
        <v>117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8"/>
    </row>
    <row r="3" spans="1:23" ht="63.75" customHeight="1" thickBot="1">
      <c r="A3" s="63" t="s">
        <v>118</v>
      </c>
      <c r="B3" s="63" t="s">
        <v>1</v>
      </c>
      <c r="C3" s="60" t="s">
        <v>119</v>
      </c>
      <c r="D3" s="61"/>
      <c r="E3" s="61"/>
      <c r="F3" s="62"/>
      <c r="G3" s="60" t="s">
        <v>120</v>
      </c>
      <c r="H3" s="62"/>
      <c r="I3" s="60" t="s">
        <v>121</v>
      </c>
      <c r="J3" s="62"/>
      <c r="K3" s="60" t="s">
        <v>122</v>
      </c>
      <c r="L3" s="62"/>
      <c r="M3" s="60" t="s">
        <v>123</v>
      </c>
      <c r="N3" s="62"/>
      <c r="O3" s="60" t="s">
        <v>124</v>
      </c>
      <c r="P3" s="62"/>
      <c r="Q3" s="57" t="s">
        <v>125</v>
      </c>
      <c r="R3" s="42"/>
      <c r="S3" s="63" t="s">
        <v>126</v>
      </c>
      <c r="T3" s="57" t="s">
        <v>127</v>
      </c>
      <c r="U3" s="48"/>
      <c r="V3" s="26" t="s">
        <v>128</v>
      </c>
      <c r="W3" s="25" t="s">
        <v>129</v>
      </c>
    </row>
    <row r="4" spans="1:23" ht="15.75" thickBot="1">
      <c r="A4" s="65"/>
      <c r="B4" s="65"/>
      <c r="C4" s="60" t="s">
        <v>130</v>
      </c>
      <c r="D4" s="61"/>
      <c r="E4" s="62"/>
      <c r="F4" s="63" t="s">
        <v>32</v>
      </c>
      <c r="G4" s="63" t="s">
        <v>130</v>
      </c>
      <c r="H4" s="63" t="s">
        <v>32</v>
      </c>
      <c r="I4" s="63" t="s">
        <v>131</v>
      </c>
      <c r="J4" s="63" t="s">
        <v>32</v>
      </c>
      <c r="K4" s="63" t="s">
        <v>130</v>
      </c>
      <c r="L4" s="63" t="s">
        <v>32</v>
      </c>
      <c r="M4" s="63" t="s">
        <v>131</v>
      </c>
      <c r="N4" s="63" t="s">
        <v>32</v>
      </c>
      <c r="O4" s="63" t="s">
        <v>131</v>
      </c>
      <c r="P4" s="63" t="s">
        <v>32</v>
      </c>
      <c r="Q4" s="58"/>
      <c r="R4" s="43"/>
      <c r="S4" s="65"/>
      <c r="T4" s="58"/>
      <c r="U4" s="48"/>
    </row>
    <row r="5" spans="1:23" ht="15.75" thickBot="1">
      <c r="A5" s="64"/>
      <c r="B5" s="64"/>
      <c r="C5" s="27" t="s">
        <v>132</v>
      </c>
      <c r="D5" s="27" t="s">
        <v>133</v>
      </c>
      <c r="E5" s="27" t="s">
        <v>134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59"/>
      <c r="R5" s="44"/>
      <c r="S5" s="64"/>
      <c r="T5" s="59"/>
      <c r="U5" s="48"/>
    </row>
    <row r="6" spans="1:23" ht="15.75" thickBot="1">
      <c r="A6" s="28">
        <v>1</v>
      </c>
      <c r="B6" s="29" t="s">
        <v>46</v>
      </c>
      <c r="C6" s="29">
        <v>4</v>
      </c>
      <c r="D6" s="29">
        <v>4</v>
      </c>
      <c r="E6" s="29">
        <v>0</v>
      </c>
      <c r="F6" s="29">
        <v>15.46</v>
      </c>
      <c r="G6" s="29">
        <v>0</v>
      </c>
      <c r="H6" s="29">
        <v>0</v>
      </c>
      <c r="I6" s="29">
        <v>207</v>
      </c>
      <c r="J6" s="29">
        <v>517.80999999999995</v>
      </c>
      <c r="K6" s="29">
        <v>0</v>
      </c>
      <c r="L6" s="29">
        <v>0</v>
      </c>
      <c r="M6" s="29">
        <v>6</v>
      </c>
      <c r="N6" s="29">
        <v>2.99</v>
      </c>
      <c r="O6" s="29">
        <v>0</v>
      </c>
      <c r="P6" s="29">
        <v>0</v>
      </c>
      <c r="Q6" s="29">
        <v>217</v>
      </c>
      <c r="R6" s="29">
        <v>1318</v>
      </c>
      <c r="S6" s="29">
        <v>536.29999999999995</v>
      </c>
      <c r="T6" s="29">
        <v>80</v>
      </c>
      <c r="U6" s="49">
        <f>SUM(Q6:R6)</f>
        <v>1535</v>
      </c>
      <c r="V6" s="30">
        <v>243.22499999999999</v>
      </c>
      <c r="W6" s="25">
        <f>Q6/V6</f>
        <v>0.89217802446294581</v>
      </c>
    </row>
    <row r="7" spans="1:23" ht="15.75" thickBot="1">
      <c r="A7" s="28">
        <v>2</v>
      </c>
      <c r="B7" s="29" t="s">
        <v>48</v>
      </c>
      <c r="C7" s="29">
        <v>7</v>
      </c>
      <c r="D7" s="29">
        <v>7</v>
      </c>
      <c r="E7" s="29">
        <v>0</v>
      </c>
      <c r="F7" s="29">
        <v>9.15</v>
      </c>
      <c r="G7" s="29">
        <v>19</v>
      </c>
      <c r="H7" s="29">
        <v>22.82</v>
      </c>
      <c r="I7" s="29">
        <v>0</v>
      </c>
      <c r="J7" s="29">
        <v>96.03</v>
      </c>
      <c r="K7" s="29">
        <v>6</v>
      </c>
      <c r="L7" s="29">
        <v>4.55</v>
      </c>
      <c r="M7" s="29">
        <v>0</v>
      </c>
      <c r="N7" s="29">
        <v>0</v>
      </c>
      <c r="O7" s="29">
        <v>1</v>
      </c>
      <c r="P7" s="29">
        <v>0.8</v>
      </c>
      <c r="Q7" s="29">
        <v>33</v>
      </c>
      <c r="R7" s="29">
        <v>3230</v>
      </c>
      <c r="S7" s="29">
        <v>133.4</v>
      </c>
      <c r="T7" s="29">
        <v>1</v>
      </c>
      <c r="U7" s="49">
        <f t="shared" ref="U7:U11" si="0">SUM(Q7:R7)</f>
        <v>3263</v>
      </c>
      <c r="V7" s="30">
        <v>197.55</v>
      </c>
      <c r="W7" s="25">
        <f t="shared" ref="W7:W11" si="1">Q7/V7</f>
        <v>0.16704631738800302</v>
      </c>
    </row>
    <row r="8" spans="1:23" ht="15.75" thickBot="1">
      <c r="A8" s="28">
        <v>3</v>
      </c>
      <c r="B8" s="29" t="s">
        <v>135</v>
      </c>
      <c r="C8" s="29">
        <v>93</v>
      </c>
      <c r="D8" s="29">
        <v>0</v>
      </c>
      <c r="E8" s="29">
        <v>93</v>
      </c>
      <c r="F8" s="29">
        <v>280.92</v>
      </c>
      <c r="G8" s="29">
        <v>2</v>
      </c>
      <c r="H8" s="29">
        <v>3.46</v>
      </c>
      <c r="I8" s="29">
        <v>51</v>
      </c>
      <c r="J8" s="29">
        <v>138.37</v>
      </c>
      <c r="K8" s="29">
        <v>0</v>
      </c>
      <c r="L8" s="29">
        <v>0</v>
      </c>
      <c r="M8" s="29">
        <v>0</v>
      </c>
      <c r="N8" s="29">
        <v>0</v>
      </c>
      <c r="O8" s="29">
        <v>19</v>
      </c>
      <c r="P8" s="29">
        <v>73.92</v>
      </c>
      <c r="Q8" s="29">
        <v>165</v>
      </c>
      <c r="R8" s="29">
        <v>0</v>
      </c>
      <c r="S8" s="29">
        <v>496.7</v>
      </c>
      <c r="T8" s="29">
        <v>0</v>
      </c>
      <c r="U8" s="49">
        <f t="shared" si="0"/>
        <v>165</v>
      </c>
      <c r="V8" s="30">
        <v>174.1</v>
      </c>
      <c r="W8" s="25">
        <f t="shared" si="1"/>
        <v>0.94773118897185527</v>
      </c>
    </row>
    <row r="9" spans="1:23" ht="15.75" thickBot="1">
      <c r="A9" s="28">
        <v>4</v>
      </c>
      <c r="B9" s="29" t="s">
        <v>49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13</v>
      </c>
      <c r="N9" s="29">
        <v>64.56</v>
      </c>
      <c r="O9" s="29">
        <v>0</v>
      </c>
      <c r="P9" s="29">
        <v>0</v>
      </c>
      <c r="Q9" s="29">
        <v>13</v>
      </c>
      <c r="R9" s="29">
        <v>0</v>
      </c>
      <c r="S9" s="29">
        <v>64.56</v>
      </c>
      <c r="T9" s="29">
        <v>4</v>
      </c>
      <c r="U9" s="49">
        <f t="shared" si="0"/>
        <v>13</v>
      </c>
      <c r="V9" s="31">
        <v>270.60000000000002</v>
      </c>
      <c r="W9" s="25">
        <f t="shared" si="1"/>
        <v>4.8041389504804133E-2</v>
      </c>
    </row>
    <row r="10" spans="1:23" ht="15.75" thickBot="1">
      <c r="A10" s="28">
        <v>5</v>
      </c>
      <c r="B10" s="29" t="s">
        <v>136</v>
      </c>
      <c r="C10" s="29">
        <v>25</v>
      </c>
      <c r="D10" s="29">
        <v>25</v>
      </c>
      <c r="E10" s="29">
        <v>0</v>
      </c>
      <c r="F10" s="29">
        <v>66.44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1</v>
      </c>
      <c r="P10" s="29">
        <v>0.81</v>
      </c>
      <c r="Q10" s="29">
        <v>25</v>
      </c>
      <c r="R10" s="29">
        <v>10</v>
      </c>
      <c r="S10" s="29">
        <v>67.25</v>
      </c>
      <c r="T10" s="29">
        <v>19</v>
      </c>
      <c r="U10" s="49">
        <f t="shared" si="0"/>
        <v>35</v>
      </c>
      <c r="V10" s="31">
        <v>82.45</v>
      </c>
      <c r="W10" s="25">
        <f t="shared" si="1"/>
        <v>0.30321406913280774</v>
      </c>
    </row>
    <row r="11" spans="1:23" ht="15.75" thickBot="1">
      <c r="A11" s="28">
        <v>6</v>
      </c>
      <c r="B11" s="29" t="s">
        <v>47</v>
      </c>
      <c r="C11" s="29">
        <v>35</v>
      </c>
      <c r="D11" s="29">
        <v>0</v>
      </c>
      <c r="E11" s="29">
        <v>35</v>
      </c>
      <c r="F11" s="29">
        <v>49.14</v>
      </c>
      <c r="G11" s="29">
        <v>0</v>
      </c>
      <c r="H11" s="29">
        <v>0</v>
      </c>
      <c r="I11" s="29">
        <v>19</v>
      </c>
      <c r="J11" s="29">
        <v>41.63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54</v>
      </c>
      <c r="R11" s="29">
        <v>8</v>
      </c>
      <c r="S11" s="29">
        <v>90.77</v>
      </c>
      <c r="T11" s="29">
        <v>0</v>
      </c>
      <c r="U11" s="49">
        <f t="shared" si="0"/>
        <v>62</v>
      </c>
      <c r="V11" s="31">
        <v>88.45</v>
      </c>
      <c r="W11" s="25">
        <f t="shared" si="1"/>
        <v>0.61051441492368563</v>
      </c>
    </row>
    <row r="12" spans="1:23" ht="15.75" thickBot="1">
      <c r="A12" s="28">
        <v>7</v>
      </c>
      <c r="B12" s="27" t="s">
        <v>132</v>
      </c>
      <c r="C12" s="27">
        <v>164</v>
      </c>
      <c r="D12" s="27">
        <v>36</v>
      </c>
      <c r="E12" s="27">
        <v>128</v>
      </c>
      <c r="F12" s="27">
        <v>421.11</v>
      </c>
      <c r="G12" s="27">
        <v>21</v>
      </c>
      <c r="H12" s="27">
        <v>26.28</v>
      </c>
      <c r="I12" s="27">
        <v>277</v>
      </c>
      <c r="J12" s="27">
        <v>793.83</v>
      </c>
      <c r="K12" s="27">
        <v>6</v>
      </c>
      <c r="L12" s="27">
        <v>4.55</v>
      </c>
      <c r="M12" s="27">
        <v>19</v>
      </c>
      <c r="N12" s="27">
        <v>67.55</v>
      </c>
      <c r="O12" s="27">
        <v>21</v>
      </c>
      <c r="P12" s="27">
        <v>75.53</v>
      </c>
      <c r="Q12" s="27">
        <v>507</v>
      </c>
      <c r="R12" s="27"/>
      <c r="S12" s="27">
        <v>1388.9</v>
      </c>
      <c r="T12" s="29">
        <v>104</v>
      </c>
      <c r="U12" s="50"/>
    </row>
  </sheetData>
  <mergeCells count="24">
    <mergeCell ref="C2:S2"/>
    <mergeCell ref="A3:A5"/>
    <mergeCell ref="B3:B5"/>
    <mergeCell ref="C3:F3"/>
    <mergeCell ref="G3:H3"/>
    <mergeCell ref="I3:J3"/>
    <mergeCell ref="K3:L3"/>
    <mergeCell ref="M3:N3"/>
    <mergeCell ref="O3:P3"/>
    <mergeCell ref="Q3:Q5"/>
    <mergeCell ref="T3:T5"/>
    <mergeCell ref="C4:E4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S3:S5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workbookViewId="0">
      <selection activeCell="D16" sqref="D16"/>
    </sheetView>
  </sheetViews>
  <sheetFormatPr defaultRowHeight="15"/>
  <cols>
    <col min="1" max="1" width="4.28515625" style="25" customWidth="1"/>
    <col min="2" max="2" width="7" style="25" customWidth="1"/>
    <col min="3" max="3" width="10" style="25" customWidth="1"/>
    <col min="4" max="4" width="20.85546875" style="25" customWidth="1"/>
    <col min="5" max="5" width="22.140625" style="25" customWidth="1"/>
    <col min="6" max="6" width="17.85546875" style="25" customWidth="1"/>
    <col min="7" max="7" width="23" style="25" customWidth="1"/>
    <col min="8" max="8" width="18.5703125" style="25" customWidth="1"/>
    <col min="9" max="9" width="19" style="25" customWidth="1"/>
    <col min="10" max="10" width="7.7109375" style="25" customWidth="1"/>
    <col min="11" max="16384" width="9.140625" style="25"/>
  </cols>
  <sheetData>
    <row r="2" spans="1:13" ht="15.75" thickBot="1"/>
    <row r="3" spans="1:13" ht="73.5" customHeight="1" thickBot="1">
      <c r="A3" s="32" t="s">
        <v>118</v>
      </c>
      <c r="B3" s="33" t="s">
        <v>1</v>
      </c>
      <c r="C3" s="34" t="s">
        <v>137</v>
      </c>
      <c r="D3" s="34" t="s">
        <v>138</v>
      </c>
      <c r="E3" s="34" t="s">
        <v>139</v>
      </c>
      <c r="F3" s="34" t="s">
        <v>140</v>
      </c>
      <c r="G3" s="34" t="s">
        <v>141</v>
      </c>
      <c r="H3" s="34" t="s">
        <v>142</v>
      </c>
      <c r="I3" s="34" t="s">
        <v>143</v>
      </c>
      <c r="J3" s="34" t="s">
        <v>144</v>
      </c>
      <c r="K3" s="34" t="s">
        <v>145</v>
      </c>
      <c r="L3" s="35" t="s">
        <v>128</v>
      </c>
      <c r="M3" s="35" t="s">
        <v>146</v>
      </c>
    </row>
    <row r="4" spans="1:13" ht="15.75" thickBot="1">
      <c r="A4" s="36">
        <v>1</v>
      </c>
      <c r="B4" s="29" t="s">
        <v>46</v>
      </c>
      <c r="C4" s="37">
        <v>654</v>
      </c>
      <c r="D4" s="37">
        <v>226</v>
      </c>
      <c r="E4" s="37">
        <v>226</v>
      </c>
      <c r="F4" s="37">
        <v>63</v>
      </c>
      <c r="G4" s="37">
        <v>105</v>
      </c>
      <c r="H4" s="37">
        <v>44</v>
      </c>
      <c r="I4" s="37">
        <v>0</v>
      </c>
      <c r="J4" s="37">
        <v>1318</v>
      </c>
      <c r="K4" s="34">
        <v>80</v>
      </c>
      <c r="L4" s="38">
        <v>243.22499999999999</v>
      </c>
      <c r="M4" s="25">
        <f>J4/L4</f>
        <v>5.4188508582588142</v>
      </c>
    </row>
    <row r="5" spans="1:13" ht="15.75" thickBot="1">
      <c r="A5" s="36">
        <v>2</v>
      </c>
      <c r="B5" s="29" t="s">
        <v>48</v>
      </c>
      <c r="C5" s="37">
        <v>166</v>
      </c>
      <c r="D5" s="37">
        <v>804</v>
      </c>
      <c r="E5" s="37">
        <v>126</v>
      </c>
      <c r="F5" s="37">
        <v>679</v>
      </c>
      <c r="G5" s="37">
        <v>775</v>
      </c>
      <c r="H5" s="37">
        <v>639</v>
      </c>
      <c r="I5" s="37">
        <v>41</v>
      </c>
      <c r="J5" s="37">
        <v>3230</v>
      </c>
      <c r="K5" s="34">
        <v>1</v>
      </c>
      <c r="L5" s="38">
        <v>197.55</v>
      </c>
      <c r="M5" s="25">
        <f t="shared" ref="M5:M7" si="0">J5/L5</f>
        <v>16.350291065553023</v>
      </c>
    </row>
    <row r="6" spans="1:13" ht="15.75" thickBot="1">
      <c r="A6" s="36">
        <v>3</v>
      </c>
      <c r="B6" s="29" t="s">
        <v>136</v>
      </c>
      <c r="C6" s="37">
        <v>0</v>
      </c>
      <c r="D6" s="37">
        <v>10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10</v>
      </c>
      <c r="K6" s="34">
        <v>19</v>
      </c>
      <c r="L6" s="38">
        <v>82.45</v>
      </c>
      <c r="M6" s="25">
        <f t="shared" si="0"/>
        <v>0.1212856276531231</v>
      </c>
    </row>
    <row r="7" spans="1:13" ht="15.75" thickBot="1">
      <c r="A7" s="36">
        <v>4</v>
      </c>
      <c r="B7" s="29" t="s">
        <v>47</v>
      </c>
      <c r="C7" s="37">
        <v>8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8</v>
      </c>
      <c r="K7" s="34">
        <v>0</v>
      </c>
      <c r="L7" s="39">
        <v>88.45</v>
      </c>
      <c r="M7" s="25">
        <f t="shared" si="0"/>
        <v>9.0446579988694181E-2</v>
      </c>
    </row>
    <row r="8" spans="1:13" ht="15.75" thickBot="1">
      <c r="A8" s="36">
        <v>5</v>
      </c>
      <c r="B8" s="29" t="s">
        <v>147</v>
      </c>
      <c r="C8" s="37">
        <v>1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1</v>
      </c>
      <c r="K8" s="34">
        <v>0</v>
      </c>
    </row>
    <row r="9" spans="1:13" ht="15.75" thickBot="1">
      <c r="A9" s="40">
        <v>6</v>
      </c>
      <c r="B9" s="27" t="s">
        <v>132</v>
      </c>
      <c r="C9" s="41">
        <v>829</v>
      </c>
      <c r="D9" s="41">
        <v>1040</v>
      </c>
      <c r="E9" s="41">
        <v>362</v>
      </c>
      <c r="F9" s="41">
        <v>742</v>
      </c>
      <c r="G9" s="41">
        <v>880</v>
      </c>
      <c r="H9" s="41">
        <v>683</v>
      </c>
      <c r="I9" s="41">
        <v>41</v>
      </c>
      <c r="J9" s="41">
        <v>4567</v>
      </c>
      <c r="K9" s="34">
        <v>100</v>
      </c>
    </row>
    <row r="11" spans="1:13" ht="15.75" thickBot="1">
      <c r="D11" s="30">
        <v>243.22499999999999</v>
      </c>
      <c r="E11" s="29" t="s">
        <v>46</v>
      </c>
    </row>
    <row r="12" spans="1:13" ht="15.75" thickBot="1">
      <c r="D12" s="30">
        <v>197.55</v>
      </c>
      <c r="E12" s="29" t="s">
        <v>48</v>
      </c>
    </row>
    <row r="13" spans="1:13" ht="15.75" thickBot="1">
      <c r="D13" s="30">
        <v>174.1</v>
      </c>
      <c r="E13" s="29" t="s">
        <v>135</v>
      </c>
    </row>
    <row r="14" spans="1:13" ht="15.75" thickBot="1">
      <c r="D14" s="31">
        <v>270.60000000000002</v>
      </c>
      <c r="E14" s="29" t="s">
        <v>49</v>
      </c>
    </row>
    <row r="15" spans="1:13" ht="15.75" thickBot="1">
      <c r="D15" s="31">
        <v>82.45</v>
      </c>
      <c r="E15" s="29" t="s">
        <v>136</v>
      </c>
    </row>
    <row r="16" spans="1:13" ht="15.75" thickBot="1">
      <c r="D16" s="31">
        <v>88.45</v>
      </c>
      <c r="E16" s="29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5"/>
  <sheetViews>
    <sheetView workbookViewId="0">
      <selection activeCell="A11" sqref="A11"/>
    </sheetView>
  </sheetViews>
  <sheetFormatPr defaultRowHeight="15"/>
  <cols>
    <col min="4" max="4" width="15.28515625" customWidth="1"/>
    <col min="5" max="5" width="18.140625" customWidth="1"/>
    <col min="6" max="6" width="14.140625" customWidth="1"/>
    <col min="7" max="7" width="15.7109375" customWidth="1"/>
    <col min="8" max="8" width="15.42578125" customWidth="1"/>
    <col min="9" max="9" width="15.7109375" customWidth="1"/>
    <col min="10" max="10" width="16" customWidth="1"/>
  </cols>
  <sheetData>
    <row r="3" spans="3:10" ht="45">
      <c r="C3" s="45" t="s">
        <v>1</v>
      </c>
      <c r="D3" s="45" t="s">
        <v>150</v>
      </c>
      <c r="E3" s="45" t="s">
        <v>151</v>
      </c>
      <c r="F3" s="45" t="s">
        <v>156</v>
      </c>
      <c r="G3" s="45" t="s">
        <v>152</v>
      </c>
      <c r="H3" s="45" t="s">
        <v>153</v>
      </c>
      <c r="I3" s="45" t="s">
        <v>154</v>
      </c>
      <c r="J3" s="45" t="s">
        <v>155</v>
      </c>
    </row>
    <row r="4" spans="3:10">
      <c r="C4" s="46" t="s">
        <v>46</v>
      </c>
      <c r="D4" s="47">
        <v>654</v>
      </c>
      <c r="E4" s="47">
        <v>226</v>
      </c>
      <c r="F4" s="47">
        <v>226</v>
      </c>
      <c r="G4" s="47">
        <v>63</v>
      </c>
      <c r="H4" s="47">
        <v>105</v>
      </c>
      <c r="I4" s="47">
        <v>44</v>
      </c>
      <c r="J4" s="47">
        <v>0</v>
      </c>
    </row>
    <row r="5" spans="3:10">
      <c r="C5" s="46" t="s">
        <v>48</v>
      </c>
      <c r="D5" s="47">
        <v>166</v>
      </c>
      <c r="E5" s="47">
        <v>804</v>
      </c>
      <c r="F5" s="47">
        <v>126</v>
      </c>
      <c r="G5" s="47">
        <v>679</v>
      </c>
      <c r="H5" s="47">
        <v>775</v>
      </c>
      <c r="I5" s="47">
        <v>639</v>
      </c>
      <c r="J5" s="47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Law Violation</vt:lpstr>
      <vt:lpstr>Local Opposition</vt:lpstr>
      <vt:lpstr>Sheet8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modified xsi:type="dcterms:W3CDTF">2015-05-04T15:30:50Z</dcterms:modified>
</cp:coreProperties>
</file>