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\Groups\CWSG\DEALS\ACTIVE\SENIOR HOUSING ACTIVE\Evolve - Rye, NH\DD\Updated DD 9.2019\Rent Roll\"/>
    </mc:Choice>
  </mc:AlternateContent>
  <xr:revisionPtr revIDLastSave="0" documentId="13_ncr:1_{F8DDF698-D76F-4D33-91DD-1DD62D7BCD79}" xr6:coauthVersionLast="41" xr6:coauthVersionMax="45" xr10:uidLastSave="{00000000-0000-0000-0000-000000000000}"/>
  <bookViews>
    <workbookView xWindow="-120" yWindow="-120" windowWidth="20730" windowHeight="11160" xr2:uid="{F4A17E61-ACF2-4B86-A900-769FC467B401}"/>
  </bookViews>
  <sheets>
    <sheet name="RENT ROLL" sheetId="2" r:id="rId1"/>
    <sheet name="Large Private Rate" sheetId="1" r:id="rId2"/>
  </sheets>
  <externalReferences>
    <externalReference r:id="rId3"/>
  </externalReferences>
  <definedNames>
    <definedName name="_xlnm._FilterDatabase" localSheetId="0" hidden="1">'RENT ROLL'!$P$82:$Q$82</definedName>
    <definedName name="Apt.">#REF!</definedName>
    <definedName name="Class">'RENT ROLL'!#REF!</definedName>
    <definedName name="CODE">#REF!</definedName>
    <definedName name="CODESP">#REF!</definedName>
    <definedName name="OCC" localSheetId="0">'RENT ROLL'!#REF!</definedName>
    <definedName name="OCC">#REF!</definedName>
    <definedName name="_xlnm.Print_Area" localSheetId="0">'RENT ROLL'!$B$8:$AG$98</definedName>
    <definedName name="_xlnm.Print_Titles" localSheetId="0">'RENT ROLL'!$1:$8</definedName>
    <definedName name="Resident" localSheetId="0">'RENT ROLL'!#REF!</definedName>
    <definedName name="Resident">#REF!</definedName>
    <definedName name="SIZE" localSheetId="0">'RENT ROLL'!#REF!</definedName>
    <definedName name="SIZE">#REF!</definedName>
    <definedName name="TYP">#REF!</definedName>
    <definedName name="TYPE" localSheetId="0">'RENT ROLL'!#REF!</definedName>
    <definedName name="TYPE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" i="2" l="1"/>
  <c r="AJ9" i="2"/>
  <c r="AK9" i="2" s="1"/>
  <c r="AH10" i="2"/>
  <c r="AH11" i="2"/>
  <c r="AJ11" i="2"/>
  <c r="AK11" i="2" s="1"/>
  <c r="AM11" i="2"/>
  <c r="AH12" i="2"/>
  <c r="AJ12" i="2"/>
  <c r="AK12" i="2" s="1"/>
  <c r="AH13" i="2"/>
  <c r="AJ13" i="2"/>
  <c r="AK13" i="2" s="1"/>
  <c r="AH14" i="2"/>
  <c r="AJ14" i="2"/>
  <c r="AK14" i="2" s="1"/>
  <c r="AH15" i="2"/>
  <c r="AH16" i="2"/>
  <c r="AH17" i="2"/>
  <c r="AJ17" i="2"/>
  <c r="AK17" i="2" s="1"/>
  <c r="AH18" i="2"/>
  <c r="AJ18" i="2"/>
  <c r="AK18" i="2" s="1"/>
  <c r="AH19" i="2"/>
  <c r="AH20" i="2"/>
  <c r="AH21" i="2"/>
  <c r="AH22" i="2"/>
  <c r="AJ22" i="2"/>
  <c r="AK22" i="2" s="1"/>
  <c r="AH23" i="2"/>
  <c r="AJ23" i="2"/>
  <c r="AK23" i="2" s="1"/>
  <c r="AJ24" i="2"/>
  <c r="AK24" i="2" s="1"/>
  <c r="AH24" i="2"/>
  <c r="AH25" i="2"/>
  <c r="AH26" i="2"/>
  <c r="AJ26" i="2"/>
  <c r="AK26" i="2" s="1"/>
  <c r="AH27" i="2"/>
  <c r="AH28" i="2"/>
  <c r="AJ28" i="2"/>
  <c r="AK28" i="2" s="1"/>
  <c r="AH29" i="2"/>
  <c r="AJ29" i="2"/>
  <c r="AK29" i="2" s="1"/>
  <c r="AH30" i="2"/>
  <c r="AJ30" i="2"/>
  <c r="AK30" i="2" s="1"/>
  <c r="AM30" i="2"/>
  <c r="AJ31" i="2"/>
  <c r="AK31" i="2" s="1"/>
  <c r="AH31" i="2"/>
  <c r="AJ32" i="2"/>
  <c r="AK32" i="2" s="1"/>
  <c r="AH32" i="2"/>
  <c r="AH33" i="2"/>
  <c r="AH34" i="2"/>
  <c r="AJ34" i="2"/>
  <c r="AK34" i="2" s="1"/>
  <c r="AH35" i="2"/>
  <c r="AJ36" i="2"/>
  <c r="AK36" i="2" s="1"/>
  <c r="AH36" i="2"/>
  <c r="AJ37" i="2"/>
  <c r="AK37" i="2" s="1"/>
  <c r="AH37" i="2"/>
  <c r="AH38" i="2"/>
  <c r="AJ38" i="2"/>
  <c r="AK38" i="2" s="1"/>
  <c r="AH39" i="2"/>
  <c r="AJ39" i="2"/>
  <c r="AK39" i="2" s="1"/>
  <c r="AH40" i="2"/>
  <c r="AJ40" i="2"/>
  <c r="AH41" i="2"/>
  <c r="AJ41" i="2"/>
  <c r="AK41" i="2" s="1"/>
  <c r="AH42" i="2"/>
  <c r="AJ42" i="2"/>
  <c r="AK42" i="2" s="1"/>
  <c r="AH43" i="2"/>
  <c r="AJ43" i="2"/>
  <c r="AK43" i="2" s="1"/>
  <c r="AJ44" i="2"/>
  <c r="AK44" i="2" s="1"/>
  <c r="AH44" i="2"/>
  <c r="AH45" i="2"/>
  <c r="AJ45" i="2"/>
  <c r="AK45" i="2" s="1"/>
  <c r="AH46" i="2"/>
  <c r="AJ46" i="2"/>
  <c r="AK46" i="2" s="1"/>
  <c r="AH47" i="2"/>
  <c r="AJ47" i="2"/>
  <c r="AK47" i="2" s="1"/>
  <c r="AH48" i="2"/>
  <c r="AJ48" i="2"/>
  <c r="AK48" i="2" s="1"/>
  <c r="AM48" i="2"/>
  <c r="AH49" i="2"/>
  <c r="AJ49" i="2"/>
  <c r="AK49" i="2" s="1"/>
  <c r="AH50" i="2"/>
  <c r="AJ50" i="2"/>
  <c r="AK50" i="2" s="1"/>
  <c r="AM50" i="2"/>
  <c r="AH51" i="2"/>
  <c r="AJ51" i="2"/>
  <c r="AK51" i="2" s="1"/>
  <c r="AH52" i="2"/>
  <c r="AJ52" i="2"/>
  <c r="AK52" i="2" s="1"/>
  <c r="AH53" i="2"/>
  <c r="AJ53" i="2"/>
  <c r="AK53" i="2" s="1"/>
  <c r="AH54" i="2"/>
  <c r="AJ54" i="2"/>
  <c r="AK54" i="2" s="1"/>
  <c r="AH55" i="2"/>
  <c r="AJ55" i="2"/>
  <c r="AK55" i="2" s="1"/>
  <c r="AH56" i="2"/>
  <c r="AJ56" i="2"/>
  <c r="AK56" i="2"/>
  <c r="AM56" i="2"/>
  <c r="AH57" i="2"/>
  <c r="AJ57" i="2"/>
  <c r="AK57" i="2"/>
  <c r="AH58" i="2"/>
  <c r="AJ58" i="2"/>
  <c r="AK58" i="2" s="1"/>
  <c r="AH59" i="2"/>
  <c r="AJ59" i="2"/>
  <c r="AK59" i="2" s="1"/>
  <c r="AM59" i="2"/>
  <c r="AH60" i="2"/>
  <c r="AJ60" i="2"/>
  <c r="AK60" i="2" s="1"/>
  <c r="AH61" i="2"/>
  <c r="AJ61" i="2"/>
  <c r="AK61" i="2" s="1"/>
  <c r="AM61" i="2"/>
  <c r="AH62" i="2"/>
  <c r="AJ62" i="2"/>
  <c r="AK62" i="2" s="1"/>
  <c r="AH63" i="2"/>
  <c r="AJ63" i="2"/>
  <c r="AK63" i="2" s="1"/>
  <c r="AH64" i="2"/>
  <c r="AJ64" i="2"/>
  <c r="AK64" i="2" s="1"/>
  <c r="AH65" i="2"/>
  <c r="AJ65" i="2"/>
  <c r="AK65" i="2" s="1"/>
  <c r="AM65" i="2"/>
  <c r="AH66" i="2"/>
  <c r="AJ66" i="2"/>
  <c r="AK66" i="2" s="1"/>
  <c r="AM66" i="2"/>
  <c r="AH67" i="2"/>
  <c r="AJ67" i="2"/>
  <c r="AK67" i="2" s="1"/>
  <c r="AM67" i="2"/>
  <c r="AH68" i="2"/>
  <c r="AJ68" i="2"/>
  <c r="AK68" i="2" s="1"/>
  <c r="AM68" i="2"/>
  <c r="AH69" i="2"/>
  <c r="AJ69" i="2"/>
  <c r="AK69" i="2" s="1"/>
  <c r="AM69" i="2"/>
  <c r="AH70" i="2"/>
  <c r="AJ70" i="2"/>
  <c r="AK70" i="2" s="1"/>
  <c r="AH71" i="2"/>
  <c r="AJ71" i="2"/>
  <c r="AK71" i="2" s="1"/>
  <c r="AH72" i="2"/>
  <c r="AJ72" i="2"/>
  <c r="AK72" i="2" s="1"/>
  <c r="AH73" i="2"/>
  <c r="AJ73" i="2"/>
  <c r="AK73" i="2" s="1"/>
  <c r="AM73" i="2"/>
  <c r="AM74" i="2"/>
  <c r="AH74" i="2"/>
  <c r="AJ75" i="2"/>
  <c r="AK75" i="2" s="1"/>
  <c r="AH75" i="2"/>
  <c r="AM75" i="2"/>
  <c r="AH76" i="2"/>
  <c r="AJ76" i="2"/>
  <c r="AK76" i="2" s="1"/>
  <c r="AM76" i="2"/>
  <c r="AH77" i="2"/>
  <c r="AD82" i="2"/>
  <c r="AI30" i="2" s="1"/>
  <c r="V83" i="2"/>
  <c r="V84" i="2"/>
  <c r="AD84" i="2"/>
  <c r="V85" i="2"/>
  <c r="AD85" i="2"/>
  <c r="T86" i="2"/>
  <c r="V86" i="2"/>
  <c r="AD86" i="2"/>
  <c r="AD87" i="2"/>
  <c r="AD89" i="2"/>
  <c r="R96" i="2"/>
  <c r="T96" i="2" s="1"/>
  <c r="R97" i="2"/>
  <c r="T97" i="2" s="1"/>
  <c r="S98" i="2"/>
  <c r="T84" i="2" l="1"/>
  <c r="T85" i="2"/>
  <c r="U86" i="2"/>
  <c r="W86" i="2" s="1"/>
  <c r="X86" i="2" s="1"/>
  <c r="U85" i="2"/>
  <c r="W85" i="2" s="1"/>
  <c r="X85" i="2" s="1"/>
  <c r="U84" i="2"/>
  <c r="W84" i="2" s="1"/>
  <c r="X84" i="2" s="1"/>
  <c r="T83" i="2"/>
  <c r="T87" i="2" s="1"/>
  <c r="U79" i="2"/>
  <c r="AI74" i="2"/>
  <c r="T79" i="2"/>
  <c r="AI75" i="2"/>
  <c r="AL75" i="2" s="1"/>
  <c r="AD83" i="2"/>
  <c r="AB79" i="2"/>
  <c r="P79" i="2"/>
  <c r="AI76" i="2"/>
  <c r="V87" i="2"/>
  <c r="U83" i="2"/>
  <c r="W83" i="2" s="1"/>
  <c r="X83" i="2" s="1"/>
  <c r="AA79" i="2"/>
  <c r="AL76" i="2"/>
  <c r="Q79" i="2"/>
  <c r="AL30" i="2"/>
  <c r="X79" i="2"/>
  <c r="R79" i="2"/>
  <c r="AE79" i="2"/>
  <c r="V79" i="2"/>
  <c r="AD79" i="2"/>
  <c r="AJ74" i="2"/>
  <c r="AK74" i="2" s="1"/>
  <c r="AL74" i="2" s="1"/>
  <c r="AJ77" i="2"/>
  <c r="AI51" i="2"/>
  <c r="AL51" i="2" s="1"/>
  <c r="AI46" i="2"/>
  <c r="AL46" i="2" s="1"/>
  <c r="AM46" i="2" s="1"/>
  <c r="AI35" i="2"/>
  <c r="AI29" i="2"/>
  <c r="AL29" i="2" s="1"/>
  <c r="AM29" i="2" s="1"/>
  <c r="AJ20" i="2"/>
  <c r="AK20" i="2" s="1"/>
  <c r="AI50" i="2"/>
  <c r="AL50" i="2" s="1"/>
  <c r="AI43" i="2"/>
  <c r="AL43" i="2" s="1"/>
  <c r="AK40" i="2"/>
  <c r="AJ35" i="2"/>
  <c r="AK35" i="2" s="1"/>
  <c r="AJ33" i="2"/>
  <c r="AK33" i="2" s="1"/>
  <c r="AJ15" i="2"/>
  <c r="AK15" i="2" s="1"/>
  <c r="AI10" i="2"/>
  <c r="AI15" i="2"/>
  <c r="AI16" i="2"/>
  <c r="AI18" i="2"/>
  <c r="AL18" i="2" s="1"/>
  <c r="AI19" i="2"/>
  <c r="AI20" i="2"/>
  <c r="AL20" i="2" s="1"/>
  <c r="AI21" i="2"/>
  <c r="AI25" i="2"/>
  <c r="AI33" i="2"/>
  <c r="AI34" i="2"/>
  <c r="AL34" i="2" s="1"/>
  <c r="AM34" i="2" s="1"/>
  <c r="AI11" i="2"/>
  <c r="AL11" i="2" s="1"/>
  <c r="AI17" i="2"/>
  <c r="AL17" i="2" s="1"/>
  <c r="AI22" i="2"/>
  <c r="AL22" i="2" s="1"/>
  <c r="AI26" i="2"/>
  <c r="AL26" i="2" s="1"/>
  <c r="AI12" i="2"/>
  <c r="AL12" i="2" s="1"/>
  <c r="AI23" i="2"/>
  <c r="AL23" i="2" s="1"/>
  <c r="AI27" i="2"/>
  <c r="AI28" i="2"/>
  <c r="AL28" i="2" s="1"/>
  <c r="AI13" i="2"/>
  <c r="AL13" i="2" s="1"/>
  <c r="AM13" i="2" s="1"/>
  <c r="AI31" i="2"/>
  <c r="AL31" i="2" s="1"/>
  <c r="AM31" i="2" s="1"/>
  <c r="AI32" i="2"/>
  <c r="AL32" i="2" s="1"/>
  <c r="AI36" i="2"/>
  <c r="AL36" i="2" s="1"/>
  <c r="AI37" i="2"/>
  <c r="AL37" i="2" s="1"/>
  <c r="AM37" i="2" s="1"/>
  <c r="AI44" i="2"/>
  <c r="AL44" i="2" s="1"/>
  <c r="AI9" i="2"/>
  <c r="AI14" i="2"/>
  <c r="AL14" i="2" s="1"/>
  <c r="AM14" i="2" s="1"/>
  <c r="AI38" i="2"/>
  <c r="AL38" i="2" s="1"/>
  <c r="AI39" i="2"/>
  <c r="AL39" i="2" s="1"/>
  <c r="AI40" i="2"/>
  <c r="AL40" i="2" s="1"/>
  <c r="AM40" i="2" s="1"/>
  <c r="AI42" i="2"/>
  <c r="AL42" i="2" s="1"/>
  <c r="AC79" i="2"/>
  <c r="W79" i="2"/>
  <c r="S79" i="2"/>
  <c r="O79" i="2"/>
  <c r="AI77" i="2"/>
  <c r="AI73" i="2"/>
  <c r="AL73" i="2" s="1"/>
  <c r="AI72" i="2"/>
  <c r="AL72" i="2" s="1"/>
  <c r="AM72" i="2" s="1"/>
  <c r="AI71" i="2"/>
  <c r="AL71" i="2" s="1"/>
  <c r="AI70" i="2"/>
  <c r="AL70" i="2" s="1"/>
  <c r="AM70" i="2" s="1"/>
  <c r="AI69" i="2"/>
  <c r="AL69" i="2" s="1"/>
  <c r="AI68" i="2"/>
  <c r="AL68" i="2" s="1"/>
  <c r="AI67" i="2"/>
  <c r="AL67" i="2" s="1"/>
  <c r="AI66" i="2"/>
  <c r="AL66" i="2" s="1"/>
  <c r="AI65" i="2"/>
  <c r="AL65" i="2" s="1"/>
  <c r="AI64" i="2"/>
  <c r="AL64" i="2" s="1"/>
  <c r="AM64" i="2" s="1"/>
  <c r="AI63" i="2"/>
  <c r="AL63" i="2" s="1"/>
  <c r="AM63" i="2" s="1"/>
  <c r="AI62" i="2"/>
  <c r="AL62" i="2" s="1"/>
  <c r="AM62" i="2" s="1"/>
  <c r="AI61" i="2"/>
  <c r="AL61" i="2" s="1"/>
  <c r="AI60" i="2"/>
  <c r="AL60" i="2" s="1"/>
  <c r="AI59" i="2"/>
  <c r="AL59" i="2" s="1"/>
  <c r="AI58" i="2"/>
  <c r="AL58" i="2" s="1"/>
  <c r="AM58" i="2" s="1"/>
  <c r="AI57" i="2"/>
  <c r="AL57" i="2" s="1"/>
  <c r="AM57" i="2" s="1"/>
  <c r="AI56" i="2"/>
  <c r="AL56" i="2" s="1"/>
  <c r="AI55" i="2"/>
  <c r="AL55" i="2" s="1"/>
  <c r="AI54" i="2"/>
  <c r="AL54" i="2" s="1"/>
  <c r="AM54" i="2" s="1"/>
  <c r="AI53" i="2"/>
  <c r="AL53" i="2" s="1"/>
  <c r="AM53" i="2" s="1"/>
  <c r="AI49" i="2"/>
  <c r="AL49" i="2" s="1"/>
  <c r="AM49" i="2" s="1"/>
  <c r="AI47" i="2"/>
  <c r="AL47" i="2" s="1"/>
  <c r="AM47" i="2" s="1"/>
  <c r="AI45" i="2"/>
  <c r="AL45" i="2" s="1"/>
  <c r="AM45" i="2" s="1"/>
  <c r="AI41" i="2"/>
  <c r="AL41" i="2" s="1"/>
  <c r="AM41" i="2" s="1"/>
  <c r="AM39" i="2"/>
  <c r="AJ21" i="2"/>
  <c r="AK21" i="2" s="1"/>
  <c r="AM12" i="2"/>
  <c r="AI52" i="2"/>
  <c r="AL52" i="2" s="1"/>
  <c r="AI48" i="2"/>
  <c r="AL48" i="2" s="1"/>
  <c r="AM43" i="2"/>
  <c r="AM32" i="2"/>
  <c r="AJ27" i="2"/>
  <c r="AK27" i="2" s="1"/>
  <c r="AI24" i="2"/>
  <c r="AL24" i="2" s="1"/>
  <c r="AM24" i="2" s="1"/>
  <c r="AJ10" i="2"/>
  <c r="AK10" i="2" s="1"/>
  <c r="AJ25" i="2"/>
  <c r="AK25" i="2" s="1"/>
  <c r="AJ16" i="2"/>
  <c r="AK16" i="2" s="1"/>
  <c r="AJ19" i="2"/>
  <c r="AK19" i="2" s="1"/>
  <c r="AL9" i="2" l="1"/>
  <c r="AM9" i="2" s="1"/>
  <c r="U87" i="2"/>
  <c r="W87" i="2"/>
  <c r="X87" i="2" s="1"/>
  <c r="AL21" i="2"/>
  <c r="AM21" i="2" s="1"/>
  <c r="AL16" i="2"/>
  <c r="AM16" i="2" s="1"/>
  <c r="AM23" i="2"/>
  <c r="AM18" i="2"/>
  <c r="AK77" i="2"/>
  <c r="AM28" i="2"/>
  <c r="AL15" i="2"/>
  <c r="AM15" i="2" s="1"/>
  <c r="AM71" i="2"/>
  <c r="AL27" i="2"/>
  <c r="AM27" i="2" s="1"/>
  <c r="AL33" i="2"/>
  <c r="AM33" i="2" s="1"/>
  <c r="AL19" i="2"/>
  <c r="AM19" i="2" s="1"/>
  <c r="AL10" i="2"/>
  <c r="R95" i="2"/>
  <c r="T95" i="2" s="1"/>
  <c r="AM42" i="2"/>
  <c r="AM44" i="2"/>
  <c r="AF79" i="2"/>
  <c r="AM60" i="2"/>
  <c r="AM10" i="2"/>
  <c r="R86" i="2"/>
  <c r="S86" i="2"/>
  <c r="AL77" i="2"/>
  <c r="AL25" i="2"/>
  <c r="AM25" i="2" s="1"/>
  <c r="AM20" i="2"/>
  <c r="R84" i="2"/>
  <c r="AL35" i="2"/>
  <c r="AM35" i="2" s="1"/>
  <c r="AM36" i="2"/>
  <c r="AM55" i="2"/>
  <c r="R92" i="2" l="1"/>
  <c r="T92" i="2" s="1"/>
  <c r="R94" i="2"/>
  <c r="T94" i="2" s="1"/>
  <c r="AD88" i="2"/>
  <c r="AD90" i="2" s="1"/>
  <c r="S85" i="2"/>
  <c r="R85" i="2"/>
  <c r="AM51" i="2"/>
  <c r="AM17" i="2"/>
  <c r="R93" i="2"/>
  <c r="T93" i="2" s="1"/>
  <c r="AM52" i="2"/>
  <c r="AM38" i="2"/>
  <c r="S84" i="2"/>
  <c r="S83" i="2"/>
  <c r="R83" i="2"/>
  <c r="AM22" i="2"/>
  <c r="AM26" i="2"/>
  <c r="R98" i="2" l="1"/>
  <c r="T98" i="2"/>
</calcChain>
</file>

<file path=xl/sharedStrings.xml><?xml version="1.0" encoding="utf-8"?>
<sst xmlns="http://schemas.openxmlformats.org/spreadsheetml/2006/main" count="690" uniqueCount="107">
  <si>
    <t>SM- PRIVATE</t>
  </si>
  <si>
    <t>CO SUITE</t>
  </si>
  <si>
    <t>LG- PRIVATE</t>
  </si>
  <si>
    <t>LG- SHARED</t>
  </si>
  <si>
    <t>If purchased whole thing 8,900</t>
  </si>
  <si>
    <t>B</t>
  </si>
  <si>
    <t>A</t>
  </si>
  <si>
    <t>Totals</t>
  </si>
  <si>
    <t>RESPITE</t>
  </si>
  <si>
    <t>MISC</t>
  </si>
  <si>
    <t>2ND PERSON</t>
  </si>
  <si>
    <t>MC</t>
  </si>
  <si>
    <t>NOTES ON VARIANCES</t>
  </si>
  <si>
    <t>VARIANCE</t>
  </si>
  <si>
    <t>CS TAB</t>
  </si>
  <si>
    <t>#</t>
  </si>
  <si>
    <t xml:space="preserve"> Apt Type</t>
  </si>
  <si>
    <t>Type</t>
  </si>
  <si>
    <t>Difference</t>
  </si>
  <si>
    <t>CENSUS</t>
  </si>
  <si>
    <t>Total Revenue for P&amp;L</t>
  </si>
  <si>
    <t>Total Revenue for the Month</t>
  </si>
  <si>
    <t>Audit Other</t>
  </si>
  <si>
    <t>Audit Services</t>
  </si>
  <si>
    <t>Audit State</t>
  </si>
  <si>
    <t>Audit Rent</t>
  </si>
  <si>
    <t>Out of Period Revenue Adjustments</t>
  </si>
  <si>
    <t>Ending Date</t>
  </si>
  <si>
    <t>Occup %</t>
  </si>
  <si>
    <t>Vacancies</t>
  </si>
  <si>
    <t># Apts</t>
  </si>
  <si>
    <t># Move Out</t>
  </si>
  <si>
    <t># Move In</t>
  </si>
  <si>
    <t>State</t>
  </si>
  <si>
    <t>Private</t>
  </si>
  <si>
    <t>Beginning Date</t>
  </si>
  <si>
    <t>Average Street Rate</t>
  </si>
  <si>
    <t>Totals for New Move Ins</t>
  </si>
  <si>
    <t>Total</t>
  </si>
  <si>
    <t>CPTE 500/Month</t>
  </si>
  <si>
    <t>Z - Physical Therapy Rent</t>
  </si>
  <si>
    <t>Z - GUEST MEALS</t>
  </si>
  <si>
    <t>X</t>
  </si>
  <si>
    <t>DISCOUNT TO TIE BACK TO STREET RATE</t>
  </si>
  <si>
    <t>5225 street rate</t>
  </si>
  <si>
    <t>RESPITE 10/1-10/19</t>
  </si>
  <si>
    <t>Notes2</t>
  </si>
  <si>
    <t>Prorate Check</t>
  </si>
  <si>
    <t>Census3</t>
  </si>
  <si>
    <t>2nd person Double Check</t>
  </si>
  <si>
    <t>2nd Person2</t>
  </si>
  <si>
    <t>Census</t>
  </si>
  <si>
    <t>Occupancy</t>
  </si>
  <si>
    <t>Notes</t>
  </si>
  <si>
    <t>Total Medicaid Contractuals</t>
  </si>
  <si>
    <t>Total Private Discounts</t>
  </si>
  <si>
    <t>Total  Due</t>
  </si>
  <si>
    <t>Total State Due</t>
  </si>
  <si>
    <t>State Services</t>
  </si>
  <si>
    <t>State Rent</t>
  </si>
  <si>
    <t># of Days</t>
  </si>
  <si>
    <t>Daily Rate</t>
  </si>
  <si>
    <t>Total Private Due</t>
  </si>
  <si>
    <t>Other Revenue</t>
  </si>
  <si>
    <t>Admin Fee Discounts</t>
  </si>
  <si>
    <t>Admin Fee</t>
  </si>
  <si>
    <t>Services Discount</t>
  </si>
  <si>
    <t>Services</t>
  </si>
  <si>
    <t>Rent Discounts</t>
  </si>
  <si>
    <t>2nd Person</t>
  </si>
  <si>
    <t>Private Rent</t>
  </si>
  <si>
    <t>Street Rate</t>
  </si>
  <si>
    <t>P/M</t>
  </si>
  <si>
    <t>All Inclusive</t>
  </si>
  <si>
    <t>Changes</t>
  </si>
  <si>
    <t>Move Out</t>
  </si>
  <si>
    <t>Move In</t>
  </si>
  <si>
    <t>Resident</t>
  </si>
  <si>
    <t>AGE</t>
  </si>
  <si>
    <t>DOB</t>
  </si>
  <si>
    <t>Apt Type</t>
  </si>
  <si>
    <t>SQ FT</t>
  </si>
  <si>
    <t>Shared</t>
  </si>
  <si>
    <t>Apt #</t>
  </si>
  <si>
    <t>NICOLE</t>
  </si>
  <si>
    <t>JENNIFER</t>
  </si>
  <si>
    <t>MEREDITH</t>
  </si>
  <si>
    <t>NAME</t>
  </si>
  <si>
    <t>DATE</t>
  </si>
  <si>
    <t>M/E                   SIGN-OFF</t>
  </si>
  <si>
    <t>REVENUE       SIGN-OFF</t>
  </si>
  <si>
    <t>BOM       SIGN-OFF</t>
  </si>
  <si>
    <t>P</t>
  </si>
  <si>
    <t/>
  </si>
  <si>
    <t xml:space="preserve">   457,715.00   </t>
  </si>
  <si>
    <t xml:space="preserve">   282,295.00   </t>
  </si>
  <si>
    <t xml:space="preserve">   -     </t>
  </si>
  <si>
    <t xml:space="preserve">   (2,675.00)  </t>
  </si>
  <si>
    <t xml:space="preserve">   44,883.81   </t>
  </si>
  <si>
    <t xml:space="preserve">   4,000.00   </t>
  </si>
  <si>
    <t xml:space="preserve">   8,810.99   </t>
  </si>
  <si>
    <t xml:space="preserve">   337,314.80   </t>
  </si>
  <si>
    <t>REDACTED</t>
  </si>
  <si>
    <t>INTERNAL MOVE FROM 114</t>
  </si>
  <si>
    <t>REDACTED - Same Resident</t>
  </si>
  <si>
    <t>Redacted - Couple</t>
  </si>
  <si>
    <t>REDACTED - Internal Move to 106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</si>
</sst>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[$-409]mmmm\-yy;@"/>
    <numFmt numFmtId="166" formatCode="0.0%"/>
    <numFmt numFmtId="167" formatCode="m/d/yy;@"/>
    <numFmt numFmtId="168" formatCode="m/d/yyyy;@"/>
    <numFmt numFmtId="169" formatCode="[$$-409]#,##0_);[Red]\([$$-409]#,##0\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Gill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169" fontId="13" fillId="0" borderId="0"/>
    <xf numFmtId="9" fontId="13" fillId="0" borderId="0" applyFont="0" applyFill="0" applyBorder="0" applyAlignment="0" applyProtection="0"/>
  </cellStyleXfs>
  <cellXfs count="254">
    <xf numFmtId="0" fontId="0" fillId="0" borderId="0" xfId="0"/>
    <xf numFmtId="43" fontId="2" fillId="0" borderId="1" xfId="1" applyFont="1" applyBorder="1"/>
    <xf numFmtId="43" fontId="2" fillId="0" borderId="1" xfId="1" applyFont="1" applyBorder="1" applyProtection="1">
      <protection locked="0"/>
    </xf>
    <xf numFmtId="43" fontId="2" fillId="0" borderId="1" xfId="1" applyFont="1" applyBorder="1" applyProtection="1"/>
    <xf numFmtId="43" fontId="2" fillId="0" borderId="2" xfId="1" applyFont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0" fillId="2" borderId="0" xfId="0" applyFill="1"/>
    <xf numFmtId="43" fontId="2" fillId="2" borderId="1" xfId="1" applyFont="1" applyFill="1" applyBorder="1" applyProtection="1">
      <protection locked="0"/>
    </xf>
    <xf numFmtId="43" fontId="2" fillId="2" borderId="1" xfId="1" applyFont="1" applyFill="1" applyBorder="1"/>
    <xf numFmtId="43" fontId="2" fillId="2" borderId="1" xfId="1" applyFont="1" applyFill="1" applyBorder="1" applyProtection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43" fontId="0" fillId="0" borderId="0" xfId="0" applyNumberFormat="1"/>
    <xf numFmtId="0" fontId="1" fillId="0" borderId="0" xfId="0" applyFont="1"/>
    <xf numFmtId="0" fontId="1" fillId="0" borderId="0" xfId="0" applyFont="1" applyProtection="1">
      <protection locked="0"/>
    </xf>
    <xf numFmtId="43" fontId="1" fillId="0" borderId="0" xfId="1" applyFont="1"/>
    <xf numFmtId="43" fontId="1" fillId="0" borderId="0" xfId="1" applyFont="1" applyProtection="1">
      <protection locked="0"/>
    </xf>
    <xf numFmtId="164" fontId="1" fillId="0" borderId="0" xfId="1" applyNumberFormat="1" applyFont="1" applyAlignment="1">
      <alignment horizontal="center"/>
    </xf>
    <xf numFmtId="0" fontId="1" fillId="0" borderId="0" xfId="1" applyNumberFormat="1" applyFont="1"/>
    <xf numFmtId="43" fontId="5" fillId="0" borderId="0" xfId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/>
    <xf numFmtId="0" fontId="1" fillId="0" borderId="0" xfId="1" applyNumberFormat="1" applyFont="1" applyAlignment="1">
      <alignment horizontal="center"/>
    </xf>
    <xf numFmtId="164" fontId="1" fillId="3" borderId="9" xfId="1" applyNumberFormat="1" applyFill="1" applyBorder="1"/>
    <xf numFmtId="164" fontId="1" fillId="3" borderId="7" xfId="1" applyNumberFormat="1" applyFill="1" applyBorder="1"/>
    <xf numFmtId="164" fontId="2" fillId="0" borderId="3" xfId="1" applyNumberFormat="1" applyFont="1" applyBorder="1" applyAlignment="1">
      <alignment horizontal="center"/>
    </xf>
    <xf numFmtId="164" fontId="2" fillId="3" borderId="3" xfId="1" applyNumberFormat="1" applyFont="1" applyFill="1" applyBorder="1" applyAlignment="1" applyProtection="1">
      <alignment horizontal="center"/>
      <protection locked="0"/>
    </xf>
    <xf numFmtId="164" fontId="2" fillId="0" borderId="15" xfId="1" applyNumberFormat="1" applyFont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164" fontId="2" fillId="3" borderId="19" xfId="1" applyNumberFormat="1" applyFont="1" applyFill="1" applyBorder="1" applyAlignment="1" applyProtection="1">
      <alignment horizontal="center"/>
      <protection locked="0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4" xfId="2" applyNumberFormat="1" applyFont="1" applyBorder="1" applyAlignment="1">
      <alignment horizontal="center" vertical="center"/>
    </xf>
    <xf numFmtId="165" fontId="5" fillId="4" borderId="9" xfId="0" applyNumberFormat="1" applyFont="1" applyFill="1" applyBorder="1" applyAlignment="1">
      <alignment horizontal="center" vertical="center" wrapText="1"/>
    </xf>
    <xf numFmtId="165" fontId="5" fillId="5" borderId="7" xfId="0" applyNumberFormat="1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5" fillId="4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43" fontId="6" fillId="0" borderId="25" xfId="1" applyFont="1" applyBorder="1"/>
    <xf numFmtId="43" fontId="5" fillId="6" borderId="26" xfId="1" applyFont="1" applyFill="1" applyBorder="1"/>
    <xf numFmtId="43" fontId="5" fillId="0" borderId="27" xfId="1" applyFont="1" applyBorder="1"/>
    <xf numFmtId="43" fontId="5" fillId="0" borderId="28" xfId="1" applyFont="1" applyBorder="1" applyAlignment="1">
      <alignment horizontal="center"/>
    </xf>
    <xf numFmtId="166" fontId="2" fillId="3" borderId="23" xfId="3" applyNumberFormat="1" applyFont="1" applyFill="1" applyBorder="1" applyAlignment="1">
      <alignment horizontal="center"/>
    </xf>
    <xf numFmtId="164" fontId="1" fillId="3" borderId="10" xfId="1" applyNumberFormat="1" applyFont="1" applyFill="1" applyBorder="1"/>
    <xf numFmtId="164" fontId="1" fillId="3" borderId="7" xfId="1" applyNumberFormat="1" applyFont="1" applyFill="1" applyBorder="1"/>
    <xf numFmtId="14" fontId="5" fillId="0" borderId="0" xfId="0" applyNumberFormat="1" applyFont="1" applyAlignment="1" applyProtection="1">
      <alignment horizontal="center"/>
      <protection locked="0"/>
    </xf>
    <xf numFmtId="43" fontId="5" fillId="0" borderId="18" xfId="1" applyFont="1" applyBorder="1" applyAlignment="1">
      <alignment horizontal="center"/>
    </xf>
    <xf numFmtId="166" fontId="2" fillId="0" borderId="29" xfId="3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43" fontId="2" fillId="0" borderId="19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5" fillId="0" borderId="30" xfId="1" applyFont="1" applyBorder="1" applyAlignment="1">
      <alignment horizontal="center"/>
    </xf>
    <xf numFmtId="14" fontId="5" fillId="0" borderId="31" xfId="1" applyNumberFormat="1" applyFont="1" applyBorder="1" applyAlignment="1">
      <alignment horizontal="center"/>
    </xf>
    <xf numFmtId="165" fontId="5" fillId="4" borderId="6" xfId="0" applyNumberFormat="1" applyFont="1" applyFill="1" applyBorder="1" applyAlignment="1">
      <alignment horizontal="center" vertical="center" wrapText="1"/>
    </xf>
    <xf numFmtId="14" fontId="5" fillId="2" borderId="30" xfId="1" applyNumberFormat="1" applyFont="1" applyFill="1" applyBorder="1" applyAlignment="1" applyProtection="1">
      <alignment horizontal="center"/>
      <protection locked="0"/>
    </xf>
    <xf numFmtId="43" fontId="5" fillId="6" borderId="0" xfId="0" applyNumberFormat="1" applyFont="1" applyFill="1"/>
    <xf numFmtId="43" fontId="5" fillId="0" borderId="0" xfId="0" applyNumberFormat="1" applyFont="1" applyProtection="1">
      <protection locked="0"/>
    </xf>
    <xf numFmtId="43" fontId="5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0" fillId="4" borderId="6" xfId="0" applyNumberFormat="1" applyFill="1" applyBorder="1"/>
    <xf numFmtId="43" fontId="0" fillId="4" borderId="7" xfId="0" applyNumberFormat="1" applyFill="1" applyBorder="1"/>
    <xf numFmtId="43" fontId="5" fillId="4" borderId="7" xfId="0" applyNumberFormat="1" applyFont="1" applyFill="1" applyBorder="1"/>
    <xf numFmtId="0" fontId="3" fillId="4" borderId="10" xfId="0" applyFont="1" applyFill="1" applyBorder="1" applyAlignment="1">
      <alignment horizontal="right"/>
    </xf>
    <xf numFmtId="0" fontId="3" fillId="4" borderId="24" xfId="0" applyFont="1" applyFill="1" applyBorder="1" applyProtection="1">
      <protection locked="0"/>
    </xf>
    <xf numFmtId="0" fontId="3" fillId="4" borderId="24" xfId="0" applyFont="1" applyFill="1" applyBorder="1"/>
    <xf numFmtId="0" fontId="3" fillId="4" borderId="11" xfId="0" applyFont="1" applyFill="1" applyBorder="1"/>
    <xf numFmtId="0" fontId="5" fillId="0" borderId="28" xfId="0" applyFont="1" applyBorder="1" applyProtection="1">
      <protection locked="0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Protection="1">
      <protection locked="0"/>
    </xf>
    <xf numFmtId="43" fontId="5" fillId="0" borderId="9" xfId="0" applyNumberFormat="1" applyFont="1" applyBorder="1"/>
    <xf numFmtId="43" fontId="5" fillId="0" borderId="7" xfId="0" applyNumberFormat="1" applyFont="1" applyBorder="1"/>
    <xf numFmtId="0" fontId="5" fillId="0" borderId="7" xfId="0" applyFont="1" applyBorder="1" applyAlignment="1">
      <alignment horizontal="center"/>
    </xf>
    <xf numFmtId="43" fontId="5" fillId="6" borderId="7" xfId="0" applyNumberFormat="1" applyFont="1" applyFill="1" applyBorder="1"/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0" fillId="0" borderId="18" xfId="1" applyFont="1" applyBorder="1" applyAlignment="1" applyProtection="1">
      <alignment horizontal="center" vertical="center" wrapText="1"/>
      <protection locked="0"/>
    </xf>
    <xf numFmtId="43" fontId="0" fillId="0" borderId="2" xfId="1" applyFont="1" applyBorder="1" applyAlignment="1">
      <alignment vertical="center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37" xfId="1" applyNumberFormat="1" applyFont="1" applyBorder="1" applyAlignment="1">
      <alignment horizontal="center" vertical="center" wrapText="1"/>
    </xf>
    <xf numFmtId="43" fontId="0" fillId="0" borderId="38" xfId="1" applyFont="1" applyBorder="1" applyProtection="1">
      <protection locked="0"/>
    </xf>
    <xf numFmtId="43" fontId="1" fillId="0" borderId="39" xfId="1" applyFont="1" applyBorder="1"/>
    <xf numFmtId="43" fontId="2" fillId="6" borderId="13" xfId="1" applyFont="1" applyFill="1" applyBorder="1" applyAlignment="1" applyProtection="1">
      <alignment horizontal="left"/>
    </xf>
    <xf numFmtId="43" fontId="5" fillId="0" borderId="13" xfId="1" applyFont="1" applyBorder="1" applyProtection="1"/>
    <xf numFmtId="43" fontId="1" fillId="0" borderId="13" xfId="1" applyFont="1" applyBorder="1" applyProtection="1"/>
    <xf numFmtId="0" fontId="1" fillId="0" borderId="13" xfId="1" applyNumberFormat="1" applyFont="1" applyBorder="1" applyAlignment="1" applyProtection="1">
      <alignment horizontal="center"/>
    </xf>
    <xf numFmtId="43" fontId="2" fillId="0" borderId="2" xfId="1" applyFont="1" applyBorder="1" applyAlignment="1">
      <alignment horizontal="left"/>
    </xf>
    <xf numFmtId="43" fontId="1" fillId="6" borderId="2" xfId="1" applyFont="1" applyFill="1" applyBorder="1"/>
    <xf numFmtId="43" fontId="2" fillId="6" borderId="2" xfId="1" applyFont="1" applyFill="1" applyBorder="1" applyAlignment="1">
      <alignment horizontal="right"/>
    </xf>
    <xf numFmtId="43" fontId="2" fillId="0" borderId="15" xfId="1" applyFont="1" applyBorder="1" applyProtection="1"/>
    <xf numFmtId="0" fontId="7" fillId="0" borderId="15" xfId="0" applyFont="1" applyBorder="1" applyAlignment="1">
      <alignment horizontal="center" vertical="center"/>
    </xf>
    <xf numFmtId="14" fontId="2" fillId="0" borderId="13" xfId="2" applyNumberFormat="1" applyFont="1" applyBorder="1" applyAlignment="1" applyProtection="1">
      <alignment horizontal="center"/>
      <protection locked="0"/>
    </xf>
    <xf numFmtId="167" fontId="2" fillId="0" borderId="13" xfId="2" applyNumberFormat="1" applyFont="1" applyBorder="1" applyAlignment="1" applyProtection="1">
      <alignment horizontal="center"/>
      <protection locked="0"/>
    </xf>
    <xf numFmtId="14" fontId="2" fillId="0" borderId="13" xfId="1" applyNumberFormat="1" applyFont="1" applyBorder="1" applyAlignment="1" applyProtection="1">
      <alignment horizontal="center"/>
      <protection locked="0"/>
    </xf>
    <xf numFmtId="168" fontId="2" fillId="0" borderId="13" xfId="0" applyNumberFormat="1" applyFont="1" applyBorder="1" applyAlignment="1" applyProtection="1">
      <alignment horizontal="center"/>
      <protection locked="0"/>
    </xf>
    <xf numFmtId="0" fontId="8" fillId="0" borderId="1" xfId="1" applyNumberFormat="1" applyFont="1" applyBorder="1" applyProtection="1">
      <protection locked="0"/>
    </xf>
    <xf numFmtId="0" fontId="2" fillId="0" borderId="13" xfId="0" applyFont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5" xfId="1" applyFont="1" applyBorder="1" applyAlignment="1">
      <alignment horizontal="center" vertical="center"/>
    </xf>
    <xf numFmtId="1" fontId="2" fillId="0" borderId="13" xfId="2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3" fontId="5" fillId="0" borderId="0" xfId="1" applyFont="1" applyAlignment="1">
      <alignment horizontal="center" vertical="center" wrapText="1"/>
    </xf>
    <xf numFmtId="43" fontId="0" fillId="0" borderId="40" xfId="1" applyFont="1" applyBorder="1" applyProtection="1">
      <protection locked="0"/>
    </xf>
    <xf numFmtId="43" fontId="1" fillId="0" borderId="41" xfId="1" applyFont="1" applyBorder="1"/>
    <xf numFmtId="43" fontId="2" fillId="6" borderId="2" xfId="1" applyFont="1" applyFill="1" applyBorder="1" applyAlignment="1">
      <alignment horizontal="left"/>
    </xf>
    <xf numFmtId="43" fontId="5" fillId="0" borderId="2" xfId="1" applyFont="1" applyBorder="1"/>
    <xf numFmtId="43" fontId="1" fillId="0" borderId="2" xfId="1" applyFont="1" applyBorder="1"/>
    <xf numFmtId="0" fontId="1" fillId="0" borderId="2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2" fillId="0" borderId="2" xfId="2" applyNumberFormat="1" applyFont="1" applyBorder="1" applyAlignment="1" applyProtection="1">
      <alignment horizontal="center"/>
      <protection locked="0"/>
    </xf>
    <xf numFmtId="167" fontId="2" fillId="0" borderId="2" xfId="2" applyNumberFormat="1" applyFont="1" applyBorder="1" applyAlignment="1" applyProtection="1">
      <alignment horizontal="center"/>
      <protection locked="0"/>
    </xf>
    <xf numFmtId="14" fontId="2" fillId="0" borderId="2" xfId="1" applyNumberFormat="1" applyFont="1" applyBorder="1" applyAlignment="1" applyProtection="1">
      <alignment horizontal="center"/>
      <protection locked="0"/>
    </xf>
    <xf numFmtId="168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" fontId="2" fillId="0" borderId="2" xfId="2" applyNumberFormat="1" applyFont="1" applyBorder="1" applyAlignment="1">
      <alignment horizontal="center" vertical="center"/>
    </xf>
    <xf numFmtId="43" fontId="1" fillId="0" borderId="18" xfId="1" applyFont="1" applyBorder="1" applyAlignment="1" applyProtection="1">
      <alignment horizontal="center" vertical="center" wrapText="1"/>
      <protection locked="0"/>
    </xf>
    <xf numFmtId="43" fontId="1" fillId="0" borderId="40" xfId="1" applyFont="1" applyBorder="1" applyProtection="1">
      <protection locked="0"/>
    </xf>
    <xf numFmtId="43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1" applyNumberFormat="1" applyFont="1" applyBorder="1" applyAlignment="1">
      <alignment horizontal="center"/>
    </xf>
    <xf numFmtId="43" fontId="2" fillId="6" borderId="2" xfId="1" applyFont="1" applyFill="1" applyBorder="1" applyAlignment="1" applyProtection="1">
      <alignment horizontal="left"/>
      <protection locked="0"/>
    </xf>
    <xf numFmtId="43" fontId="5" fillId="0" borderId="2" xfId="1" applyFont="1" applyBorder="1" applyProtection="1">
      <protection locked="0"/>
    </xf>
    <xf numFmtId="43" fontId="1" fillId="0" borderId="2" xfId="1" applyFont="1" applyBorder="1" applyProtection="1">
      <protection locked="0"/>
    </xf>
    <xf numFmtId="0" fontId="1" fillId="0" borderId="2" xfId="1" applyNumberFormat="1" applyFont="1" applyBorder="1" applyAlignment="1" applyProtection="1">
      <alignment horizontal="center"/>
      <protection locked="0"/>
    </xf>
    <xf numFmtId="43" fontId="2" fillId="0" borderId="2" xfId="1" applyFont="1" applyBorder="1" applyAlignment="1" applyProtection="1">
      <alignment horizontal="left"/>
      <protection locked="0"/>
    </xf>
    <xf numFmtId="43" fontId="1" fillId="6" borderId="2" xfId="1" applyFont="1" applyFill="1" applyBorder="1" applyProtection="1">
      <protection locked="0"/>
    </xf>
    <xf numFmtId="43" fontId="2" fillId="6" borderId="2" xfId="1" applyFont="1" applyFill="1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3" fontId="2" fillId="0" borderId="2" xfId="1" applyFont="1" applyBorder="1" applyAlignment="1" applyProtection="1">
      <alignment horizontal="left"/>
    </xf>
    <xf numFmtId="43" fontId="1" fillId="6" borderId="2" xfId="1" applyFont="1" applyFill="1" applyBorder="1" applyProtection="1"/>
    <xf numFmtId="43" fontId="2" fillId="6" borderId="2" xfId="1" applyFont="1" applyFill="1" applyBorder="1" applyAlignment="1" applyProtection="1">
      <alignment horizontal="right"/>
    </xf>
    <xf numFmtId="43" fontId="2" fillId="6" borderId="2" xfId="1" applyFont="1" applyFill="1" applyBorder="1" applyAlignment="1" applyProtection="1">
      <alignment horizontal="left"/>
    </xf>
    <xf numFmtId="43" fontId="5" fillId="0" borderId="2" xfId="1" applyFont="1" applyBorder="1" applyProtection="1"/>
    <xf numFmtId="43" fontId="1" fillId="0" borderId="2" xfId="1" applyFont="1" applyBorder="1" applyProtection="1"/>
    <xf numFmtId="0" fontId="1" fillId="0" borderId="2" xfId="1" applyNumberFormat="1" applyFont="1" applyBorder="1" applyAlignment="1" applyProtection="1">
      <alignment horizontal="center"/>
    </xf>
    <xf numFmtId="14" fontId="2" fillId="6" borderId="2" xfId="1" applyNumberFormat="1" applyFont="1" applyFill="1" applyBorder="1" applyAlignment="1" applyProtection="1">
      <alignment horizontal="center" vertical="center"/>
      <protection locked="0"/>
    </xf>
    <xf numFmtId="168" fontId="2" fillId="6" borderId="2" xfId="0" applyNumberFormat="1" applyFont="1" applyFill="1" applyBorder="1" applyAlignment="1" applyProtection="1">
      <alignment horizontal="center"/>
      <protection locked="0"/>
    </xf>
    <xf numFmtId="43" fontId="2" fillId="0" borderId="1" xfId="1" applyFont="1" applyBorder="1" applyAlignment="1" applyProtection="1">
      <alignment horizontal="left"/>
      <protection locked="0"/>
    </xf>
    <xf numFmtId="43" fontId="1" fillId="6" borderId="1" xfId="1" applyFont="1" applyFill="1" applyBorder="1" applyProtection="1">
      <protection locked="0"/>
    </xf>
    <xf numFmtId="43" fontId="2" fillId="6" borderId="1" xfId="1" applyFont="1" applyFill="1" applyBorder="1" applyAlignment="1" applyProtection="1">
      <alignment horizontal="right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43" fontId="2" fillId="0" borderId="1" xfId="1" applyFont="1" applyBorder="1" applyAlignment="1">
      <alignment horizontal="left"/>
    </xf>
    <xf numFmtId="43" fontId="1" fillId="6" borderId="1" xfId="1" applyFont="1" applyFill="1" applyBorder="1"/>
    <xf numFmtId="43" fontId="2" fillId="6" borderId="1" xfId="1" applyFont="1" applyFill="1" applyBorder="1" applyAlignment="1">
      <alignment horizontal="right"/>
    </xf>
    <xf numFmtId="14" fontId="2" fillId="0" borderId="1" xfId="2" applyNumberFormat="1" applyFont="1" applyBorder="1" applyAlignment="1" applyProtection="1">
      <alignment horizontal="center"/>
      <protection locked="0"/>
    </xf>
    <xf numFmtId="167" fontId="2" fillId="0" borderId="1" xfId="2" applyNumberFormat="1" applyFont="1" applyBorder="1" applyAlignment="1" applyProtection="1">
      <alignment horizontal="center"/>
      <protection locked="0"/>
    </xf>
    <xf numFmtId="43" fontId="0" fillId="0" borderId="42" xfId="1" applyFont="1" applyBorder="1" applyProtection="1">
      <protection locked="0"/>
    </xf>
    <xf numFmtId="0" fontId="2" fillId="6" borderId="2" xfId="0" applyFont="1" applyFill="1" applyBorder="1" applyAlignment="1">
      <alignment horizontal="center"/>
    </xf>
    <xf numFmtId="14" fontId="2" fillId="0" borderId="19" xfId="2" applyNumberFormat="1" applyFont="1" applyBorder="1" applyAlignment="1" applyProtection="1">
      <alignment horizontal="center"/>
      <protection locked="0"/>
    </xf>
    <xf numFmtId="43" fontId="1" fillId="0" borderId="19" xfId="1" applyFont="1" applyBorder="1"/>
    <xf numFmtId="43" fontId="2" fillId="6" borderId="1" xfId="1" applyFont="1" applyFill="1" applyBorder="1" applyAlignment="1">
      <alignment horizontal="left"/>
    </xf>
    <xf numFmtId="43" fontId="5" fillId="0" borderId="1" xfId="1" applyFont="1" applyBorder="1"/>
    <xf numFmtId="43" fontId="1" fillId="0" borderId="1" xfId="1" applyFont="1" applyBorder="1"/>
    <xf numFmtId="0" fontId="1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43" fontId="5" fillId="2" borderId="43" xfId="1" applyFont="1" applyFill="1" applyBorder="1" applyAlignment="1" applyProtection="1">
      <alignment horizontal="center" vertical="center" wrapText="1"/>
      <protection locked="0"/>
    </xf>
    <xf numFmtId="43" fontId="5" fillId="2" borderId="44" xfId="1" applyFont="1" applyFill="1" applyBorder="1" applyAlignment="1">
      <alignment horizontal="center" vertical="center" wrapText="1"/>
    </xf>
    <xf numFmtId="43" fontId="5" fillId="2" borderId="45" xfId="1" applyFont="1" applyFill="1" applyBorder="1" applyAlignment="1">
      <alignment horizontal="center" vertical="center" wrapText="1"/>
    </xf>
    <xf numFmtId="43" fontId="5" fillId="2" borderId="36" xfId="1" applyFont="1" applyFill="1" applyBorder="1" applyAlignment="1">
      <alignment horizontal="center" vertical="center" wrapText="1"/>
    </xf>
    <xf numFmtId="43" fontId="5" fillId="4" borderId="36" xfId="1" applyFont="1" applyFill="1" applyBorder="1" applyAlignment="1" applyProtection="1">
      <alignment horizontal="center" vertical="center" wrapText="1"/>
      <protection locked="0"/>
    </xf>
    <xf numFmtId="43" fontId="5" fillId="4" borderId="9" xfId="1" applyFont="1" applyFill="1" applyBorder="1" applyAlignment="1">
      <alignment horizontal="center" vertical="center" wrapText="1"/>
    </xf>
    <xf numFmtId="43" fontId="5" fillId="4" borderId="7" xfId="1" applyFont="1" applyFill="1" applyBorder="1" applyAlignment="1">
      <alignment horizontal="center" vertical="center" wrapText="1"/>
    </xf>
    <xf numFmtId="0" fontId="5" fillId="4" borderId="7" xfId="1" applyNumberFormat="1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>
      <alignment horizontal="center" vertical="center" wrapText="1"/>
    </xf>
    <xf numFmtId="0" fontId="5" fillId="4" borderId="10" xfId="1" applyNumberFormat="1" applyFont="1" applyFill="1" applyBorder="1" applyAlignment="1">
      <alignment horizontal="center" vertical="center" wrapText="1"/>
    </xf>
    <xf numFmtId="0" fontId="5" fillId="4" borderId="8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4" fontId="5" fillId="0" borderId="0" xfId="1" applyNumberFormat="1" applyFont="1" applyAlignment="1" applyProtection="1">
      <alignment horizontal="center" vertical="center" wrapText="1"/>
      <protection locked="0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4" fontId="10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7" fillId="0" borderId="28" xfId="0" applyFont="1" applyBorder="1" applyAlignment="1">
      <alignment horizontal="center" vertical="center" wrapText="1"/>
    </xf>
    <xf numFmtId="14" fontId="7" fillId="0" borderId="34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12" fillId="4" borderId="46" xfId="0" applyFont="1" applyFill="1" applyBorder="1" applyAlignment="1">
      <alignment horizontal="center" vertical="center"/>
    </xf>
    <xf numFmtId="14" fontId="7" fillId="0" borderId="18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 wrapText="1"/>
    </xf>
    <xf numFmtId="0" fontId="12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/>
    <xf numFmtId="0" fontId="11" fillId="0" borderId="0" xfId="0" applyFont="1"/>
    <xf numFmtId="164" fontId="2" fillId="3" borderId="5" xfId="1" applyNumberFormat="1" applyFont="1" applyFill="1" applyBorder="1" applyAlignment="1" applyProtection="1">
      <alignment horizontal="center"/>
      <protection locked="0"/>
    </xf>
    <xf numFmtId="164" fontId="2" fillId="3" borderId="2" xfId="1" applyNumberFormat="1" applyFont="1" applyFill="1" applyBorder="1" applyAlignment="1" applyProtection="1">
      <alignment horizontal="center"/>
      <protection locked="0"/>
    </xf>
    <xf numFmtId="164" fontId="2" fillId="3" borderId="18" xfId="1" applyNumberFormat="1" applyFont="1" applyFill="1" applyBorder="1" applyAlignment="1" applyProtection="1">
      <alignment horizontal="center"/>
      <protection locked="0"/>
    </xf>
    <xf numFmtId="164" fontId="2" fillId="3" borderId="4" xfId="1" applyNumberFormat="1" applyFont="1" applyFill="1" applyBorder="1" applyAlignment="1" applyProtection="1">
      <alignment horizontal="center"/>
      <protection locked="0"/>
    </xf>
    <xf numFmtId="164" fontId="2" fillId="3" borderId="1" xfId="1" applyNumberFormat="1" applyFont="1" applyFill="1" applyBorder="1" applyAlignment="1" applyProtection="1">
      <alignment horizontal="center"/>
      <protection locked="0"/>
    </xf>
    <xf numFmtId="164" fontId="2" fillId="3" borderId="22" xfId="1" applyNumberFormat="1" applyFont="1" applyFill="1" applyBorder="1" applyAlignment="1" applyProtection="1">
      <alignment horizontal="center"/>
      <protection locked="0"/>
    </xf>
    <xf numFmtId="165" fontId="5" fillId="4" borderId="11" xfId="0" applyNumberFormat="1" applyFont="1" applyFill="1" applyBorder="1" applyAlignment="1">
      <alignment horizontal="right" vertical="center" wrapText="1"/>
    </xf>
    <xf numFmtId="165" fontId="5" fillId="4" borderId="24" xfId="0" applyNumberFormat="1" applyFont="1" applyFill="1" applyBorder="1" applyAlignment="1">
      <alignment horizontal="right" vertical="center" wrapText="1"/>
    </xf>
    <xf numFmtId="43" fontId="5" fillId="5" borderId="11" xfId="1" applyFont="1" applyFill="1" applyBorder="1" applyAlignment="1">
      <alignment horizontal="center"/>
    </xf>
    <xf numFmtId="43" fontId="5" fillId="5" borderId="24" xfId="1" applyFont="1" applyFill="1" applyBorder="1" applyAlignment="1">
      <alignment horizontal="center"/>
    </xf>
    <xf numFmtId="43" fontId="5" fillId="5" borderId="23" xfId="1" applyFont="1" applyFill="1" applyBorder="1" applyAlignment="1">
      <alignment horizontal="center"/>
    </xf>
    <xf numFmtId="43" fontId="0" fillId="0" borderId="14" xfId="1" applyFont="1" applyBorder="1" applyAlignment="1">
      <alignment horizontal="right"/>
    </xf>
    <xf numFmtId="43" fontId="1" fillId="0" borderId="13" xfId="1" applyFont="1" applyBorder="1" applyAlignment="1">
      <alignment horizontal="right"/>
    </xf>
    <xf numFmtId="165" fontId="5" fillId="5" borderId="11" xfId="0" applyNumberFormat="1" applyFont="1" applyFill="1" applyBorder="1" applyAlignment="1">
      <alignment horizontal="center" vertical="center" wrapText="1"/>
    </xf>
    <xf numFmtId="165" fontId="5" fillId="5" borderId="24" xfId="0" applyNumberFormat="1" applyFont="1" applyFill="1" applyBorder="1" applyAlignment="1">
      <alignment horizontal="center" vertical="center" wrapText="1"/>
    </xf>
    <xf numFmtId="165" fontId="5" fillId="5" borderId="23" xfId="0" applyNumberFormat="1" applyFont="1" applyFill="1" applyBorder="1" applyAlignment="1">
      <alignment horizontal="center" vertical="center" wrapText="1"/>
    </xf>
    <xf numFmtId="43" fontId="5" fillId="5" borderId="33" xfId="1" applyFont="1" applyFill="1" applyBorder="1" applyAlignment="1">
      <alignment horizontal="center"/>
    </xf>
    <xf numFmtId="43" fontId="5" fillId="5" borderId="32" xfId="1" applyFont="1" applyFill="1" applyBorder="1" applyAlignment="1">
      <alignment horizontal="center"/>
    </xf>
    <xf numFmtId="43" fontId="5" fillId="5" borderId="31" xfId="1" applyFont="1" applyFill="1" applyBorder="1" applyAlignment="1">
      <alignment horizontal="center"/>
    </xf>
    <xf numFmtId="43" fontId="0" fillId="0" borderId="4" xfId="1" applyFont="1" applyBorder="1" applyAlignment="1">
      <alignment horizontal="right"/>
    </xf>
    <xf numFmtId="43" fontId="1" fillId="0" borderId="1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64" fontId="2" fillId="3" borderId="14" xfId="1" applyNumberFormat="1" applyFont="1" applyFill="1" applyBorder="1" applyAlignment="1" applyProtection="1">
      <alignment horizontal="center"/>
      <protection locked="0"/>
    </xf>
    <xf numFmtId="164" fontId="2" fillId="3" borderId="13" xfId="1" applyNumberFormat="1" applyFont="1" applyFill="1" applyBorder="1" applyAlignment="1" applyProtection="1">
      <alignment horizontal="center"/>
      <protection locked="0"/>
    </xf>
    <xf numFmtId="164" fontId="2" fillId="3" borderId="12" xfId="1" applyNumberFormat="1" applyFont="1" applyFill="1" applyBorder="1" applyAlignment="1" applyProtection="1">
      <alignment horizontal="center"/>
      <protection locked="0"/>
    </xf>
    <xf numFmtId="164" fontId="2" fillId="3" borderId="8" xfId="1" applyNumberFormat="1" applyFont="1" applyFill="1" applyBorder="1" applyAlignment="1" applyProtection="1">
      <alignment horizontal="center"/>
      <protection locked="0"/>
    </xf>
    <xf numFmtId="164" fontId="2" fillId="3" borderId="7" xfId="1" applyNumberFormat="1" applyFont="1" applyFill="1" applyBorder="1" applyAlignment="1" applyProtection="1">
      <alignment horizontal="center"/>
      <protection locked="0"/>
    </xf>
    <xf numFmtId="164" fontId="2" fillId="3" borderId="6" xfId="1" applyNumberFormat="1" applyFont="1" applyFill="1" applyBorder="1" applyAlignment="1" applyProtection="1">
      <alignment horizontal="center"/>
      <protection locked="0"/>
    </xf>
    <xf numFmtId="1" fontId="2" fillId="0" borderId="21" xfId="2" applyNumberFormat="1" applyFont="1" applyBorder="1" applyAlignment="1">
      <alignment horizontal="center" vertical="center"/>
    </xf>
    <xf numFmtId="1" fontId="2" fillId="0" borderId="20" xfId="2" applyNumberFormat="1" applyFont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2" fillId="0" borderId="16" xfId="2" applyNumberFormat="1" applyFont="1" applyBorder="1" applyAlignment="1">
      <alignment horizontal="center" vertical="center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6">
    <cellStyle name="Comma" xfId="1" builtinId="3"/>
    <cellStyle name="Normal" xfId="0" builtinId="0"/>
    <cellStyle name="Normal 2 2" xfId="4" xr:uid="{0A175C8E-B8E4-4010-88D1-59D2A18688D9}"/>
    <cellStyle name="Normal_Lakes Rent Roll 03-31-2011-REVISED Template.dwg" xfId="2" xr:uid="{30F7F273-A732-45DD-874B-6436B73FD8AD}"/>
    <cellStyle name="Percent" xfId="3" builtinId="5"/>
    <cellStyle name="Percent 16 2" xfId="5" xr:uid="{F0BA34EE-6B2E-4895-86C2-3E8C23B319C9}"/>
  </cellStyles>
  <dxfs count="4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color auto="1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color auto="1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m/d/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protection locked="1" hidden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00246" y="800854"/>
    <xdr:ext cx="1244626" cy="380665"/>
    <xdr:sp macro="[0]!Name" textlink="">
      <xdr:nvSpPr>
        <xdr:cNvPr id="2" name="Rectangle 1">
          <a:extLst>
            <a:ext uri="{FF2B5EF4-FFF2-40B4-BE49-F238E27FC236}">
              <a16:creationId xmlns:a16="http://schemas.microsoft.com/office/drawing/2014/main" id="{4DA64575-D60A-4E07-8C45-D6905424121B}"/>
            </a:ext>
          </a:extLst>
        </xdr:cNvPr>
        <xdr:cNvSpPr>
          <a:spLocks noChangeAspect="1"/>
        </xdr:cNvSpPr>
      </xdr:nvSpPr>
      <xdr:spPr>
        <a:xfrm>
          <a:off x="2000246" y="800854"/>
          <a:ext cx="1244626" cy="38066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Sort by Name</a:t>
          </a:r>
        </a:p>
      </xdr:txBody>
    </xdr:sp>
    <xdr:clientData fPrintsWithSheet="0"/>
  </xdr:absoluteAnchor>
  <xdr:absoluteAnchor>
    <xdr:pos x="2000246" y="281515"/>
    <xdr:ext cx="1245257" cy="395040"/>
    <xdr:sp macro="[0]!Apt" textlink="">
      <xdr:nvSpPr>
        <xdr:cNvPr id="3" name="Rectangle 2">
          <a:extLst>
            <a:ext uri="{FF2B5EF4-FFF2-40B4-BE49-F238E27FC236}">
              <a16:creationId xmlns:a16="http://schemas.microsoft.com/office/drawing/2014/main" id="{DF2D0DB2-2CB9-4A16-95AE-D39B2FCA564F}"/>
            </a:ext>
          </a:extLst>
        </xdr:cNvPr>
        <xdr:cNvSpPr>
          <a:spLocks noChangeAspect="1"/>
        </xdr:cNvSpPr>
      </xdr:nvSpPr>
      <xdr:spPr>
        <a:xfrm>
          <a:off x="2000246" y="281515"/>
          <a:ext cx="1245257" cy="3950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Sort by  Apt #</a:t>
          </a:r>
        </a:p>
      </xdr:txBody>
    </xdr:sp>
    <xdr:clientData fPrintsWithSheet="0"/>
  </xdr:absoluteAnchor>
  <xdr:absoluteAnchor>
    <xdr:pos x="3471718" y="289251"/>
    <xdr:ext cx="1233645" cy="399208"/>
    <xdr:sp macro="[0]!InsertRow" textlink="">
      <xdr:nvSpPr>
        <xdr:cNvPr id="4" name="Rectangle 3">
          <a:extLst>
            <a:ext uri="{FF2B5EF4-FFF2-40B4-BE49-F238E27FC236}">
              <a16:creationId xmlns:a16="http://schemas.microsoft.com/office/drawing/2014/main" id="{E696D275-D4EA-4BE1-B5A5-CF0D97E867AF}"/>
            </a:ext>
          </a:extLst>
        </xdr:cNvPr>
        <xdr:cNvSpPr>
          <a:spLocks noChangeAspect="1"/>
        </xdr:cNvSpPr>
      </xdr:nvSpPr>
      <xdr:spPr>
        <a:xfrm>
          <a:off x="3471718" y="289251"/>
          <a:ext cx="1233645" cy="399208"/>
        </a:xfrm>
        <a:prstGeom prst="rect">
          <a:avLst/>
        </a:prstGeom>
        <a:solidFill>
          <a:srgbClr val="B07BD7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Insert Row</a:t>
          </a:r>
        </a:p>
      </xdr:txBody>
    </xdr:sp>
    <xdr:clientData fPrintsWithSheet="0"/>
  </xdr:absoluteAnchor>
  <xdr:absoluteAnchor>
    <xdr:pos x="3471719" y="799117"/>
    <xdr:ext cx="1236953" cy="406213"/>
    <xdr:sp macro="[0]!DeleteRow" textlink="">
      <xdr:nvSpPr>
        <xdr:cNvPr id="5" name="Rectangle 4">
          <a:extLst>
            <a:ext uri="{FF2B5EF4-FFF2-40B4-BE49-F238E27FC236}">
              <a16:creationId xmlns:a16="http://schemas.microsoft.com/office/drawing/2014/main" id="{4165A53C-31FF-4266-A85B-07A22C0B84BE}"/>
            </a:ext>
          </a:extLst>
        </xdr:cNvPr>
        <xdr:cNvSpPr>
          <a:spLocks noChangeAspect="1"/>
        </xdr:cNvSpPr>
      </xdr:nvSpPr>
      <xdr:spPr>
        <a:xfrm>
          <a:off x="3471719" y="799117"/>
          <a:ext cx="1236953" cy="406213"/>
        </a:xfrm>
        <a:prstGeom prst="rect">
          <a:avLst/>
        </a:prstGeom>
        <a:solidFill>
          <a:srgbClr val="F60000">
            <a:alpha val="61961"/>
          </a:srgb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Delete Row</a:t>
          </a:r>
        </a:p>
      </xdr:txBody>
    </xdr:sp>
    <xdr:clientData fPrintsWithSheet="0"/>
  </xdr:absoluteAnchor>
  <xdr:absoluteAnchor>
    <xdr:pos x="2000246" y="1280269"/>
    <xdr:ext cx="1245257" cy="449636"/>
    <xdr:sp macro="[0]!MoveIn" textlink="">
      <xdr:nvSpPr>
        <xdr:cNvPr id="6" name="Rectangle 5">
          <a:extLst>
            <a:ext uri="{FF2B5EF4-FFF2-40B4-BE49-F238E27FC236}">
              <a16:creationId xmlns:a16="http://schemas.microsoft.com/office/drawing/2014/main" id="{F3E73285-D748-4A22-B9F4-3534CFE73BF3}"/>
            </a:ext>
          </a:extLst>
        </xdr:cNvPr>
        <xdr:cNvSpPr>
          <a:spLocks noChangeAspect="1"/>
        </xdr:cNvSpPr>
      </xdr:nvSpPr>
      <xdr:spPr>
        <a:xfrm>
          <a:off x="2000246" y="1280269"/>
          <a:ext cx="1245257" cy="449636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Sort by  Move</a:t>
          </a:r>
          <a:r>
            <a:rPr lang="en-US" sz="1100" b="1" baseline="0"/>
            <a:t> In Date</a:t>
          </a:r>
          <a:endParaRPr lang="en-US" sz="1100" b="1"/>
        </a:p>
      </xdr:txBody>
    </xdr:sp>
    <xdr:clientData fPrintsWithSheet="0"/>
  </xdr:absoluteAnchor>
  <xdr:absoluteAnchor>
    <xdr:pos x="485789" y="284066"/>
    <xdr:ext cx="1286047" cy="706953"/>
    <xdr:sp macro="[0]!NewMonth" textlink="">
      <xdr:nvSpPr>
        <xdr:cNvPr id="7" name="Rectangle 6">
          <a:extLst>
            <a:ext uri="{FF2B5EF4-FFF2-40B4-BE49-F238E27FC236}">
              <a16:creationId xmlns:a16="http://schemas.microsoft.com/office/drawing/2014/main" id="{F4AD894C-15DA-46CF-A54E-EA5C9520E42C}"/>
            </a:ext>
          </a:extLst>
        </xdr:cNvPr>
        <xdr:cNvSpPr>
          <a:spLocks noChangeAspect="1"/>
        </xdr:cNvSpPr>
      </xdr:nvSpPr>
      <xdr:spPr>
        <a:xfrm>
          <a:off x="485789" y="284066"/>
          <a:ext cx="1286047" cy="706953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Refresh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Monthly</a:t>
          </a:r>
          <a:r>
            <a:rPr lang="en-US" sz="1100" b="1" baseline="0">
              <a:solidFill>
                <a:sysClr val="windowText" lastClr="000000"/>
              </a:solidFill>
            </a:rPr>
            <a:t> Rent Roll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 fPrintsWithSheet="0"/>
  </xdr:absoluteAnchor>
  <xdr:absoluteAnchor>
    <xdr:pos x="3459816" y="1292179"/>
    <xdr:ext cx="1255762" cy="449636"/>
    <xdr:sp macro="[0]!AptType" textlink="">
      <xdr:nvSpPr>
        <xdr:cNvPr id="8" name="Rectangle 7">
          <a:extLst>
            <a:ext uri="{FF2B5EF4-FFF2-40B4-BE49-F238E27FC236}">
              <a16:creationId xmlns:a16="http://schemas.microsoft.com/office/drawing/2014/main" id="{2E11405E-40AB-4BE7-9037-9BA202478DEF}"/>
            </a:ext>
          </a:extLst>
        </xdr:cNvPr>
        <xdr:cNvSpPr>
          <a:spLocks noChangeAspect="1"/>
        </xdr:cNvSpPr>
      </xdr:nvSpPr>
      <xdr:spPr>
        <a:xfrm>
          <a:off x="3459816" y="1292179"/>
          <a:ext cx="1255762" cy="4496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Sort by  Apt Type</a:t>
          </a:r>
        </a:p>
      </xdr:txBody>
    </xdr:sp>
    <xdr:clientData fPrintsWithSheet="0"/>
  </xdr:absoluteAnchor>
  <xdr:oneCellAnchor>
    <xdr:from>
      <xdr:col>8</xdr:col>
      <xdr:colOff>1666876</xdr:colOff>
      <xdr:row>0</xdr:row>
      <xdr:rowOff>39221</xdr:rowOff>
    </xdr:from>
    <xdr:ext cx="5034243" cy="1782296"/>
    <xdr:pic>
      <xdr:nvPicPr>
        <xdr:cNvPr id="9" name="Picture 8">
          <a:extLst>
            <a:ext uri="{FF2B5EF4-FFF2-40B4-BE49-F238E27FC236}">
              <a16:creationId xmlns:a16="http://schemas.microsoft.com/office/drawing/2014/main" id="{15B40C3A-11B0-465E-B91B-7CFAC9CD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6" y="39221"/>
          <a:ext cx="5034243" cy="17822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mes.santana\AppData\Local\Microsoft\Windows\INetCache\Content.Outlook\2J6A39KB\EVOLVE%20AT%20RYE%20RR%20OCTOBER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BE REPORT"/>
      <sheetName val="RESIDENT LIST"/>
      <sheetName val="P&amp;L "/>
      <sheetName val="INCOME BY CUSTOMER DETAIL"/>
      <sheetName val="PRIOR PERIOD"/>
      <sheetName val="CENSUS"/>
      <sheetName val="11.7.19"/>
      <sheetName val="NOTES"/>
      <sheetName val="LEGEND"/>
    </sheetNames>
    <sheetDataSet>
      <sheetData sheetId="0">
        <row r="1">
          <cell r="M1" t="str">
            <v>8:33 AM</v>
          </cell>
        </row>
      </sheetData>
      <sheetData sheetId="1"/>
      <sheetData sheetId="2">
        <row r="1">
          <cell r="G1" t="str">
            <v>8:31 AM</v>
          </cell>
        </row>
        <row r="2">
          <cell r="G2">
            <v>43776</v>
          </cell>
        </row>
        <row r="3">
          <cell r="G3" t="str">
            <v>Accrual Basis</v>
          </cell>
        </row>
        <row r="4">
          <cell r="G4" t="str">
            <v>Oct 19</v>
          </cell>
        </row>
        <row r="5">
          <cell r="B5" t="str">
            <v>Ordinary Income/Expense</v>
          </cell>
        </row>
        <row r="6">
          <cell r="D6" t="str">
            <v>Income</v>
          </cell>
        </row>
        <row r="7">
          <cell r="E7" t="str">
            <v>3050.5 · MEMORY CARE REVENUE</v>
          </cell>
        </row>
        <row r="8">
          <cell r="F8" t="str">
            <v>3050 · MC STUDIO</v>
          </cell>
          <cell r="G8">
            <v>95248.55</v>
          </cell>
        </row>
        <row r="9">
          <cell r="F9" t="str">
            <v>3052 · MC SEMI PRIVATE</v>
          </cell>
          <cell r="G9">
            <v>187046.45</v>
          </cell>
        </row>
        <row r="10">
          <cell r="F10" t="str">
            <v>3450 · MC SERVICES</v>
          </cell>
          <cell r="G10">
            <v>44883.81</v>
          </cell>
        </row>
        <row r="11">
          <cell r="F11" t="str">
            <v>3940 · MC RENT DISCOUNT /  ADJUSTMENTS</v>
          </cell>
          <cell r="G11">
            <v>-2675</v>
          </cell>
        </row>
        <row r="12">
          <cell r="E12" t="str">
            <v>Total 3050.5 · MEMORY CARE REVENUE</v>
          </cell>
          <cell r="G12">
            <v>324503.81</v>
          </cell>
        </row>
        <row r="13">
          <cell r="E13" t="str">
            <v>3600.5 · OTHER REVENUE</v>
          </cell>
        </row>
        <row r="14">
          <cell r="F14" t="str">
            <v>3600 · GUEST MEALS</v>
          </cell>
          <cell r="G14">
            <v>462</v>
          </cell>
        </row>
        <row r="15">
          <cell r="F15" t="str">
            <v>3610 · BEAUTY &amp; BARBER SHOP RENT</v>
          </cell>
          <cell r="G15">
            <v>1265</v>
          </cell>
        </row>
        <row r="16">
          <cell r="F16" t="str">
            <v>3651 · RESPITE STAY</v>
          </cell>
          <cell r="G16">
            <v>5225</v>
          </cell>
        </row>
        <row r="17">
          <cell r="F17" t="str">
            <v>3700 · MISCELLANEOUS INCOME</v>
          </cell>
          <cell r="G17">
            <v>1858.99</v>
          </cell>
        </row>
        <row r="18">
          <cell r="F18" t="str">
            <v>3710 · ADMINISTRATIVE FEE</v>
          </cell>
          <cell r="G18">
            <v>4000</v>
          </cell>
        </row>
        <row r="19">
          <cell r="E19" t="str">
            <v>Total 3600.5 · OTHER REVENUE</v>
          </cell>
          <cell r="G19">
            <v>12810.99</v>
          </cell>
        </row>
        <row r="20">
          <cell r="E20" t="str">
            <v>3801 · AUDIT RENT</v>
          </cell>
          <cell r="G20">
            <v>210.96</v>
          </cell>
        </row>
        <row r="21">
          <cell r="D21" t="str">
            <v>Total Income</v>
          </cell>
          <cell r="G21">
            <v>337525.76000000001</v>
          </cell>
        </row>
        <row r="22">
          <cell r="C22" t="str">
            <v>Gross Profit</v>
          </cell>
          <cell r="G22">
            <v>337525.76000000001</v>
          </cell>
        </row>
        <row r="23">
          <cell r="B23" t="str">
            <v>Net Ordinary Income</v>
          </cell>
          <cell r="G23">
            <v>337525.76000000001</v>
          </cell>
        </row>
        <row r="24">
          <cell r="G24">
            <v>337525.76000000001</v>
          </cell>
        </row>
      </sheetData>
      <sheetData sheetId="3"/>
      <sheetData sheetId="4">
        <row r="38">
          <cell r="B38">
            <v>210.96</v>
          </cell>
          <cell r="C38">
            <v>0</v>
          </cell>
          <cell r="D38">
            <v>0</v>
          </cell>
          <cell r="E38">
            <v>0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35188-E2A1-4236-AA8A-0B19D59E6F40}" name="Table1" displayName="Table1" ref="B8:AN77" totalsRowCount="1" headerRowDxfId="486" dataDxfId="484" totalsRowDxfId="482" headerRowBorderDxfId="485" tableBorderDxfId="483" headerRowCellStyle="Comma" dataCellStyle="Comma">
  <autoFilter ref="B8:AN76" xr:uid="{00000000-0009-0000-0100-000001000000}"/>
  <sortState xmlns:xlrd2="http://schemas.microsoft.com/office/spreadsheetml/2017/richdata2" ref="B9:AN76">
    <sortCondition ref="B8:B76"/>
  </sortState>
  <tableColumns count="39">
    <tableColumn id="1" xr3:uid="{00000000-0010-0000-0000-000001000000}" name="Apt #" totalsRowLabel="Total" dataDxfId="481" totalsRowDxfId="442" dataCellStyle="Normal_Lakes Rent Roll 03-31-2011-REVISED Template.dwg"/>
    <tableColumn id="31" xr3:uid="{00000000-0010-0000-0000-00001F000000}" name="Shared" dataDxfId="480" totalsRowDxfId="441"/>
    <tableColumn id="3" xr3:uid="{00000000-0010-0000-0000-000003000000}" name="SQ FT" dataDxfId="479" totalsRowDxfId="440" dataCellStyle="Normal_Lakes Rent Roll 03-31-2011-REVISED Template.dwg"/>
    <tableColumn id="24" xr3:uid="{00000000-0010-0000-0000-000018000000}" name="Type" dataDxfId="478" totalsRowDxfId="439" dataCellStyle="Comma"/>
    <tableColumn id="4" xr3:uid="{00000000-0010-0000-0000-000004000000}" name="Apt Type" dataDxfId="477" totalsRowDxfId="438" dataCellStyle="Comma"/>
    <tableColumn id="5" xr3:uid="{00000000-0010-0000-0000-000005000000}" name="DOB" dataDxfId="476" totalsRowDxfId="437" dataCellStyle="Comma"/>
    <tableColumn id="6" xr3:uid="{00000000-0010-0000-0000-000006000000}" name="AGE" dataDxfId="475" totalsRowDxfId="436" dataCellStyle="Comma"/>
    <tableColumn id="7" xr3:uid="{00000000-0010-0000-0000-000007000000}" name="Resident" dataDxfId="474" totalsRowDxfId="435" dataCellStyle="Comma"/>
    <tableColumn id="26" xr3:uid="{00000000-0010-0000-0000-00001A000000}" name="Move In" dataDxfId="473" totalsRowDxfId="434" dataCellStyle="Normal_Lakes Rent Roll 03-31-2011-REVISED Template.dwg"/>
    <tableColumn id="27" xr3:uid="{00000000-0010-0000-0000-00001B000000}" name="Move Out" dataDxfId="472" totalsRowDxfId="433" dataCellStyle="Comma"/>
    <tableColumn id="28" xr3:uid="{00000000-0010-0000-0000-00001C000000}" name="Changes" dataDxfId="471" totalsRowDxfId="432" dataCellStyle="Normal_Lakes Rent Roll 03-31-2011-REVISED Template.dwg"/>
    <tableColumn id="23" xr3:uid="{00000000-0010-0000-0000-000017000000}" name="All Inclusive" dataDxfId="470" totalsRowDxfId="431" dataCellStyle="Normal_Lakes Rent Roll 03-31-2011-REVISED Template.dwg"/>
    <tableColumn id="8" xr3:uid="{00000000-0010-0000-0000-000008000000}" name="P/M" dataDxfId="469" totalsRowDxfId="430" dataCellStyle="Comma"/>
    <tableColumn id="21" xr3:uid="{00000000-0010-0000-0000-000015000000}" name="Street Rate" totalsRowLabel="   457,715.00   " dataDxfId="468" totalsRowDxfId="429" dataCellStyle="Comma"/>
    <tableColumn id="9" xr3:uid="{00000000-0010-0000-0000-000009000000}" name="Private Rent" totalsRowLabel="   282,295.00   " dataDxfId="467" totalsRowDxfId="428" dataCellStyle="Comma"/>
    <tableColumn id="10" xr3:uid="{00000000-0010-0000-0000-00000A000000}" name="2nd Person" totalsRowLabel="   -     " dataDxfId="466" totalsRowDxfId="427" dataCellStyle="Comma"/>
    <tableColumn id="12" xr3:uid="{00000000-0010-0000-0000-00000C000000}" name="Rent Discounts" totalsRowLabel="   (2,675.00)  " dataDxfId="465" totalsRowDxfId="426" dataCellStyle="Comma"/>
    <tableColumn id="11" xr3:uid="{00000000-0010-0000-0000-00000B000000}" name="Services" totalsRowLabel="   44,883.81   " dataDxfId="464" totalsRowDxfId="425" dataCellStyle="Comma"/>
    <tableColumn id="29" xr3:uid="{00000000-0010-0000-0000-00001D000000}" name="Services Discount" totalsRowLabel="   -     " dataDxfId="463" totalsRowDxfId="424" dataCellStyle="Comma"/>
    <tableColumn id="30" xr3:uid="{00000000-0010-0000-0000-00001E000000}" name="Admin Fee" totalsRowLabel="   4,000.00   " dataDxfId="462" totalsRowDxfId="423" dataCellStyle="Comma"/>
    <tableColumn id="25" xr3:uid="{00000000-0010-0000-0000-000019000000}" name="Admin Fee Discounts" totalsRowLabel="   -     " dataDxfId="461" totalsRowDxfId="422" dataCellStyle="Comma"/>
    <tableColumn id="13" xr3:uid="{00000000-0010-0000-0000-00000D000000}" name="Other Revenue" totalsRowLabel="   8,810.99   " dataDxfId="460" totalsRowDxfId="421" dataCellStyle="Comma"/>
    <tableColumn id="14" xr3:uid="{00000000-0010-0000-0000-00000E000000}" name="Total Private Due" totalsRowLabel="   337,314.80   " dataDxfId="459" totalsRowDxfId="420" dataCellStyle="Comma"/>
    <tableColumn id="15" xr3:uid="{00000000-0010-0000-0000-00000F000000}" name="Daily Rate" dataDxfId="458" totalsRowDxfId="419" dataCellStyle="Comma"/>
    <tableColumn id="16" xr3:uid="{00000000-0010-0000-0000-000010000000}" name="# of Days" dataDxfId="457" totalsRowDxfId="418" dataCellStyle="Comma"/>
    <tableColumn id="17" xr3:uid="{00000000-0010-0000-0000-000011000000}" name="State Rent" totalsRowLabel="   -     " dataDxfId="456" totalsRowDxfId="417" dataCellStyle="Comma"/>
    <tableColumn id="18" xr3:uid="{00000000-0010-0000-0000-000012000000}" name="State Services" totalsRowLabel="   -     " dataDxfId="455" totalsRowDxfId="416" dataCellStyle="Comma"/>
    <tableColumn id="19" xr3:uid="{00000000-0010-0000-0000-000013000000}" name="Total State Due" totalsRowLabel="   -     " dataDxfId="454" totalsRowDxfId="415" dataCellStyle="Comma"/>
    <tableColumn id="20" xr3:uid="{00000000-0010-0000-0000-000014000000}" name="Total  Due" totalsRowLabel="   337,314.80   " dataDxfId="453" totalsRowDxfId="414" dataCellStyle="Comma"/>
    <tableColumn id="2" xr3:uid="{00000000-0010-0000-0000-000002000000}" name="Total Private Discounts" totalsRowLabel="   (2,675.00)  " dataDxfId="452" totalsRowDxfId="413" dataCellStyle="Comma"/>
    <tableColumn id="22" xr3:uid="{00000000-0010-0000-0000-000016000000}" name="Total Medicaid Contractuals" totalsRowLabel="   -     " dataDxfId="451" totalsRowDxfId="412" dataCellStyle="Comma"/>
    <tableColumn id="32" xr3:uid="{00000000-0010-0000-0000-000020000000}" name="Notes" dataDxfId="450" totalsRowDxfId="411" dataCellStyle="Comma"/>
    <tableColumn id="33" xr3:uid="{00000000-0010-0000-0000-000021000000}" name="Occupancy" totalsRowFunction="custom" dataDxfId="449" totalsRowDxfId="410" dataCellStyle="Comma">
      <calculatedColumnFormula>+COUNTIF(Table1[[#Data],[#Totals],[Resident]],Table1[[#This Row],[Resident]])</calculatedColumnFormula>
      <totalsRowFormula>+COUNTIF(Table1[[#Data],[#Totals],[Resident]],Table1[[#This Row],[Resident]])</totalsRowFormula>
    </tableColumn>
    <tableColumn id="34" xr3:uid="{00000000-0010-0000-0000-000022000000}" name="Census" totalsRowFunction="custom" dataDxfId="448" totalsRowDxfId="409" dataCellStyle="Comma">
      <calculatedColumnFormula>IF(AND(J9&gt;=$AD$81,+K9&lt;=$AD$82,J9&lt;&gt;"",K9&lt;&gt;""),K9-J9+1,(((IFERROR(IF(K9&lt;&gt;"",+IF(K9="",0,IF(K9&lt;=$AD$82,K9-$AD$81+1,0)),IF(J9="",0,IF(J9&lt;=$AD$81,$AD$82-$AD$81+1,$AD$82-J9+1))),IF(K9&lt;&gt;"",+IF(K9="",0,IF(K9&lt;=$AD$82,K9-$AD$81+1,0)),IF(J9="",0,IF(J9&lt;=$AD$81,$AD$82-$AD$81+1,$AD$82-J9+1))))))))</calculatedColumnFormula>
      <totalsRowFormula>IF(AND(J77&gt;=$AD$81,+K77&lt;=$AD$82,J77&lt;&gt;"",K77&lt;&gt;""),K77-J77+1,(((IFERROR(IF(K77&lt;&gt;"",+IF(K77="",0,IF(K77&lt;=$AD$82,K77-$AD$81+1,0)),IF(J77="",0,IF(J77&lt;=$AD$81,$AD$82-$AD$81+1,$AD$82-J77+1))),IF(K77&lt;&gt;"",+IF(K77="",0,IF(K77&lt;=$AD$82,K77-$AD$81+1,0)),IF(J77="",0,IF(J77&lt;=$AD$81,$AD$82-$AD$81+1,$AD$82-J77+1))))))))</totalsRowFormula>
    </tableColumn>
    <tableColumn id="35" xr3:uid="{00000000-0010-0000-0000-000023000000}" name="2nd Person2" totalsRowFunction="custom" dataDxfId="447" totalsRowDxfId="408" dataCellStyle="Comma">
      <calculatedColumnFormula>IF(Q9&lt;&gt;0,IFERROR(IF(K9&lt;&gt;"",+IF(K9="",0,IF(K9&lt;=$AD$82,K9-$AD$81+1,0)),IF(J9="",0,IF(J9&lt;=$AD$81,$AD$82-$AD$81+1,$AD$82-J9+1))),IF(K9&lt;&gt;"",+IF(K9="",0,IF(K9&lt;=$AD$82,K9-$AD$81+1,0)),IF(J9="",0,IF(J9&lt;=$AD$81,$AD$82-$AD$81+1,$AD$82-J9+1)))),"")</calculatedColumnFormula>
      <totalsRowFormula>IF(Q77&lt;&gt;0,IFERROR(IF(K77&lt;&gt;"",+IF(K77="",0,IF(K77&lt;=$AD$82,K77-$AD$81+1,0)),IF(J77="",0,IF(J77&lt;=$AD$81,$AD$82-$AD$81+1,$AD$82-J77+1))),IF(K77&lt;&gt;"",+IF(K77="",0,IF(K77&lt;=$AD$82,K77-$AD$81+1,0)),IF(J77="",0,IF(J77&lt;=$AD$81,$AD$82-$AD$81+1,$AD$82-J77+1)))),"")</totalsRowFormula>
    </tableColumn>
    <tableColumn id="36" xr3:uid="{00000000-0010-0000-0000-000024000000}" name="2nd person Double Check" totalsRowFunction="custom" dataDxfId="446" totalsRowDxfId="407" dataCellStyle="Comma">
      <calculatedColumnFormula>+IFERROR(IF(AND(OR(C9="A",C9="B",C9="C"),AJ9&lt;&gt;"",P9=0),-AI9,0),0)</calculatedColumnFormula>
      <totalsRowFormula>+IFERROR(IF(AND(OR(C77="A",C77="B",C77="C"),AJ77&lt;&gt;"",P77=0),-AI77,0),0)</totalsRowFormula>
    </tableColumn>
    <tableColumn id="37" xr3:uid="{00000000-0010-0000-0000-000025000000}" name="Census3" totalsRowFunction="custom" dataDxfId="445" totalsRowDxfId="406" dataCellStyle="Comma">
      <calculatedColumnFormula>+AI9+AK9</calculatedColumnFormula>
      <totalsRowFormula>+AI77+AK77</totalsRowFormula>
    </tableColumn>
    <tableColumn id="38" xr3:uid="{00000000-0010-0000-0000-000026000000}" name="Prorate Check" dataDxfId="444" totalsRowDxfId="405" dataCellStyle="Comma">
      <calculatedColumnFormula>+IF(I9="",0,(IF(OR(P9=0,N9="m"),0,(O9/($AD$82-$AD$81+1)*AL9)-P9)))</calculatedColumnFormula>
    </tableColumn>
    <tableColumn id="39" xr3:uid="{00000000-0010-0000-0000-000027000000}" name="Notes2" dataDxfId="443" totalsRowDxfId="404" dataCellStyle="Comm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2894-E987-4F13-9665-2101D9F6F819}">
  <sheetPr codeName="Sheet1">
    <tabColor rgb="FFFFFF00"/>
    <pageSetUpPr fitToPage="1"/>
  </sheetPr>
  <dimension ref="A1:AU98"/>
  <sheetViews>
    <sheetView showGridLines="0" showZeros="0" tabSelected="1" zoomScale="85" zoomScaleNormal="85" workbookViewId="0">
      <selection activeCell="A6" sqref="A6"/>
    </sheetView>
  </sheetViews>
  <sheetFormatPr defaultColWidth="15.85546875" defaultRowHeight="15"/>
  <cols>
    <col min="1" max="1" width="4.42578125" style="18" customWidth="1"/>
    <col min="2" max="2" width="12.5703125" style="29" customWidth="1"/>
    <col min="3" max="3" width="8.7109375" style="29" customWidth="1"/>
    <col min="4" max="4" width="13.42578125" style="25" customWidth="1"/>
    <col min="5" max="5" width="14.42578125" style="25" customWidth="1"/>
    <col min="6" max="6" width="14.7109375" style="18" customWidth="1"/>
    <col min="7" max="7" width="10.28515625" style="28" customWidth="1"/>
    <col min="8" max="8" width="14.140625" style="18" customWidth="1"/>
    <col min="9" max="9" width="33.42578125" style="18" customWidth="1"/>
    <col min="10" max="10" width="13.85546875" style="27" customWidth="1"/>
    <col min="11" max="11" width="11.42578125" style="26" customWidth="1"/>
    <col min="12" max="13" width="9.28515625" style="26" customWidth="1"/>
    <col min="14" max="14" width="5" style="25" customWidth="1"/>
    <col min="15" max="15" width="9.85546875" style="23" customWidth="1"/>
    <col min="16" max="16" width="12.140625" style="20" customWidth="1"/>
    <col min="17" max="19" width="13.7109375" style="20" customWidth="1"/>
    <col min="20" max="20" width="13.7109375" customWidth="1"/>
    <col min="21" max="21" width="13.7109375" style="20" customWidth="1"/>
    <col min="22" max="22" width="13.7109375" customWidth="1"/>
    <col min="23" max="23" width="13.7109375" style="20" customWidth="1"/>
    <col min="24" max="24" width="13.7109375" customWidth="1"/>
    <col min="25" max="25" width="9.7109375" style="20" customWidth="1"/>
    <col min="26" max="26" width="9.140625" style="20" customWidth="1"/>
    <col min="27" max="27" width="12.85546875" style="18" customWidth="1"/>
    <col min="28" max="28" width="14.28515625" style="24" customWidth="1"/>
    <col min="29" max="29" width="12" style="23" customWidth="1"/>
    <col min="30" max="30" width="12.42578125" style="22" customWidth="1"/>
    <col min="31" max="31" width="12.28515625" style="20" customWidth="1"/>
    <col min="32" max="32" width="12.140625" style="20" customWidth="1"/>
    <col min="33" max="33" width="18.28515625" style="21" customWidth="1"/>
    <col min="34" max="34" width="17" style="18" customWidth="1"/>
    <col min="35" max="35" width="13.5703125" style="20" customWidth="1"/>
    <col min="36" max="36" width="18.140625" style="18" customWidth="1"/>
    <col min="37" max="37" width="24.140625" style="18" customWidth="1"/>
    <col min="38" max="38" width="14.5703125" style="18" customWidth="1"/>
    <col min="39" max="39" width="19.5703125" style="18" customWidth="1"/>
    <col min="40" max="40" width="16" style="19" customWidth="1"/>
    <col min="41" max="43" width="15.85546875" style="18" customWidth="1"/>
    <col min="44" max="16384" width="15.85546875" style="18"/>
  </cols>
  <sheetData>
    <row r="1" spans="1:47"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B1" s="18"/>
      <c r="AC1" s="18"/>
      <c r="AD1" s="18"/>
      <c r="AE1" s="18"/>
      <c r="AF1" s="18"/>
      <c r="AG1" s="19"/>
      <c r="AI1" s="18"/>
    </row>
    <row r="2" spans="1:47" ht="27" thickBot="1">
      <c r="B2" s="202"/>
      <c r="C2" s="202"/>
      <c r="D2" s="214"/>
      <c r="E2" s="214"/>
      <c r="F2" s="214"/>
      <c r="G2" s="215"/>
      <c r="H2" s="214"/>
      <c r="I2" s="214"/>
      <c r="J2" s="198"/>
      <c r="K2" s="200"/>
      <c r="L2" s="200"/>
      <c r="M2" s="200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3"/>
      <c r="AI2" s="18"/>
    </row>
    <row r="3" spans="1:47" ht="31.5">
      <c r="B3" s="202"/>
      <c r="C3" s="202"/>
      <c r="D3" s="199"/>
      <c r="E3" s="199"/>
      <c r="F3" s="199"/>
      <c r="G3" s="201"/>
      <c r="H3" s="199"/>
      <c r="I3" s="199"/>
      <c r="J3" s="198"/>
      <c r="K3" s="200"/>
      <c r="L3" s="200"/>
      <c r="M3" s="200"/>
      <c r="N3" s="199"/>
      <c r="O3" s="199"/>
      <c r="P3" s="199"/>
      <c r="Q3" s="212"/>
      <c r="R3" s="211" t="s">
        <v>91</v>
      </c>
      <c r="S3" s="211" t="s">
        <v>90</v>
      </c>
      <c r="T3" s="210" t="s">
        <v>89</v>
      </c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8"/>
      <c r="AI3" s="18"/>
    </row>
    <row r="4" spans="1:47" ht="26.25">
      <c r="B4" s="202"/>
      <c r="C4" s="202"/>
      <c r="D4" s="199"/>
      <c r="E4" s="199"/>
      <c r="F4" s="199"/>
      <c r="G4" s="201"/>
      <c r="H4" s="199"/>
      <c r="I4" s="199"/>
      <c r="J4" s="198"/>
      <c r="K4" s="200"/>
      <c r="L4" s="200"/>
      <c r="M4" s="200"/>
      <c r="N4" s="199"/>
      <c r="O4" s="199"/>
      <c r="P4" s="199"/>
      <c r="Q4" s="209" t="s">
        <v>88</v>
      </c>
      <c r="R4" s="208"/>
      <c r="S4" s="208">
        <v>43776</v>
      </c>
      <c r="T4" s="207">
        <v>43776</v>
      </c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8"/>
      <c r="AI4" s="18"/>
    </row>
    <row r="5" spans="1:47" ht="27" thickBot="1">
      <c r="B5" s="202"/>
      <c r="C5" s="202"/>
      <c r="D5" s="199"/>
      <c r="E5" s="199"/>
      <c r="F5" s="199"/>
      <c r="G5" s="201"/>
      <c r="H5" s="199"/>
      <c r="I5" s="199"/>
      <c r="J5" s="198"/>
      <c r="K5" s="200"/>
      <c r="L5" s="200"/>
      <c r="M5" s="200"/>
      <c r="N5" s="199"/>
      <c r="O5" s="199"/>
      <c r="P5" s="199"/>
      <c r="Q5" s="206" t="s">
        <v>87</v>
      </c>
      <c r="R5" s="205" t="s">
        <v>86</v>
      </c>
      <c r="S5" s="204" t="s">
        <v>85</v>
      </c>
      <c r="T5" s="203" t="s">
        <v>84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8"/>
      <c r="AI5" s="18"/>
    </row>
    <row r="6" spans="1:47" ht="26.25">
      <c r="B6" s="202"/>
      <c r="C6" s="202"/>
      <c r="D6" s="199"/>
      <c r="E6" s="199"/>
      <c r="F6" s="199"/>
      <c r="G6" s="201"/>
      <c r="H6" s="199"/>
      <c r="I6" s="199"/>
      <c r="J6" s="198"/>
      <c r="K6" s="200"/>
      <c r="L6" s="200"/>
      <c r="M6" s="200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8"/>
      <c r="AI6" s="18"/>
    </row>
    <row r="7" spans="1:47" ht="15.75" thickBot="1">
      <c r="B7" s="192"/>
      <c r="C7" s="192"/>
      <c r="D7" s="197"/>
      <c r="E7" s="197"/>
      <c r="F7" s="197"/>
      <c r="G7" s="197"/>
      <c r="H7" s="197"/>
      <c r="I7" s="196"/>
      <c r="J7" s="195"/>
      <c r="K7" s="194"/>
      <c r="L7" s="194"/>
      <c r="M7" s="194"/>
      <c r="N7" s="117"/>
      <c r="O7" s="192"/>
      <c r="P7" s="117"/>
      <c r="Q7" s="117"/>
      <c r="R7" s="117"/>
      <c r="S7" s="117"/>
      <c r="T7" s="117"/>
      <c r="U7" s="117"/>
      <c r="V7" s="117"/>
      <c r="W7" s="117"/>
      <c r="X7" s="193"/>
      <c r="Y7" s="117"/>
      <c r="Z7" s="192"/>
      <c r="AA7" s="117"/>
      <c r="AC7" s="117"/>
      <c r="AD7" s="117"/>
      <c r="AE7" s="117"/>
      <c r="AF7" s="45"/>
      <c r="AG7" s="44"/>
      <c r="AI7" s="18"/>
    </row>
    <row r="8" spans="1:47" s="45" customFormat="1" ht="45.75" customHeight="1" thickBot="1">
      <c r="A8" s="117"/>
      <c r="B8" s="191" t="s">
        <v>83</v>
      </c>
      <c r="C8" s="190" t="s">
        <v>82</v>
      </c>
      <c r="D8" s="42" t="s">
        <v>81</v>
      </c>
      <c r="E8" s="42" t="s">
        <v>17</v>
      </c>
      <c r="F8" s="42" t="s">
        <v>80</v>
      </c>
      <c r="G8" s="42" t="s">
        <v>79</v>
      </c>
      <c r="H8" s="42" t="s">
        <v>78</v>
      </c>
      <c r="I8" s="189" t="s">
        <v>77</v>
      </c>
      <c r="J8" s="188" t="s">
        <v>76</v>
      </c>
      <c r="K8" s="187" t="s">
        <v>75</v>
      </c>
      <c r="L8" s="187" t="s">
        <v>74</v>
      </c>
      <c r="M8" s="187" t="s">
        <v>73</v>
      </c>
      <c r="N8" s="42" t="s">
        <v>72</v>
      </c>
      <c r="O8" s="186" t="s">
        <v>71</v>
      </c>
      <c r="P8" s="185" t="s">
        <v>70</v>
      </c>
      <c r="Q8" s="185" t="s">
        <v>69</v>
      </c>
      <c r="R8" s="185" t="s">
        <v>68</v>
      </c>
      <c r="S8" s="185" t="s">
        <v>67</v>
      </c>
      <c r="T8" s="185" t="s">
        <v>66</v>
      </c>
      <c r="U8" s="185" t="s">
        <v>65</v>
      </c>
      <c r="V8" s="185" t="s">
        <v>64</v>
      </c>
      <c r="W8" s="185" t="s">
        <v>63</v>
      </c>
      <c r="X8" s="185" t="s">
        <v>62</v>
      </c>
      <c r="Y8" s="185" t="s">
        <v>61</v>
      </c>
      <c r="Z8" s="186" t="s">
        <v>60</v>
      </c>
      <c r="AA8" s="185" t="s">
        <v>59</v>
      </c>
      <c r="AB8" s="185" t="s">
        <v>58</v>
      </c>
      <c r="AC8" s="185" t="s">
        <v>57</v>
      </c>
      <c r="AD8" s="185" t="s">
        <v>56</v>
      </c>
      <c r="AE8" s="185" t="s">
        <v>55</v>
      </c>
      <c r="AF8" s="184" t="s">
        <v>54</v>
      </c>
      <c r="AG8" s="183" t="s">
        <v>53</v>
      </c>
      <c r="AH8" s="182" t="s">
        <v>52</v>
      </c>
      <c r="AI8" s="181" t="s">
        <v>51</v>
      </c>
      <c r="AJ8" s="180" t="s">
        <v>50</v>
      </c>
      <c r="AK8" s="180" t="s">
        <v>49</v>
      </c>
      <c r="AL8" s="180" t="s">
        <v>48</v>
      </c>
      <c r="AM8" s="180" t="s">
        <v>47</v>
      </c>
      <c r="AN8" s="179" t="s">
        <v>46</v>
      </c>
      <c r="AP8" s="18"/>
      <c r="AQ8" s="18"/>
      <c r="AR8" s="18"/>
      <c r="AS8" s="18"/>
      <c r="AT8" s="18"/>
      <c r="AU8" s="18"/>
    </row>
    <row r="9" spans="1:47" s="45" customFormat="1" ht="15.75">
      <c r="A9" s="117" t="s">
        <v>42</v>
      </c>
      <c r="B9" s="10">
        <v>101</v>
      </c>
      <c r="C9" s="11"/>
      <c r="D9" s="38">
        <v>466</v>
      </c>
      <c r="E9" s="130" t="s">
        <v>11</v>
      </c>
      <c r="F9" s="4" t="s">
        <v>0</v>
      </c>
      <c r="G9" s="178"/>
      <c r="H9" s="178"/>
      <c r="I9" s="110" t="s">
        <v>102</v>
      </c>
      <c r="J9" s="177">
        <v>43734</v>
      </c>
      <c r="K9" s="176"/>
      <c r="L9" s="167"/>
      <c r="M9" s="166"/>
      <c r="N9" s="124" t="s">
        <v>92</v>
      </c>
      <c r="O9" s="1">
        <v>8235</v>
      </c>
      <c r="P9" s="163">
        <v>8235</v>
      </c>
      <c r="Q9" s="164">
        <v>0</v>
      </c>
      <c r="R9" s="164">
        <v>0</v>
      </c>
      <c r="S9" s="165">
        <v>1680</v>
      </c>
      <c r="T9" s="164">
        <v>0</v>
      </c>
      <c r="U9" s="165">
        <v>0</v>
      </c>
      <c r="V9" s="164">
        <v>0</v>
      </c>
      <c r="W9" s="163">
        <v>0</v>
      </c>
      <c r="X9" s="173">
        <v>9915</v>
      </c>
      <c r="Y9" s="174" t="s">
        <v>93</v>
      </c>
      <c r="Z9" s="175">
        <v>0</v>
      </c>
      <c r="AA9" s="174">
        <v>0</v>
      </c>
      <c r="AB9" s="174">
        <v>0</v>
      </c>
      <c r="AC9" s="173">
        <v>0</v>
      </c>
      <c r="AD9" s="173">
        <v>9915</v>
      </c>
      <c r="AE9" s="172">
        <v>0</v>
      </c>
      <c r="AF9" s="171">
        <v>0</v>
      </c>
      <c r="AG9" s="118"/>
      <c r="AH9" s="94">
        <f>+COUNTIF(Table1[[#Data],[#Totals],[Resident]],Table1[[#This Row],[Resident]])</f>
        <v>40</v>
      </c>
      <c r="AI9" s="93">
        <f t="shared" ref="AI9:AI40" si="0">IF(AND(J9&gt;=$AD$81,+K9&lt;=$AD$82,J9&lt;&gt;"",K9&lt;&gt;""),K9-J9+1,(((IFERROR(IF(K9&lt;&gt;"",+IF(K9="",0,IF(K9&lt;=$AD$82,K9-$AD$81+1,0)),IF(J9="",0,IF(J9&lt;=$AD$81,$AD$82-$AD$81+1,$AD$82-J9+1))),IF(K9&lt;&gt;"",+IF(K9="",0,IF(K9&lt;=$AD$82,K9-$AD$81+1,0)),IF(J9="",0,IF(J9&lt;=$AD$81,$AD$82-$AD$81+1,$AD$82-J9+1))))))))</f>
        <v>31</v>
      </c>
      <c r="AJ9" s="93" t="str">
        <f t="shared" ref="AJ9:AJ40" si="1">IF(Q9&lt;&gt;0,IFERROR(IF(K9&lt;&gt;"",+IF(K9="",0,IF(K9&lt;=$AD$82,K9-$AD$81+1,0)),IF(J9="",0,IF(J9&lt;=$AD$81,$AD$82-$AD$81+1,$AD$82-J9+1))),IF(K9&lt;&gt;"",+IF(K9="",0,IF(K9&lt;=$AD$82,K9-$AD$81+1,0)),IF(J9="",0,IF(J9&lt;=$AD$81,$AD$82-$AD$81+1,$AD$82-J9+1)))),"")</f>
        <v/>
      </c>
      <c r="AK9" s="92">
        <f t="shared" ref="AK9:AK40" si="2">+IFERROR(IF(AND(OR(C9="A",C9="B",C9="C"),AJ9&lt;&gt;"",P9=0),-AI9,0),0)</f>
        <v>0</v>
      </c>
      <c r="AL9" s="92">
        <f t="shared" ref="AL9:AL40" si="3">+AI9+AK9</f>
        <v>31</v>
      </c>
      <c r="AM9" s="91">
        <f t="shared" ref="AM9:AM40" si="4">+IF(I9="",0,(IF(OR(P9=0,N9="m"),0,(O9/($AD$82-$AD$81+1)*AL9)-P9)))</f>
        <v>0</v>
      </c>
      <c r="AN9" s="90"/>
      <c r="AP9" s="18"/>
      <c r="AQ9" s="18"/>
      <c r="AR9" s="18"/>
      <c r="AS9" s="18"/>
      <c r="AT9" s="18"/>
      <c r="AU9" s="18"/>
    </row>
    <row r="10" spans="1:47" s="45" customFormat="1" ht="15.75">
      <c r="A10" s="117"/>
      <c r="B10" s="12">
        <v>102</v>
      </c>
      <c r="C10" s="13" t="s">
        <v>5</v>
      </c>
      <c r="D10" s="139">
        <v>466</v>
      </c>
      <c r="E10" s="130" t="s">
        <v>11</v>
      </c>
      <c r="F10" s="4" t="s">
        <v>1</v>
      </c>
      <c r="G10" s="129"/>
      <c r="H10" s="129"/>
      <c r="I10" s="110" t="s">
        <v>102</v>
      </c>
      <c r="J10" s="128">
        <v>43728</v>
      </c>
      <c r="K10" s="127">
        <v>43756</v>
      </c>
      <c r="L10" s="167"/>
      <c r="M10" s="170"/>
      <c r="N10" s="124" t="s">
        <v>92</v>
      </c>
      <c r="O10" s="1">
        <v>7235</v>
      </c>
      <c r="P10" s="163">
        <v>0</v>
      </c>
      <c r="Q10" s="164">
        <v>0</v>
      </c>
      <c r="R10" s="164">
        <v>0</v>
      </c>
      <c r="S10" s="165">
        <v>0</v>
      </c>
      <c r="T10" s="164">
        <v>0</v>
      </c>
      <c r="U10" s="165">
        <v>0</v>
      </c>
      <c r="V10" s="164">
        <v>0</v>
      </c>
      <c r="W10" s="163">
        <v>5225</v>
      </c>
      <c r="X10" s="121">
        <v>5225</v>
      </c>
      <c r="Y10" s="122" t="s">
        <v>93</v>
      </c>
      <c r="Z10" s="123">
        <v>0</v>
      </c>
      <c r="AA10" s="122">
        <v>0</v>
      </c>
      <c r="AB10" s="122">
        <v>0</v>
      </c>
      <c r="AC10" s="121">
        <v>0</v>
      </c>
      <c r="AD10" s="121">
        <v>5225</v>
      </c>
      <c r="AE10" s="120">
        <v>0</v>
      </c>
      <c r="AF10" s="119">
        <v>0</v>
      </c>
      <c r="AG10" s="118" t="s">
        <v>45</v>
      </c>
      <c r="AH10" s="94">
        <f>+COUNTIF(Table1[[#Data],[#Totals],[Resident]],Table1[[#This Row],[Resident]])</f>
        <v>40</v>
      </c>
      <c r="AI10" s="93">
        <f t="shared" si="0"/>
        <v>18</v>
      </c>
      <c r="AJ10" s="93" t="str">
        <f t="shared" si="1"/>
        <v/>
      </c>
      <c r="AK10" s="92">
        <f t="shared" si="2"/>
        <v>0</v>
      </c>
      <c r="AL10" s="92">
        <f t="shared" si="3"/>
        <v>18</v>
      </c>
      <c r="AM10" s="91">
        <f t="shared" si="4"/>
        <v>0</v>
      </c>
      <c r="AN10" s="90"/>
      <c r="AP10" s="18"/>
      <c r="AQ10" s="18"/>
      <c r="AR10" s="18"/>
      <c r="AS10" s="18"/>
      <c r="AT10" s="18"/>
      <c r="AU10" s="18"/>
    </row>
    <row r="11" spans="1:47" s="45" customFormat="1" ht="15.75">
      <c r="A11" s="117" t="s">
        <v>42</v>
      </c>
      <c r="B11" s="12">
        <v>102</v>
      </c>
      <c r="C11" s="13" t="s">
        <v>6</v>
      </c>
      <c r="D11" s="139">
        <v>466</v>
      </c>
      <c r="E11" s="130" t="s">
        <v>11</v>
      </c>
      <c r="F11" s="4" t="s">
        <v>1</v>
      </c>
      <c r="G11" s="129"/>
      <c r="H11" s="129"/>
      <c r="I11" s="110"/>
      <c r="J11" s="128"/>
      <c r="K11" s="127"/>
      <c r="L11" s="167"/>
      <c r="M11" s="166"/>
      <c r="N11" s="124" t="s">
        <v>92</v>
      </c>
      <c r="O11" s="1">
        <v>7235</v>
      </c>
      <c r="P11" s="163">
        <v>0</v>
      </c>
      <c r="Q11" s="164">
        <v>0</v>
      </c>
      <c r="R11" s="164">
        <v>0</v>
      </c>
      <c r="S11" s="165">
        <v>0</v>
      </c>
      <c r="T11" s="164">
        <v>0</v>
      </c>
      <c r="U11" s="165">
        <v>0</v>
      </c>
      <c r="V11" s="164">
        <v>0</v>
      </c>
      <c r="W11" s="163">
        <v>0</v>
      </c>
      <c r="X11" s="121">
        <v>0</v>
      </c>
      <c r="Y11" s="122" t="s">
        <v>93</v>
      </c>
      <c r="Z11" s="123">
        <v>0</v>
      </c>
      <c r="AA11" s="122">
        <v>0</v>
      </c>
      <c r="AB11" s="122">
        <v>0</v>
      </c>
      <c r="AC11" s="121">
        <v>0</v>
      </c>
      <c r="AD11" s="121">
        <v>0</v>
      </c>
      <c r="AE11" s="120">
        <v>0</v>
      </c>
      <c r="AF11" s="119">
        <v>0</v>
      </c>
      <c r="AG11" s="168"/>
      <c r="AH11" s="94">
        <f>+COUNTIF(Table1[[#Data],[#Totals],[Resident]],Table1[[#This Row],[Resident]])</f>
        <v>0</v>
      </c>
      <c r="AI11" s="93">
        <f t="shared" si="0"/>
        <v>0</v>
      </c>
      <c r="AJ11" s="93" t="str">
        <f t="shared" si="1"/>
        <v/>
      </c>
      <c r="AK11" s="92">
        <f t="shared" si="2"/>
        <v>0</v>
      </c>
      <c r="AL11" s="92">
        <f t="shared" si="3"/>
        <v>0</v>
      </c>
      <c r="AM11" s="91">
        <f t="shared" si="4"/>
        <v>0</v>
      </c>
      <c r="AN11" s="90"/>
      <c r="AP11" s="18"/>
      <c r="AQ11" s="18"/>
      <c r="AR11" s="18"/>
      <c r="AS11" s="18"/>
      <c r="AT11" s="18"/>
      <c r="AU11" s="18"/>
    </row>
    <row r="12" spans="1:47" s="45" customFormat="1" ht="15.75">
      <c r="A12" s="117"/>
      <c r="B12" s="12">
        <v>103</v>
      </c>
      <c r="C12" s="13"/>
      <c r="D12" s="139">
        <v>466</v>
      </c>
      <c r="E12" s="130" t="s">
        <v>11</v>
      </c>
      <c r="F12" s="4" t="s">
        <v>0</v>
      </c>
      <c r="G12" s="129"/>
      <c r="H12" s="129"/>
      <c r="I12" s="110" t="s">
        <v>102</v>
      </c>
      <c r="J12" s="128">
        <v>43223</v>
      </c>
      <c r="K12" s="127"/>
      <c r="L12" s="167"/>
      <c r="M12" s="166"/>
      <c r="N12" s="124" t="s">
        <v>92</v>
      </c>
      <c r="O12" s="1">
        <v>8235</v>
      </c>
      <c r="P12" s="163">
        <v>7325</v>
      </c>
      <c r="Q12" s="164">
        <v>0</v>
      </c>
      <c r="R12" s="164">
        <v>0</v>
      </c>
      <c r="S12" s="165">
        <v>500</v>
      </c>
      <c r="T12" s="164">
        <v>0</v>
      </c>
      <c r="U12" s="165">
        <v>0</v>
      </c>
      <c r="V12" s="164">
        <v>0</v>
      </c>
      <c r="W12" s="163">
        <v>26.6</v>
      </c>
      <c r="X12" s="121">
        <v>7851.6</v>
      </c>
      <c r="Y12" s="122" t="s">
        <v>93</v>
      </c>
      <c r="Z12" s="123">
        <v>0</v>
      </c>
      <c r="AA12" s="122">
        <v>0</v>
      </c>
      <c r="AB12" s="122">
        <v>0</v>
      </c>
      <c r="AC12" s="121">
        <v>0</v>
      </c>
      <c r="AD12" s="121">
        <v>7851.6</v>
      </c>
      <c r="AE12" s="120">
        <v>0</v>
      </c>
      <c r="AF12" s="119">
        <v>0</v>
      </c>
      <c r="AG12" s="168"/>
      <c r="AH12" s="94">
        <f>+COUNTIF(Table1[[#Data],[#Totals],[Resident]],Table1[[#This Row],[Resident]])</f>
        <v>40</v>
      </c>
      <c r="AI12" s="93">
        <f t="shared" si="0"/>
        <v>31</v>
      </c>
      <c r="AJ12" s="93" t="str">
        <f t="shared" si="1"/>
        <v/>
      </c>
      <c r="AK12" s="92">
        <f t="shared" si="2"/>
        <v>0</v>
      </c>
      <c r="AL12" s="92">
        <f t="shared" si="3"/>
        <v>31</v>
      </c>
      <c r="AM12" s="91">
        <f t="shared" si="4"/>
        <v>910</v>
      </c>
      <c r="AN12" s="90"/>
      <c r="AP12" s="18"/>
      <c r="AQ12" s="18"/>
      <c r="AR12" s="18"/>
      <c r="AS12" s="18"/>
      <c r="AT12" s="18"/>
      <c r="AU12" s="18"/>
    </row>
    <row r="13" spans="1:47" s="45" customFormat="1" ht="15.75">
      <c r="A13" s="117" t="s">
        <v>42</v>
      </c>
      <c r="B13" s="12">
        <v>104</v>
      </c>
      <c r="C13" s="13" t="s">
        <v>6</v>
      </c>
      <c r="D13" s="139">
        <v>466</v>
      </c>
      <c r="E13" s="130" t="s">
        <v>11</v>
      </c>
      <c r="F13" s="4" t="s">
        <v>1</v>
      </c>
      <c r="G13" s="129"/>
      <c r="H13" s="129"/>
      <c r="I13" s="110" t="s">
        <v>102</v>
      </c>
      <c r="J13" s="128">
        <v>43278</v>
      </c>
      <c r="K13" s="127"/>
      <c r="L13" s="167"/>
      <c r="M13" s="166"/>
      <c r="N13" s="124" t="s">
        <v>92</v>
      </c>
      <c r="O13" s="1">
        <v>7235</v>
      </c>
      <c r="P13" s="163">
        <v>6275</v>
      </c>
      <c r="Q13" s="164">
        <v>0</v>
      </c>
      <c r="R13" s="164">
        <v>0</v>
      </c>
      <c r="S13" s="165">
        <v>500</v>
      </c>
      <c r="T13" s="164">
        <v>0</v>
      </c>
      <c r="U13" s="165">
        <v>0</v>
      </c>
      <c r="V13" s="164">
        <v>0</v>
      </c>
      <c r="W13" s="163">
        <v>52.81</v>
      </c>
      <c r="X13" s="121">
        <v>6827.81</v>
      </c>
      <c r="Y13" s="122" t="s">
        <v>93</v>
      </c>
      <c r="Z13" s="123">
        <v>0</v>
      </c>
      <c r="AA13" s="122">
        <v>0</v>
      </c>
      <c r="AB13" s="122">
        <v>0</v>
      </c>
      <c r="AC13" s="121">
        <v>0</v>
      </c>
      <c r="AD13" s="121">
        <v>6827.81</v>
      </c>
      <c r="AE13" s="120">
        <v>0</v>
      </c>
      <c r="AF13" s="119">
        <v>0</v>
      </c>
      <c r="AG13" s="118"/>
      <c r="AH13" s="94">
        <f>+COUNTIF(Table1[[#Data],[#Totals],[Resident]],Table1[[#This Row],[Resident]])</f>
        <v>40</v>
      </c>
      <c r="AI13" s="93">
        <f t="shared" si="0"/>
        <v>31</v>
      </c>
      <c r="AJ13" s="93" t="str">
        <f t="shared" si="1"/>
        <v/>
      </c>
      <c r="AK13" s="92">
        <f t="shared" si="2"/>
        <v>0</v>
      </c>
      <c r="AL13" s="92">
        <f t="shared" si="3"/>
        <v>31</v>
      </c>
      <c r="AM13" s="91">
        <f t="shared" si="4"/>
        <v>960</v>
      </c>
      <c r="AN13" s="90"/>
      <c r="AP13" s="18"/>
      <c r="AQ13" s="18"/>
      <c r="AR13" s="18"/>
      <c r="AS13" s="18"/>
      <c r="AT13" s="18"/>
      <c r="AU13" s="18"/>
    </row>
    <row r="14" spans="1:47" s="45" customFormat="1" ht="15.75">
      <c r="A14" s="117" t="s">
        <v>42</v>
      </c>
      <c r="B14" s="12">
        <v>104</v>
      </c>
      <c r="C14" s="13" t="s">
        <v>5</v>
      </c>
      <c r="D14" s="131">
        <v>613</v>
      </c>
      <c r="E14" s="130" t="s">
        <v>11</v>
      </c>
      <c r="F14" s="4" t="s">
        <v>1</v>
      </c>
      <c r="G14" s="169"/>
      <c r="H14" s="169"/>
      <c r="I14" s="110" t="s">
        <v>102</v>
      </c>
      <c r="J14" s="125">
        <v>43724</v>
      </c>
      <c r="K14" s="125"/>
      <c r="L14" s="166"/>
      <c r="M14" s="166"/>
      <c r="N14" s="124" t="s">
        <v>92</v>
      </c>
      <c r="O14" s="1">
        <v>7235</v>
      </c>
      <c r="P14" s="163">
        <v>7235</v>
      </c>
      <c r="Q14" s="164">
        <v>0</v>
      </c>
      <c r="R14" s="164">
        <v>0</v>
      </c>
      <c r="S14" s="165">
        <v>840</v>
      </c>
      <c r="T14" s="164">
        <v>0</v>
      </c>
      <c r="U14" s="165">
        <v>0</v>
      </c>
      <c r="V14" s="164">
        <v>0</v>
      </c>
      <c r="W14" s="163">
        <v>0</v>
      </c>
      <c r="X14" s="121">
        <v>8075</v>
      </c>
      <c r="Y14" s="122" t="s">
        <v>93</v>
      </c>
      <c r="Z14" s="123">
        <v>0</v>
      </c>
      <c r="AA14" s="122">
        <v>0</v>
      </c>
      <c r="AB14" s="122">
        <v>0</v>
      </c>
      <c r="AC14" s="121">
        <v>0</v>
      </c>
      <c r="AD14" s="121">
        <v>8075</v>
      </c>
      <c r="AE14" s="120">
        <v>0</v>
      </c>
      <c r="AF14" s="119">
        <v>0</v>
      </c>
      <c r="AG14" s="118"/>
      <c r="AH14" s="94">
        <f>+COUNTIF(Table1[[#Data],[#Totals],[Resident]],Table1[[#This Row],[Resident]])</f>
        <v>40</v>
      </c>
      <c r="AI14" s="93">
        <f t="shared" si="0"/>
        <v>31</v>
      </c>
      <c r="AJ14" s="93" t="str">
        <f t="shared" si="1"/>
        <v/>
      </c>
      <c r="AK14" s="92">
        <f t="shared" si="2"/>
        <v>0</v>
      </c>
      <c r="AL14" s="92">
        <f t="shared" si="3"/>
        <v>31</v>
      </c>
      <c r="AM14" s="91">
        <f t="shared" si="4"/>
        <v>0</v>
      </c>
      <c r="AN14" s="90"/>
      <c r="AP14" s="18"/>
      <c r="AQ14" s="18"/>
      <c r="AR14" s="18"/>
      <c r="AS14" s="18"/>
      <c r="AT14" s="18"/>
      <c r="AU14" s="18"/>
    </row>
    <row r="15" spans="1:47" s="45" customFormat="1" ht="15.75">
      <c r="A15" s="117" t="s">
        <v>42</v>
      </c>
      <c r="B15" s="12">
        <v>105</v>
      </c>
      <c r="C15" s="13"/>
      <c r="D15" s="139">
        <v>613</v>
      </c>
      <c r="E15" s="130" t="s">
        <v>11</v>
      </c>
      <c r="F15" s="4" t="s">
        <v>0</v>
      </c>
      <c r="G15" s="129"/>
      <c r="H15" s="129"/>
      <c r="I15" s="110" t="s">
        <v>102</v>
      </c>
      <c r="J15" s="128">
        <v>42990</v>
      </c>
      <c r="K15" s="127"/>
      <c r="L15" s="167"/>
      <c r="M15" s="166"/>
      <c r="N15" s="124" t="s">
        <v>92</v>
      </c>
      <c r="O15" s="1">
        <v>8235</v>
      </c>
      <c r="P15" s="163">
        <v>7325</v>
      </c>
      <c r="Q15" s="164">
        <v>0</v>
      </c>
      <c r="R15" s="164">
        <v>-185</v>
      </c>
      <c r="S15" s="165">
        <v>500</v>
      </c>
      <c r="T15" s="164">
        <v>0</v>
      </c>
      <c r="U15" s="165">
        <v>0</v>
      </c>
      <c r="V15" s="164">
        <v>0</v>
      </c>
      <c r="W15" s="163">
        <v>14.68</v>
      </c>
      <c r="X15" s="121">
        <v>7654.68</v>
      </c>
      <c r="Y15" s="122" t="s">
        <v>93</v>
      </c>
      <c r="Z15" s="123">
        <v>0</v>
      </c>
      <c r="AA15" s="122">
        <v>0</v>
      </c>
      <c r="AB15" s="122">
        <v>0</v>
      </c>
      <c r="AC15" s="121">
        <v>0</v>
      </c>
      <c r="AD15" s="121">
        <v>7654.68</v>
      </c>
      <c r="AE15" s="120">
        <v>-185</v>
      </c>
      <c r="AF15" s="119">
        <v>0</v>
      </c>
      <c r="AG15" s="118" t="s">
        <v>43</v>
      </c>
      <c r="AH15" s="94">
        <f>+COUNTIF(Table1[[#Data],[#Totals],[Resident]],Table1[[#This Row],[Resident]])</f>
        <v>40</v>
      </c>
      <c r="AI15" s="93">
        <f t="shared" si="0"/>
        <v>31</v>
      </c>
      <c r="AJ15" s="93" t="str">
        <f t="shared" si="1"/>
        <v/>
      </c>
      <c r="AK15" s="92">
        <f t="shared" si="2"/>
        <v>0</v>
      </c>
      <c r="AL15" s="92">
        <f t="shared" si="3"/>
        <v>31</v>
      </c>
      <c r="AM15" s="91">
        <f t="shared" si="4"/>
        <v>910</v>
      </c>
      <c r="AN15" s="90"/>
      <c r="AP15" s="18"/>
      <c r="AQ15" s="18"/>
      <c r="AR15" s="18"/>
      <c r="AS15" s="18"/>
      <c r="AT15" s="18"/>
      <c r="AU15" s="18"/>
    </row>
    <row r="16" spans="1:47" s="45" customFormat="1" ht="15.75">
      <c r="A16" s="117"/>
      <c r="B16" s="12">
        <v>106</v>
      </c>
      <c r="C16" s="13" t="s">
        <v>5</v>
      </c>
      <c r="D16" s="131">
        <v>466</v>
      </c>
      <c r="E16" s="130" t="s">
        <v>11</v>
      </c>
      <c r="F16" s="4" t="s">
        <v>1</v>
      </c>
      <c r="G16" s="129"/>
      <c r="H16" s="129"/>
      <c r="I16" s="110" t="s">
        <v>102</v>
      </c>
      <c r="J16" s="157">
        <v>42640</v>
      </c>
      <c r="K16" s="156"/>
      <c r="L16" s="167"/>
      <c r="M16" s="166"/>
      <c r="N16" s="124" t="s">
        <v>92</v>
      </c>
      <c r="O16" s="1">
        <v>7235</v>
      </c>
      <c r="P16" s="163">
        <v>6335</v>
      </c>
      <c r="Q16" s="164">
        <v>0</v>
      </c>
      <c r="R16" s="164">
        <v>0</v>
      </c>
      <c r="S16" s="165">
        <v>500</v>
      </c>
      <c r="T16" s="164">
        <v>0</v>
      </c>
      <c r="U16" s="165">
        <v>0</v>
      </c>
      <c r="V16" s="164">
        <v>0</v>
      </c>
      <c r="W16" s="163">
        <v>100</v>
      </c>
      <c r="X16" s="121">
        <v>6935</v>
      </c>
      <c r="Y16" s="122" t="s">
        <v>93</v>
      </c>
      <c r="Z16" s="123">
        <v>0</v>
      </c>
      <c r="AA16" s="122">
        <v>0</v>
      </c>
      <c r="AB16" s="122">
        <v>0</v>
      </c>
      <c r="AC16" s="121">
        <v>0</v>
      </c>
      <c r="AD16" s="121">
        <v>6935</v>
      </c>
      <c r="AE16" s="120">
        <v>0</v>
      </c>
      <c r="AF16" s="119">
        <v>0</v>
      </c>
      <c r="AG16" s="118"/>
      <c r="AH16" s="94">
        <f>+COUNTIF(Table1[[#Data],[#Totals],[Resident]],Table1[[#This Row],[Resident]])</f>
        <v>40</v>
      </c>
      <c r="AI16" s="93">
        <f t="shared" si="0"/>
        <v>31</v>
      </c>
      <c r="AJ16" s="93" t="str">
        <f t="shared" si="1"/>
        <v/>
      </c>
      <c r="AK16" s="92">
        <f t="shared" si="2"/>
        <v>0</v>
      </c>
      <c r="AL16" s="92">
        <f t="shared" si="3"/>
        <v>31</v>
      </c>
      <c r="AM16" s="91">
        <f t="shared" si="4"/>
        <v>900</v>
      </c>
      <c r="AN16" s="90"/>
      <c r="AP16" s="18"/>
      <c r="AQ16" s="18"/>
      <c r="AR16" s="18"/>
      <c r="AS16" s="18"/>
      <c r="AT16" s="18"/>
      <c r="AU16" s="18"/>
    </row>
    <row r="17" spans="1:47" s="45" customFormat="1" ht="15.75">
      <c r="A17" s="117" t="s">
        <v>42</v>
      </c>
      <c r="B17" s="12">
        <v>106</v>
      </c>
      <c r="C17" s="13" t="s">
        <v>6</v>
      </c>
      <c r="D17" s="139">
        <v>466</v>
      </c>
      <c r="E17" s="130" t="s">
        <v>11</v>
      </c>
      <c r="F17" s="4"/>
      <c r="G17" s="129"/>
      <c r="H17" s="129"/>
      <c r="I17" s="110" t="s">
        <v>102</v>
      </c>
      <c r="J17" s="128">
        <v>43347</v>
      </c>
      <c r="K17" s="127">
        <v>43744</v>
      </c>
      <c r="L17" s="167"/>
      <c r="M17" s="166"/>
      <c r="N17" s="124" t="s">
        <v>92</v>
      </c>
      <c r="O17" s="1">
        <v>7235</v>
      </c>
      <c r="P17" s="163">
        <v>1156.4499999999998</v>
      </c>
      <c r="Q17" s="164">
        <v>0</v>
      </c>
      <c r="R17" s="164">
        <v>0</v>
      </c>
      <c r="S17" s="165">
        <v>96.769999999999982</v>
      </c>
      <c r="T17" s="164">
        <v>0</v>
      </c>
      <c r="U17" s="165">
        <v>0</v>
      </c>
      <c r="V17" s="164">
        <v>0</v>
      </c>
      <c r="W17" s="163">
        <v>0</v>
      </c>
      <c r="X17" s="121">
        <v>1253.2199999999998</v>
      </c>
      <c r="Y17" s="122" t="s">
        <v>93</v>
      </c>
      <c r="Z17" s="123">
        <v>0</v>
      </c>
      <c r="AA17" s="122">
        <v>0</v>
      </c>
      <c r="AB17" s="122">
        <v>0</v>
      </c>
      <c r="AC17" s="121">
        <v>0</v>
      </c>
      <c r="AD17" s="121">
        <v>1253.2199999999998</v>
      </c>
      <c r="AE17" s="120">
        <v>0</v>
      </c>
      <c r="AF17" s="119">
        <v>0</v>
      </c>
      <c r="AG17" s="118"/>
      <c r="AH17" s="94">
        <f>+COUNTIF(Table1[[#Data],[#Totals],[Resident]],Table1[[#This Row],[Resident]])</f>
        <v>40</v>
      </c>
      <c r="AI17" s="93">
        <f t="shared" si="0"/>
        <v>6</v>
      </c>
      <c r="AJ17" s="93" t="str">
        <f t="shared" si="1"/>
        <v/>
      </c>
      <c r="AK17" s="92">
        <f t="shared" si="2"/>
        <v>0</v>
      </c>
      <c r="AL17" s="92">
        <f t="shared" si="3"/>
        <v>6</v>
      </c>
      <c r="AM17" s="91">
        <f t="shared" si="4"/>
        <v>243.87258064516141</v>
      </c>
      <c r="AN17" s="90"/>
      <c r="AP17" s="18"/>
      <c r="AQ17" s="18"/>
      <c r="AR17" s="18"/>
      <c r="AS17" s="18"/>
      <c r="AT17" s="18"/>
      <c r="AU17" s="18"/>
    </row>
    <row r="18" spans="1:47" s="45" customFormat="1" ht="15.75">
      <c r="A18" s="117"/>
      <c r="B18" s="12">
        <v>106</v>
      </c>
      <c r="C18" s="13" t="s">
        <v>6</v>
      </c>
      <c r="D18" s="139">
        <v>466</v>
      </c>
      <c r="E18" s="130" t="s">
        <v>11</v>
      </c>
      <c r="F18" s="4" t="s">
        <v>1</v>
      </c>
      <c r="G18" s="129"/>
      <c r="H18" s="129"/>
      <c r="I18" s="110" t="s">
        <v>103</v>
      </c>
      <c r="J18" s="128">
        <v>43750</v>
      </c>
      <c r="K18" s="127"/>
      <c r="L18" s="167" t="s">
        <v>42</v>
      </c>
      <c r="M18" s="166"/>
      <c r="N18" s="148" t="s">
        <v>92</v>
      </c>
      <c r="O18" s="2">
        <v>7235</v>
      </c>
      <c r="P18" s="158">
        <v>3370.97</v>
      </c>
      <c r="Q18" s="159">
        <v>0</v>
      </c>
      <c r="R18" s="159">
        <v>-200</v>
      </c>
      <c r="S18" s="160">
        <v>0</v>
      </c>
      <c r="T18" s="159">
        <v>0</v>
      </c>
      <c r="U18" s="160">
        <v>0</v>
      </c>
      <c r="V18" s="159">
        <v>0</v>
      </c>
      <c r="W18" s="158" t="s">
        <v>93</v>
      </c>
      <c r="X18" s="142">
        <v>3170.97</v>
      </c>
      <c r="Y18" s="143" t="s">
        <v>93</v>
      </c>
      <c r="Z18" s="144">
        <v>0</v>
      </c>
      <c r="AA18" s="143">
        <v>0</v>
      </c>
      <c r="AB18" s="143">
        <v>0</v>
      </c>
      <c r="AC18" s="142">
        <v>0</v>
      </c>
      <c r="AD18" s="142">
        <v>3170.97</v>
      </c>
      <c r="AE18" s="141">
        <v>-200</v>
      </c>
      <c r="AF18" s="119">
        <v>0</v>
      </c>
      <c r="AG18" s="118" t="s">
        <v>43</v>
      </c>
      <c r="AH18" s="94">
        <f>+COUNTIF(Table1[[#Data],[#Totals],[Resident]],Table1[[#This Row],[Resident]])</f>
        <v>1</v>
      </c>
      <c r="AI18" s="93">
        <f t="shared" si="0"/>
        <v>20</v>
      </c>
      <c r="AJ18" s="93" t="str">
        <f t="shared" si="1"/>
        <v/>
      </c>
      <c r="AK18" s="92">
        <f t="shared" si="2"/>
        <v>0</v>
      </c>
      <c r="AL18" s="92">
        <f t="shared" si="3"/>
        <v>20</v>
      </c>
      <c r="AM18" s="91">
        <f t="shared" si="4"/>
        <v>1296.7719354838714</v>
      </c>
      <c r="AN18" s="90" t="s">
        <v>44</v>
      </c>
      <c r="AP18" s="18"/>
      <c r="AQ18" s="18"/>
      <c r="AR18" s="18"/>
      <c r="AS18" s="18"/>
      <c r="AT18" s="18"/>
      <c r="AU18" s="18"/>
    </row>
    <row r="19" spans="1:47" s="45" customFormat="1" ht="15.75">
      <c r="A19" s="117" t="s">
        <v>42</v>
      </c>
      <c r="B19" s="12">
        <v>107</v>
      </c>
      <c r="C19" s="13"/>
      <c r="D19" s="131">
        <v>622</v>
      </c>
      <c r="E19" s="130" t="s">
        <v>11</v>
      </c>
      <c r="F19" s="4" t="s">
        <v>0</v>
      </c>
      <c r="G19" s="129"/>
      <c r="H19" s="129"/>
      <c r="I19" s="110" t="s">
        <v>102</v>
      </c>
      <c r="J19" s="128">
        <v>43557</v>
      </c>
      <c r="K19" s="127"/>
      <c r="L19" s="167"/>
      <c r="M19" s="166"/>
      <c r="N19" s="124" t="s">
        <v>92</v>
      </c>
      <c r="O19" s="1">
        <v>8235</v>
      </c>
      <c r="P19" s="163">
        <v>6975</v>
      </c>
      <c r="Q19" s="164">
        <v>0</v>
      </c>
      <c r="R19" s="164">
        <v>0</v>
      </c>
      <c r="S19" s="165">
        <v>500</v>
      </c>
      <c r="T19" s="164">
        <v>0</v>
      </c>
      <c r="U19" s="165">
        <v>0</v>
      </c>
      <c r="V19" s="164">
        <v>0</v>
      </c>
      <c r="W19" s="163">
        <v>110</v>
      </c>
      <c r="X19" s="121">
        <v>7585</v>
      </c>
      <c r="Y19" s="122" t="s">
        <v>93</v>
      </c>
      <c r="Z19" s="123">
        <v>0</v>
      </c>
      <c r="AA19" s="122">
        <v>0</v>
      </c>
      <c r="AB19" s="122">
        <v>0</v>
      </c>
      <c r="AC19" s="121">
        <v>0</v>
      </c>
      <c r="AD19" s="121">
        <v>7585</v>
      </c>
      <c r="AE19" s="120">
        <v>0</v>
      </c>
      <c r="AF19" s="119">
        <v>0</v>
      </c>
      <c r="AG19" s="118"/>
      <c r="AH19" s="94">
        <f>+COUNTIF(Table1[[#Data],[#Totals],[Resident]],Table1[[#This Row],[Resident]])</f>
        <v>40</v>
      </c>
      <c r="AI19" s="93">
        <f t="shared" si="0"/>
        <v>31</v>
      </c>
      <c r="AJ19" s="93" t="str">
        <f t="shared" si="1"/>
        <v/>
      </c>
      <c r="AK19" s="92">
        <f t="shared" si="2"/>
        <v>0</v>
      </c>
      <c r="AL19" s="92">
        <f t="shared" si="3"/>
        <v>31</v>
      </c>
      <c r="AM19" s="91">
        <f t="shared" si="4"/>
        <v>1260</v>
      </c>
      <c r="AN19" s="90"/>
      <c r="AP19" s="18"/>
      <c r="AQ19" s="18"/>
      <c r="AR19" s="18"/>
      <c r="AS19" s="18"/>
      <c r="AT19" s="18"/>
      <c r="AU19" s="18"/>
    </row>
    <row r="20" spans="1:47" s="45" customFormat="1" ht="18" customHeight="1">
      <c r="A20" s="117"/>
      <c r="B20" s="12">
        <v>108</v>
      </c>
      <c r="C20" s="13" t="s">
        <v>5</v>
      </c>
      <c r="D20" s="139">
        <v>416</v>
      </c>
      <c r="E20" s="130" t="s">
        <v>11</v>
      </c>
      <c r="F20" s="4" t="s">
        <v>1</v>
      </c>
      <c r="G20" s="129"/>
      <c r="H20" s="129"/>
      <c r="I20" s="110" t="s">
        <v>102</v>
      </c>
      <c r="J20" s="128">
        <v>41465</v>
      </c>
      <c r="K20" s="127"/>
      <c r="L20" s="167"/>
      <c r="M20" s="166"/>
      <c r="N20" s="124" t="s">
        <v>92</v>
      </c>
      <c r="O20" s="1">
        <v>7235</v>
      </c>
      <c r="P20" s="163">
        <v>6275</v>
      </c>
      <c r="Q20" s="164">
        <v>0</v>
      </c>
      <c r="R20" s="164">
        <v>-15</v>
      </c>
      <c r="S20" s="165">
        <v>500</v>
      </c>
      <c r="T20" s="164">
        <v>0</v>
      </c>
      <c r="U20" s="165">
        <v>0</v>
      </c>
      <c r="V20" s="164">
        <v>0</v>
      </c>
      <c r="W20" s="163">
        <v>221.45999999999998</v>
      </c>
      <c r="X20" s="121">
        <v>6981.46</v>
      </c>
      <c r="Y20" s="122" t="s">
        <v>93</v>
      </c>
      <c r="Z20" s="123">
        <v>0</v>
      </c>
      <c r="AA20" s="122">
        <v>0</v>
      </c>
      <c r="AB20" s="122">
        <v>0</v>
      </c>
      <c r="AC20" s="121">
        <v>0</v>
      </c>
      <c r="AD20" s="121">
        <v>6981.46</v>
      </c>
      <c r="AE20" s="120">
        <v>-15</v>
      </c>
      <c r="AF20" s="119">
        <v>0</v>
      </c>
      <c r="AG20" s="118" t="s">
        <v>43</v>
      </c>
      <c r="AH20" s="94">
        <f>+COUNTIF(Table1[[#Data],[#Totals],[Resident]],Table1[[#This Row],[Resident]])</f>
        <v>40</v>
      </c>
      <c r="AI20" s="93">
        <f t="shared" si="0"/>
        <v>31</v>
      </c>
      <c r="AJ20" s="93" t="str">
        <f t="shared" si="1"/>
        <v/>
      </c>
      <c r="AK20" s="92">
        <f t="shared" si="2"/>
        <v>0</v>
      </c>
      <c r="AL20" s="92">
        <f t="shared" si="3"/>
        <v>31</v>
      </c>
      <c r="AM20" s="91">
        <f t="shared" si="4"/>
        <v>960</v>
      </c>
      <c r="AN20" s="90"/>
      <c r="AP20" s="18"/>
      <c r="AQ20" s="18"/>
      <c r="AR20" s="18"/>
      <c r="AS20" s="18"/>
      <c r="AT20" s="18"/>
      <c r="AU20" s="18"/>
    </row>
    <row r="21" spans="1:47" s="45" customFormat="1" ht="15.75">
      <c r="A21" s="117" t="s">
        <v>42</v>
      </c>
      <c r="B21" s="12">
        <v>108</v>
      </c>
      <c r="C21" s="13" t="s">
        <v>6</v>
      </c>
      <c r="D21" s="139">
        <v>621</v>
      </c>
      <c r="E21" s="130" t="s">
        <v>11</v>
      </c>
      <c r="F21" s="4" t="s">
        <v>1</v>
      </c>
      <c r="G21" s="129"/>
      <c r="H21" s="129"/>
      <c r="I21" s="110" t="s">
        <v>102</v>
      </c>
      <c r="J21" s="128">
        <v>43403</v>
      </c>
      <c r="K21" s="127"/>
      <c r="L21" s="167"/>
      <c r="M21" s="166"/>
      <c r="N21" s="124" t="s">
        <v>92</v>
      </c>
      <c r="O21" s="1">
        <v>7235</v>
      </c>
      <c r="P21" s="163">
        <v>5975</v>
      </c>
      <c r="Q21" s="164">
        <v>0</v>
      </c>
      <c r="R21" s="164">
        <v>0</v>
      </c>
      <c r="S21" s="165">
        <v>500</v>
      </c>
      <c r="T21" s="164">
        <v>0</v>
      </c>
      <c r="U21" s="165">
        <v>0</v>
      </c>
      <c r="V21" s="164">
        <v>0</v>
      </c>
      <c r="W21" s="163">
        <v>172.7</v>
      </c>
      <c r="X21" s="121">
        <v>6647.7</v>
      </c>
      <c r="Y21" s="122" t="s">
        <v>93</v>
      </c>
      <c r="Z21" s="123">
        <v>0</v>
      </c>
      <c r="AA21" s="122">
        <v>0</v>
      </c>
      <c r="AB21" s="122">
        <v>0</v>
      </c>
      <c r="AC21" s="121">
        <v>0</v>
      </c>
      <c r="AD21" s="121">
        <v>6647.7</v>
      </c>
      <c r="AE21" s="120">
        <v>0</v>
      </c>
      <c r="AF21" s="119">
        <v>0</v>
      </c>
      <c r="AG21" s="118"/>
      <c r="AH21" s="94">
        <f>+COUNTIF(Table1[[#Data],[#Totals],[Resident]],Table1[[#This Row],[Resident]])</f>
        <v>40</v>
      </c>
      <c r="AI21" s="93">
        <f t="shared" si="0"/>
        <v>31</v>
      </c>
      <c r="AJ21" s="93" t="str">
        <f t="shared" si="1"/>
        <v/>
      </c>
      <c r="AK21" s="92">
        <f t="shared" si="2"/>
        <v>0</v>
      </c>
      <c r="AL21" s="92">
        <f t="shared" si="3"/>
        <v>31</v>
      </c>
      <c r="AM21" s="91">
        <f t="shared" si="4"/>
        <v>1260</v>
      </c>
      <c r="AN21" s="90"/>
      <c r="AP21" s="18"/>
      <c r="AQ21" s="18"/>
      <c r="AR21" s="18"/>
      <c r="AS21" s="18"/>
      <c r="AT21" s="18"/>
      <c r="AU21" s="18"/>
    </row>
    <row r="22" spans="1:47" s="45" customFormat="1" ht="15.75">
      <c r="A22" s="117"/>
      <c r="B22" s="12">
        <v>109</v>
      </c>
      <c r="C22" s="13"/>
      <c r="D22" s="139">
        <v>621</v>
      </c>
      <c r="E22" s="130" t="s">
        <v>11</v>
      </c>
      <c r="F22" s="4" t="s">
        <v>0</v>
      </c>
      <c r="G22" s="129"/>
      <c r="H22" s="129"/>
      <c r="I22" s="110" t="s">
        <v>102</v>
      </c>
      <c r="J22" s="128">
        <v>41470</v>
      </c>
      <c r="K22" s="127">
        <v>43743</v>
      </c>
      <c r="L22" s="167"/>
      <c r="M22" s="166"/>
      <c r="N22" s="124" t="s">
        <v>92</v>
      </c>
      <c r="O22" s="1">
        <v>8235</v>
      </c>
      <c r="P22" s="163">
        <v>1181.4499999999998</v>
      </c>
      <c r="Q22" s="164">
        <v>0</v>
      </c>
      <c r="R22" s="164">
        <v>0</v>
      </c>
      <c r="S22" s="165">
        <v>241.94000000000005</v>
      </c>
      <c r="T22" s="164">
        <v>0</v>
      </c>
      <c r="U22" s="165">
        <v>0</v>
      </c>
      <c r="V22" s="164">
        <v>0</v>
      </c>
      <c r="W22" s="163">
        <v>254.07</v>
      </c>
      <c r="X22" s="121">
        <v>1677.4599999999998</v>
      </c>
      <c r="Y22" s="122" t="s">
        <v>93</v>
      </c>
      <c r="Z22" s="123">
        <v>0</v>
      </c>
      <c r="AA22" s="122">
        <v>0</v>
      </c>
      <c r="AB22" s="122">
        <v>0</v>
      </c>
      <c r="AC22" s="121">
        <v>0</v>
      </c>
      <c r="AD22" s="121">
        <v>1677.4599999999998</v>
      </c>
      <c r="AE22" s="120">
        <v>0</v>
      </c>
      <c r="AF22" s="119">
        <v>0</v>
      </c>
      <c r="AG22" s="118"/>
      <c r="AH22" s="94">
        <f>+COUNTIF(Table1[[#Data],[#Totals],[Resident]],Table1[[#This Row],[Resident]])</f>
        <v>40</v>
      </c>
      <c r="AI22" s="93">
        <f t="shared" si="0"/>
        <v>5</v>
      </c>
      <c r="AJ22" s="93" t="str">
        <f t="shared" si="1"/>
        <v/>
      </c>
      <c r="AK22" s="92">
        <f t="shared" si="2"/>
        <v>0</v>
      </c>
      <c r="AL22" s="92">
        <f t="shared" si="3"/>
        <v>5</v>
      </c>
      <c r="AM22" s="91">
        <f t="shared" si="4"/>
        <v>146.77580645161288</v>
      </c>
      <c r="AN22" s="90"/>
      <c r="AP22" s="18"/>
      <c r="AQ22" s="18"/>
      <c r="AR22" s="18"/>
      <c r="AS22" s="18"/>
      <c r="AT22" s="18"/>
      <c r="AU22" s="18"/>
    </row>
    <row r="23" spans="1:47" s="45" customFormat="1" ht="15.75">
      <c r="A23" s="117" t="s">
        <v>42</v>
      </c>
      <c r="B23" s="12">
        <v>110</v>
      </c>
      <c r="C23" s="13" t="s">
        <v>5</v>
      </c>
      <c r="D23" s="131">
        <v>621</v>
      </c>
      <c r="E23" s="130" t="s">
        <v>11</v>
      </c>
      <c r="F23" s="4" t="s">
        <v>1</v>
      </c>
      <c r="G23" s="169"/>
      <c r="H23" s="169"/>
      <c r="I23" s="110" t="s">
        <v>102</v>
      </c>
      <c r="J23" s="125">
        <v>43189</v>
      </c>
      <c r="K23" s="125"/>
      <c r="L23" s="166"/>
      <c r="M23" s="166"/>
      <c r="N23" s="124" t="s">
        <v>92</v>
      </c>
      <c r="O23" s="1">
        <v>7235</v>
      </c>
      <c r="P23" s="163">
        <v>6275</v>
      </c>
      <c r="Q23" s="164">
        <v>0</v>
      </c>
      <c r="R23" s="164">
        <v>0</v>
      </c>
      <c r="S23" s="165">
        <v>500</v>
      </c>
      <c r="T23" s="164">
        <v>0</v>
      </c>
      <c r="U23" s="165">
        <v>0</v>
      </c>
      <c r="V23" s="164">
        <v>0</v>
      </c>
      <c r="W23" s="163">
        <v>80</v>
      </c>
      <c r="X23" s="121">
        <v>6855</v>
      </c>
      <c r="Y23" s="122" t="s">
        <v>93</v>
      </c>
      <c r="Z23" s="123">
        <v>0</v>
      </c>
      <c r="AA23" s="122">
        <v>0</v>
      </c>
      <c r="AB23" s="122">
        <v>0</v>
      </c>
      <c r="AC23" s="121">
        <v>0</v>
      </c>
      <c r="AD23" s="121">
        <v>6855</v>
      </c>
      <c r="AE23" s="120">
        <v>0</v>
      </c>
      <c r="AF23" s="119">
        <v>0</v>
      </c>
      <c r="AG23" s="168"/>
      <c r="AH23" s="94">
        <f>+COUNTIF(Table1[[#Data],[#Totals],[Resident]],Table1[[#This Row],[Resident]])</f>
        <v>40</v>
      </c>
      <c r="AI23" s="93">
        <f t="shared" si="0"/>
        <v>31</v>
      </c>
      <c r="AJ23" s="93" t="str">
        <f t="shared" si="1"/>
        <v/>
      </c>
      <c r="AK23" s="92">
        <f t="shared" si="2"/>
        <v>0</v>
      </c>
      <c r="AL23" s="92">
        <f t="shared" si="3"/>
        <v>31</v>
      </c>
      <c r="AM23" s="91">
        <f t="shared" si="4"/>
        <v>960</v>
      </c>
      <c r="AN23" s="90"/>
      <c r="AP23" s="18"/>
      <c r="AQ23" s="18"/>
      <c r="AR23" s="18"/>
      <c r="AS23" s="18"/>
      <c r="AT23" s="18"/>
      <c r="AU23" s="18"/>
    </row>
    <row r="24" spans="1:47" s="45" customFormat="1" ht="15.75">
      <c r="A24" s="117" t="s">
        <v>42</v>
      </c>
      <c r="B24" s="12">
        <v>110</v>
      </c>
      <c r="C24" s="13" t="s">
        <v>6</v>
      </c>
      <c r="D24" s="131">
        <v>621</v>
      </c>
      <c r="E24" s="130" t="s">
        <v>11</v>
      </c>
      <c r="F24" s="4" t="s">
        <v>1</v>
      </c>
      <c r="G24" s="129"/>
      <c r="H24" s="129"/>
      <c r="I24" s="110" t="s">
        <v>102</v>
      </c>
      <c r="J24" s="128">
        <v>42640</v>
      </c>
      <c r="K24" s="127"/>
      <c r="L24" s="167"/>
      <c r="M24" s="166"/>
      <c r="N24" s="124" t="s">
        <v>92</v>
      </c>
      <c r="O24" s="1">
        <v>7235</v>
      </c>
      <c r="P24" s="163">
        <v>6275</v>
      </c>
      <c r="Q24" s="164">
        <v>0</v>
      </c>
      <c r="R24" s="164">
        <v>-270</v>
      </c>
      <c r="S24" s="165">
        <v>1500</v>
      </c>
      <c r="T24" s="164">
        <v>0</v>
      </c>
      <c r="U24" s="165">
        <v>0</v>
      </c>
      <c r="V24" s="164">
        <v>0</v>
      </c>
      <c r="W24" s="163">
        <v>0</v>
      </c>
      <c r="X24" s="121">
        <v>7505</v>
      </c>
      <c r="Y24" s="122" t="s">
        <v>93</v>
      </c>
      <c r="Z24" s="123">
        <v>0</v>
      </c>
      <c r="AA24" s="122">
        <v>0</v>
      </c>
      <c r="AB24" s="122">
        <v>0</v>
      </c>
      <c r="AC24" s="121">
        <v>0</v>
      </c>
      <c r="AD24" s="121">
        <v>7505</v>
      </c>
      <c r="AE24" s="120">
        <v>-270</v>
      </c>
      <c r="AF24" s="119">
        <v>0</v>
      </c>
      <c r="AG24" s="118" t="s">
        <v>43</v>
      </c>
      <c r="AH24" s="94">
        <f>+COUNTIF(Table1[[#Data],[#Totals],[Resident]],Table1[[#This Row],[Resident]])</f>
        <v>40</v>
      </c>
      <c r="AI24" s="93">
        <f t="shared" si="0"/>
        <v>31</v>
      </c>
      <c r="AJ24" s="93" t="str">
        <f t="shared" si="1"/>
        <v/>
      </c>
      <c r="AK24" s="92">
        <f t="shared" si="2"/>
        <v>0</v>
      </c>
      <c r="AL24" s="92">
        <f t="shared" si="3"/>
        <v>31</v>
      </c>
      <c r="AM24" s="91">
        <f t="shared" si="4"/>
        <v>960</v>
      </c>
      <c r="AN24" s="90"/>
      <c r="AP24" s="18"/>
      <c r="AQ24" s="18"/>
      <c r="AR24" s="18"/>
      <c r="AS24" s="18"/>
      <c r="AT24" s="18"/>
      <c r="AU24" s="18"/>
    </row>
    <row r="25" spans="1:47" s="45" customFormat="1" ht="15.75">
      <c r="A25" s="117" t="s">
        <v>42</v>
      </c>
      <c r="B25" s="12">
        <v>111</v>
      </c>
      <c r="C25" s="13"/>
      <c r="D25" s="131">
        <v>621</v>
      </c>
      <c r="E25" s="130" t="s">
        <v>11</v>
      </c>
      <c r="F25" s="4" t="s">
        <v>0</v>
      </c>
      <c r="G25" s="129"/>
      <c r="H25" s="129"/>
      <c r="I25" s="110" t="s">
        <v>102</v>
      </c>
      <c r="J25" s="128">
        <v>43132</v>
      </c>
      <c r="K25" s="127"/>
      <c r="L25" s="126"/>
      <c r="M25" s="166"/>
      <c r="N25" s="124" t="s">
        <v>92</v>
      </c>
      <c r="O25" s="1">
        <v>8235</v>
      </c>
      <c r="P25" s="163">
        <v>7325</v>
      </c>
      <c r="Q25" s="164">
        <v>0</v>
      </c>
      <c r="R25" s="164">
        <v>0</v>
      </c>
      <c r="S25" s="165">
        <v>500</v>
      </c>
      <c r="T25" s="164">
        <v>0</v>
      </c>
      <c r="U25" s="165">
        <v>0</v>
      </c>
      <c r="V25" s="164">
        <v>0</v>
      </c>
      <c r="W25" s="163">
        <v>34.68</v>
      </c>
      <c r="X25" s="121">
        <v>7859.68</v>
      </c>
      <c r="Y25" s="122" t="s">
        <v>93</v>
      </c>
      <c r="Z25" s="123">
        <v>0</v>
      </c>
      <c r="AA25" s="122">
        <v>0</v>
      </c>
      <c r="AB25" s="122">
        <v>0</v>
      </c>
      <c r="AC25" s="121">
        <v>0</v>
      </c>
      <c r="AD25" s="121">
        <v>7859.68</v>
      </c>
      <c r="AE25" s="120">
        <v>0</v>
      </c>
      <c r="AF25" s="119">
        <v>0</v>
      </c>
      <c r="AG25" s="118"/>
      <c r="AH25" s="94">
        <f>+COUNTIF(Table1[[#Data],[#Totals],[Resident]],Table1[[#This Row],[Resident]])</f>
        <v>40</v>
      </c>
      <c r="AI25" s="93">
        <f t="shared" si="0"/>
        <v>31</v>
      </c>
      <c r="AJ25" s="93" t="str">
        <f t="shared" si="1"/>
        <v/>
      </c>
      <c r="AK25" s="92">
        <f t="shared" si="2"/>
        <v>0</v>
      </c>
      <c r="AL25" s="92">
        <f t="shared" si="3"/>
        <v>31</v>
      </c>
      <c r="AM25" s="91">
        <f t="shared" si="4"/>
        <v>910</v>
      </c>
      <c r="AN25" s="90"/>
      <c r="AP25" s="18"/>
      <c r="AQ25" s="18"/>
      <c r="AR25" s="18"/>
      <c r="AS25" s="18"/>
      <c r="AT25" s="18"/>
      <c r="AU25" s="18"/>
    </row>
    <row r="26" spans="1:47" s="45" customFormat="1" ht="15.75">
      <c r="A26" s="117" t="s">
        <v>42</v>
      </c>
      <c r="B26" s="14">
        <v>112</v>
      </c>
      <c r="C26" s="13" t="s">
        <v>6</v>
      </c>
      <c r="D26" s="162">
        <v>414</v>
      </c>
      <c r="E26" s="130" t="s">
        <v>11</v>
      </c>
      <c r="F26" s="5" t="s">
        <v>2</v>
      </c>
      <c r="G26" s="161"/>
      <c r="H26" s="161"/>
      <c r="I26" s="110" t="s">
        <v>104</v>
      </c>
      <c r="J26" s="125">
        <v>43402</v>
      </c>
      <c r="K26" s="127"/>
      <c r="L26" s="126" t="s">
        <v>42</v>
      </c>
      <c r="M26" s="125"/>
      <c r="N26" s="148" t="s">
        <v>92</v>
      </c>
      <c r="O26" s="7">
        <v>5450</v>
      </c>
      <c r="P26" s="158">
        <v>3987.5</v>
      </c>
      <c r="Q26" s="159">
        <v>0</v>
      </c>
      <c r="R26" s="159">
        <v>0</v>
      </c>
      <c r="S26" s="160">
        <v>250</v>
      </c>
      <c r="T26" s="159">
        <v>0</v>
      </c>
      <c r="U26" s="160">
        <v>0</v>
      </c>
      <c r="V26" s="159">
        <v>0</v>
      </c>
      <c r="W26" s="158">
        <v>67.5</v>
      </c>
      <c r="X26" s="142">
        <v>4305</v>
      </c>
      <c r="Y26" s="143" t="s">
        <v>93</v>
      </c>
      <c r="Z26" s="144">
        <v>0</v>
      </c>
      <c r="AA26" s="143">
        <v>0</v>
      </c>
      <c r="AB26" s="143">
        <v>0</v>
      </c>
      <c r="AC26" s="142">
        <v>0</v>
      </c>
      <c r="AD26" s="142">
        <v>4305</v>
      </c>
      <c r="AE26" s="141">
        <v>0</v>
      </c>
      <c r="AF26" s="119">
        <v>0</v>
      </c>
      <c r="AG26" s="118"/>
      <c r="AH26" s="94">
        <f>+COUNTIF(Table1[[#Data],[#Totals],[Resident]],Table1[[#This Row],[Resident]])</f>
        <v>8</v>
      </c>
      <c r="AI26" s="93">
        <f t="shared" si="0"/>
        <v>31</v>
      </c>
      <c r="AJ26" s="93" t="str">
        <f t="shared" si="1"/>
        <v/>
      </c>
      <c r="AK26" s="92">
        <f t="shared" si="2"/>
        <v>0</v>
      </c>
      <c r="AL26" s="92">
        <f t="shared" si="3"/>
        <v>31</v>
      </c>
      <c r="AM26" s="91">
        <f t="shared" si="4"/>
        <v>1462.5</v>
      </c>
      <c r="AN26" s="90"/>
      <c r="AP26" s="18"/>
      <c r="AQ26" s="18"/>
      <c r="AR26" s="18"/>
      <c r="AS26" s="18"/>
      <c r="AT26" s="18"/>
      <c r="AU26" s="18"/>
    </row>
    <row r="27" spans="1:47" s="45" customFormat="1" ht="15.75">
      <c r="A27" s="117" t="s">
        <v>42</v>
      </c>
      <c r="B27" s="12">
        <v>112</v>
      </c>
      <c r="C27" s="13" t="s">
        <v>5</v>
      </c>
      <c r="D27" s="139">
        <v>622</v>
      </c>
      <c r="E27" s="130" t="s">
        <v>11</v>
      </c>
      <c r="F27" s="5" t="s">
        <v>2</v>
      </c>
      <c r="G27" s="129"/>
      <c r="H27" s="129"/>
      <c r="I27" s="110" t="s">
        <v>104</v>
      </c>
      <c r="J27" s="125">
        <v>43402</v>
      </c>
      <c r="K27" s="127"/>
      <c r="L27" s="126" t="s">
        <v>42</v>
      </c>
      <c r="M27" s="125"/>
      <c r="N27" s="148" t="s">
        <v>92</v>
      </c>
      <c r="O27" s="7">
        <v>5450</v>
      </c>
      <c r="P27" s="145">
        <v>3987.5</v>
      </c>
      <c r="Q27" s="146">
        <v>0</v>
      </c>
      <c r="R27" s="146">
        <v>0</v>
      </c>
      <c r="S27" s="147">
        <v>250</v>
      </c>
      <c r="T27" s="146">
        <v>0</v>
      </c>
      <c r="U27" s="147">
        <v>0</v>
      </c>
      <c r="V27" s="146">
        <v>0</v>
      </c>
      <c r="W27" s="145">
        <v>67.5</v>
      </c>
      <c r="X27" s="142">
        <v>4305</v>
      </c>
      <c r="Y27" s="143" t="s">
        <v>93</v>
      </c>
      <c r="Z27" s="144">
        <v>0</v>
      </c>
      <c r="AA27" s="143">
        <v>0</v>
      </c>
      <c r="AB27" s="143">
        <v>0</v>
      </c>
      <c r="AC27" s="142">
        <v>0</v>
      </c>
      <c r="AD27" s="142">
        <v>4305</v>
      </c>
      <c r="AE27" s="141">
        <v>0</v>
      </c>
      <c r="AF27" s="119">
        <v>0</v>
      </c>
      <c r="AG27" s="118"/>
      <c r="AH27" s="94">
        <f>+COUNTIF(Table1[[#Data],[#Totals],[Resident]],Table1[[#This Row],[Resident]])</f>
        <v>8</v>
      </c>
      <c r="AI27" s="93">
        <f t="shared" si="0"/>
        <v>31</v>
      </c>
      <c r="AJ27" s="93" t="str">
        <f t="shared" si="1"/>
        <v/>
      </c>
      <c r="AK27" s="92">
        <f t="shared" si="2"/>
        <v>0</v>
      </c>
      <c r="AL27" s="92">
        <f t="shared" si="3"/>
        <v>31</v>
      </c>
      <c r="AM27" s="91">
        <f t="shared" si="4"/>
        <v>1462.5</v>
      </c>
      <c r="AN27" s="90"/>
      <c r="AP27" s="18"/>
      <c r="AQ27" s="18"/>
      <c r="AR27" s="18"/>
      <c r="AS27" s="18"/>
      <c r="AT27" s="18"/>
      <c r="AU27" s="18"/>
    </row>
    <row r="28" spans="1:47" s="45" customFormat="1" ht="15.75">
      <c r="A28" s="117" t="s">
        <v>42</v>
      </c>
      <c r="B28" s="12">
        <v>113</v>
      </c>
      <c r="C28" s="13"/>
      <c r="D28" s="139">
        <v>644</v>
      </c>
      <c r="E28" s="130" t="s">
        <v>11</v>
      </c>
      <c r="F28" s="4" t="s">
        <v>0</v>
      </c>
      <c r="G28" s="129"/>
      <c r="H28" s="129"/>
      <c r="I28" s="110" t="s">
        <v>102</v>
      </c>
      <c r="J28" s="128">
        <v>43707</v>
      </c>
      <c r="K28" s="127">
        <v>43740</v>
      </c>
      <c r="L28" s="126"/>
      <c r="M28" s="125"/>
      <c r="N28" s="124" t="s">
        <v>92</v>
      </c>
      <c r="O28" s="1">
        <v>8235</v>
      </c>
      <c r="P28" s="101">
        <v>531.29</v>
      </c>
      <c r="Q28" s="102">
        <v>0</v>
      </c>
      <c r="R28" s="102">
        <v>0</v>
      </c>
      <c r="S28" s="103">
        <v>54.190000000000055</v>
      </c>
      <c r="T28" s="102">
        <v>0</v>
      </c>
      <c r="U28" s="103">
        <v>0</v>
      </c>
      <c r="V28" s="102">
        <v>0</v>
      </c>
      <c r="W28" s="101">
        <v>0</v>
      </c>
      <c r="X28" s="121">
        <v>585.48</v>
      </c>
      <c r="Y28" s="122" t="s">
        <v>93</v>
      </c>
      <c r="Z28" s="123">
        <v>0</v>
      </c>
      <c r="AA28" s="122">
        <v>0</v>
      </c>
      <c r="AB28" s="122">
        <v>0</v>
      </c>
      <c r="AC28" s="121">
        <v>0</v>
      </c>
      <c r="AD28" s="121">
        <v>585.48</v>
      </c>
      <c r="AE28" s="120">
        <v>0</v>
      </c>
      <c r="AF28" s="119">
        <v>0</v>
      </c>
      <c r="AG28" s="118"/>
      <c r="AH28" s="94">
        <f>+COUNTIF(Table1[[#Data],[#Totals],[Resident]],Table1[[#This Row],[Resident]])</f>
        <v>40</v>
      </c>
      <c r="AI28" s="93">
        <f t="shared" si="0"/>
        <v>2</v>
      </c>
      <c r="AJ28" s="93" t="str">
        <f t="shared" si="1"/>
        <v/>
      </c>
      <c r="AK28" s="92">
        <f t="shared" si="2"/>
        <v>0</v>
      </c>
      <c r="AL28" s="92">
        <f t="shared" si="3"/>
        <v>2</v>
      </c>
      <c r="AM28" s="91">
        <f t="shared" si="4"/>
        <v>3.2258064516099694E-4</v>
      </c>
      <c r="AN28" s="90"/>
      <c r="AP28" s="18"/>
      <c r="AQ28" s="18"/>
      <c r="AR28" s="18"/>
      <c r="AS28" s="18"/>
      <c r="AT28" s="18"/>
      <c r="AU28" s="18"/>
    </row>
    <row r="29" spans="1:47" s="45" customFormat="1" ht="15.75">
      <c r="A29" s="117" t="s">
        <v>42</v>
      </c>
      <c r="B29" s="12">
        <v>114</v>
      </c>
      <c r="C29" s="13" t="s">
        <v>5</v>
      </c>
      <c r="D29" s="131">
        <v>621</v>
      </c>
      <c r="E29" s="130" t="s">
        <v>11</v>
      </c>
      <c r="F29" s="4" t="s">
        <v>3</v>
      </c>
      <c r="G29" s="129"/>
      <c r="H29" s="129"/>
      <c r="I29" s="110" t="s">
        <v>106</v>
      </c>
      <c r="J29" s="128">
        <v>42524</v>
      </c>
      <c r="K29" s="127">
        <v>43749</v>
      </c>
      <c r="L29" s="126" t="s">
        <v>42</v>
      </c>
      <c r="M29" s="125"/>
      <c r="N29" s="148" t="s">
        <v>92</v>
      </c>
      <c r="O29" s="7">
        <v>5450</v>
      </c>
      <c r="P29" s="145">
        <v>1854.03</v>
      </c>
      <c r="Q29" s="146">
        <v>0</v>
      </c>
      <c r="R29" s="146">
        <v>-110</v>
      </c>
      <c r="S29" s="147">
        <v>0</v>
      </c>
      <c r="T29" s="146">
        <v>0</v>
      </c>
      <c r="U29" s="147">
        <v>0</v>
      </c>
      <c r="V29" s="146">
        <v>0</v>
      </c>
      <c r="W29" s="145">
        <v>70</v>
      </c>
      <c r="X29" s="142">
        <v>1814.03</v>
      </c>
      <c r="Y29" s="143" t="s">
        <v>93</v>
      </c>
      <c r="Z29" s="144">
        <v>0</v>
      </c>
      <c r="AA29" s="143">
        <v>0</v>
      </c>
      <c r="AB29" s="143">
        <v>0</v>
      </c>
      <c r="AC29" s="142">
        <v>0</v>
      </c>
      <c r="AD29" s="142">
        <v>1814.03</v>
      </c>
      <c r="AE29" s="141">
        <v>-110</v>
      </c>
      <c r="AF29" s="119">
        <v>0</v>
      </c>
      <c r="AG29" s="118" t="s">
        <v>43</v>
      </c>
      <c r="AH29" s="94">
        <f>+COUNTIF(Table1[[#Data],[#Totals],[Resident]],Table1[[#This Row],[Resident]])</f>
        <v>1</v>
      </c>
      <c r="AI29" s="93">
        <f t="shared" si="0"/>
        <v>11</v>
      </c>
      <c r="AJ29" s="93" t="str">
        <f t="shared" si="1"/>
        <v/>
      </c>
      <c r="AK29" s="92">
        <f t="shared" si="2"/>
        <v>0</v>
      </c>
      <c r="AL29" s="92">
        <f t="shared" si="3"/>
        <v>11</v>
      </c>
      <c r="AM29" s="91">
        <f t="shared" si="4"/>
        <v>79.840967741935629</v>
      </c>
      <c r="AN29" s="90"/>
      <c r="AP29" s="18"/>
      <c r="AQ29" s="18"/>
      <c r="AR29" s="18"/>
      <c r="AS29" s="18"/>
      <c r="AT29" s="18"/>
      <c r="AU29" s="18"/>
    </row>
    <row r="30" spans="1:47" s="45" customFormat="1" ht="15.75">
      <c r="A30" s="117" t="s">
        <v>42</v>
      </c>
      <c r="B30" s="12">
        <v>114</v>
      </c>
      <c r="C30" s="13" t="s">
        <v>6</v>
      </c>
      <c r="D30" s="139">
        <v>621</v>
      </c>
      <c r="E30" s="130" t="s">
        <v>11</v>
      </c>
      <c r="F30" s="4" t="s">
        <v>3</v>
      </c>
      <c r="G30" s="129"/>
      <c r="H30" s="129"/>
      <c r="I30" s="110"/>
      <c r="J30" s="128"/>
      <c r="K30" s="127"/>
      <c r="L30" s="126"/>
      <c r="M30" s="125"/>
      <c r="N30" s="124" t="s">
        <v>92</v>
      </c>
      <c r="O30" s="8">
        <v>5450</v>
      </c>
      <c r="P30" s="101">
        <v>0</v>
      </c>
      <c r="Q30" s="102">
        <v>0</v>
      </c>
      <c r="R30" s="102">
        <v>0</v>
      </c>
      <c r="S30" s="103">
        <v>0</v>
      </c>
      <c r="T30" s="102">
        <v>0</v>
      </c>
      <c r="U30" s="103">
        <v>0</v>
      </c>
      <c r="V30" s="102">
        <v>0</v>
      </c>
      <c r="W30" s="101">
        <v>0</v>
      </c>
      <c r="X30" s="121">
        <v>0</v>
      </c>
      <c r="Y30" s="122" t="s">
        <v>93</v>
      </c>
      <c r="Z30" s="123">
        <v>0</v>
      </c>
      <c r="AA30" s="122">
        <v>0</v>
      </c>
      <c r="AB30" s="122">
        <v>0</v>
      </c>
      <c r="AC30" s="121">
        <v>0</v>
      </c>
      <c r="AD30" s="121">
        <v>0</v>
      </c>
      <c r="AE30" s="120">
        <v>0</v>
      </c>
      <c r="AF30" s="119">
        <v>0</v>
      </c>
      <c r="AG30" s="118"/>
      <c r="AH30" s="94">
        <f>+COUNTIF(Table1[[#Data],[#Totals],[Resident]],Table1[[#This Row],[Resident]])</f>
        <v>0</v>
      </c>
      <c r="AI30" s="93">
        <f t="shared" si="0"/>
        <v>0</v>
      </c>
      <c r="AJ30" s="93" t="str">
        <f t="shared" si="1"/>
        <v/>
      </c>
      <c r="AK30" s="92">
        <f t="shared" si="2"/>
        <v>0</v>
      </c>
      <c r="AL30" s="92">
        <f t="shared" si="3"/>
        <v>0</v>
      </c>
      <c r="AM30" s="91">
        <f t="shared" si="4"/>
        <v>0</v>
      </c>
      <c r="AN30" s="90"/>
      <c r="AP30" s="18"/>
      <c r="AQ30" s="18"/>
      <c r="AR30" s="18"/>
      <c r="AS30" s="18"/>
      <c r="AT30" s="18"/>
      <c r="AU30" s="18"/>
    </row>
    <row r="31" spans="1:47" s="45" customFormat="1" ht="15.75">
      <c r="A31" s="117" t="s">
        <v>42</v>
      </c>
      <c r="B31" s="15">
        <v>115</v>
      </c>
      <c r="C31" s="16"/>
      <c r="D31" s="131">
        <v>621</v>
      </c>
      <c r="E31" s="130" t="s">
        <v>11</v>
      </c>
      <c r="F31" s="4" t="s">
        <v>0</v>
      </c>
      <c r="G31" s="129"/>
      <c r="H31" s="129"/>
      <c r="I31" s="110" t="s">
        <v>102</v>
      </c>
      <c r="J31" s="128">
        <v>43265</v>
      </c>
      <c r="K31" s="127"/>
      <c r="L31" s="126"/>
      <c r="M31" s="125"/>
      <c r="N31" s="124" t="s">
        <v>92</v>
      </c>
      <c r="O31" s="1">
        <v>8235</v>
      </c>
      <c r="P31" s="101">
        <v>7325</v>
      </c>
      <c r="Q31" s="102">
        <v>0</v>
      </c>
      <c r="R31" s="102">
        <v>0</v>
      </c>
      <c r="S31" s="103">
        <v>500</v>
      </c>
      <c r="T31" s="102">
        <v>0</v>
      </c>
      <c r="U31" s="103">
        <v>0</v>
      </c>
      <c r="V31" s="102">
        <v>0</v>
      </c>
      <c r="W31" s="101">
        <v>30</v>
      </c>
      <c r="X31" s="121">
        <v>7855</v>
      </c>
      <c r="Y31" s="122" t="s">
        <v>93</v>
      </c>
      <c r="Z31" s="123">
        <v>0</v>
      </c>
      <c r="AA31" s="122">
        <v>0</v>
      </c>
      <c r="AB31" s="122">
        <v>0</v>
      </c>
      <c r="AC31" s="121">
        <v>0</v>
      </c>
      <c r="AD31" s="121">
        <v>7855</v>
      </c>
      <c r="AE31" s="120">
        <v>0</v>
      </c>
      <c r="AF31" s="119">
        <v>0</v>
      </c>
      <c r="AG31" s="118"/>
      <c r="AH31" s="94">
        <f>+COUNTIF(Table1[[#Data],[#Totals],[Resident]],Table1[[#This Row],[Resident]])</f>
        <v>40</v>
      </c>
      <c r="AI31" s="93">
        <f t="shared" si="0"/>
        <v>31</v>
      </c>
      <c r="AJ31" s="93" t="str">
        <f t="shared" si="1"/>
        <v/>
      </c>
      <c r="AK31" s="92">
        <f t="shared" si="2"/>
        <v>0</v>
      </c>
      <c r="AL31" s="92">
        <f t="shared" si="3"/>
        <v>31</v>
      </c>
      <c r="AM31" s="91">
        <f t="shared" si="4"/>
        <v>910</v>
      </c>
      <c r="AN31" s="90"/>
      <c r="AP31" s="18"/>
      <c r="AQ31" s="18"/>
      <c r="AR31" s="18"/>
      <c r="AS31" s="18"/>
      <c r="AT31" s="18"/>
      <c r="AU31" s="18"/>
    </row>
    <row r="32" spans="1:47" s="45" customFormat="1" ht="15.75">
      <c r="A32" s="117" t="s">
        <v>42</v>
      </c>
      <c r="B32" s="12">
        <v>116</v>
      </c>
      <c r="C32" s="13" t="s">
        <v>6</v>
      </c>
      <c r="D32" s="131">
        <v>424</v>
      </c>
      <c r="E32" s="130" t="s">
        <v>11</v>
      </c>
      <c r="F32" s="5" t="s">
        <v>3</v>
      </c>
      <c r="G32" s="140"/>
      <c r="H32" s="4"/>
      <c r="I32" s="110" t="s">
        <v>105</v>
      </c>
      <c r="J32" s="128">
        <v>43721</v>
      </c>
      <c r="K32" s="127"/>
      <c r="L32" s="126"/>
      <c r="M32" s="125"/>
      <c r="N32" s="124" t="s">
        <v>92</v>
      </c>
      <c r="O32" s="8">
        <v>5450</v>
      </c>
      <c r="P32" s="101">
        <v>5450</v>
      </c>
      <c r="Q32" s="102">
        <v>0</v>
      </c>
      <c r="R32" s="102">
        <v>0</v>
      </c>
      <c r="S32" s="103">
        <v>856.26</v>
      </c>
      <c r="T32" s="102">
        <v>0</v>
      </c>
      <c r="U32" s="103">
        <v>0</v>
      </c>
      <c r="V32" s="102">
        <v>0</v>
      </c>
      <c r="W32" s="101">
        <v>0</v>
      </c>
      <c r="X32" s="121">
        <v>6306.26</v>
      </c>
      <c r="Y32" s="122" t="s">
        <v>93</v>
      </c>
      <c r="Z32" s="123">
        <v>0</v>
      </c>
      <c r="AA32" s="122">
        <v>0</v>
      </c>
      <c r="AB32" s="122">
        <v>0</v>
      </c>
      <c r="AC32" s="121">
        <v>0</v>
      </c>
      <c r="AD32" s="121">
        <v>6306.26</v>
      </c>
      <c r="AE32" s="120">
        <v>0</v>
      </c>
      <c r="AF32" s="119">
        <v>0</v>
      </c>
      <c r="AG32" s="118"/>
      <c r="AH32" s="94">
        <f>+COUNTIF(Table1[[#Data],[#Totals],[Resident]],Table1[[#This Row],[Resident]])</f>
        <v>2</v>
      </c>
      <c r="AI32" s="93">
        <f t="shared" si="0"/>
        <v>31</v>
      </c>
      <c r="AJ32" s="93" t="str">
        <f t="shared" si="1"/>
        <v/>
      </c>
      <c r="AK32" s="92">
        <f t="shared" si="2"/>
        <v>0</v>
      </c>
      <c r="AL32" s="92">
        <f t="shared" si="3"/>
        <v>31</v>
      </c>
      <c r="AM32" s="91">
        <f t="shared" si="4"/>
        <v>0</v>
      </c>
      <c r="AN32" s="90"/>
      <c r="AP32" s="18"/>
      <c r="AQ32" s="18"/>
      <c r="AR32" s="18"/>
      <c r="AS32" s="18"/>
      <c r="AT32" s="18"/>
      <c r="AU32" s="18"/>
    </row>
    <row r="33" spans="1:47" s="45" customFormat="1" ht="15.75">
      <c r="A33" s="117" t="s">
        <v>42</v>
      </c>
      <c r="B33" s="12">
        <v>116</v>
      </c>
      <c r="C33" s="13" t="s">
        <v>5</v>
      </c>
      <c r="D33" s="131">
        <v>424</v>
      </c>
      <c r="E33" s="130" t="s">
        <v>11</v>
      </c>
      <c r="F33" s="5" t="s">
        <v>3</v>
      </c>
      <c r="G33" s="129"/>
      <c r="H33" s="129"/>
      <c r="I33" s="110" t="s">
        <v>105</v>
      </c>
      <c r="J33" s="157">
        <v>43721</v>
      </c>
      <c r="K33" s="156"/>
      <c r="L33" s="126"/>
      <c r="M33" s="125"/>
      <c r="N33" s="124" t="s">
        <v>92</v>
      </c>
      <c r="O33" s="8">
        <v>5450</v>
      </c>
      <c r="P33" s="101">
        <v>5450</v>
      </c>
      <c r="Q33" s="102">
        <v>0</v>
      </c>
      <c r="R33" s="102">
        <v>0</v>
      </c>
      <c r="S33" s="103">
        <v>856.26</v>
      </c>
      <c r="T33" s="102">
        <v>0</v>
      </c>
      <c r="U33" s="103">
        <v>0</v>
      </c>
      <c r="V33" s="102">
        <v>0</v>
      </c>
      <c r="W33" s="101">
        <v>0</v>
      </c>
      <c r="X33" s="121">
        <v>6306.26</v>
      </c>
      <c r="Y33" s="122" t="s">
        <v>93</v>
      </c>
      <c r="Z33" s="123">
        <v>0</v>
      </c>
      <c r="AA33" s="122">
        <v>0</v>
      </c>
      <c r="AB33" s="122">
        <v>0</v>
      </c>
      <c r="AC33" s="121">
        <v>0</v>
      </c>
      <c r="AD33" s="121">
        <v>6306.26</v>
      </c>
      <c r="AE33" s="120">
        <v>0</v>
      </c>
      <c r="AF33" s="119">
        <v>0</v>
      </c>
      <c r="AG33" s="118"/>
      <c r="AH33" s="94">
        <f>+COUNTIF(Table1[[#Data],[#Totals],[Resident]],Table1[[#This Row],[Resident]])</f>
        <v>2</v>
      </c>
      <c r="AI33" s="93">
        <f t="shared" si="0"/>
        <v>31</v>
      </c>
      <c r="AJ33" s="93" t="str">
        <f t="shared" si="1"/>
        <v/>
      </c>
      <c r="AK33" s="92">
        <f t="shared" si="2"/>
        <v>0</v>
      </c>
      <c r="AL33" s="92">
        <f t="shared" si="3"/>
        <v>31</v>
      </c>
      <c r="AM33" s="91">
        <f t="shared" si="4"/>
        <v>0</v>
      </c>
      <c r="AN33" s="90"/>
      <c r="AP33" s="18"/>
      <c r="AQ33" s="18"/>
      <c r="AR33" s="18"/>
      <c r="AS33" s="18"/>
      <c r="AT33" s="18"/>
      <c r="AU33" s="18"/>
    </row>
    <row r="34" spans="1:47" s="45" customFormat="1" ht="15.75">
      <c r="A34" s="117" t="s">
        <v>42</v>
      </c>
      <c r="B34" s="12">
        <v>117</v>
      </c>
      <c r="C34" s="13"/>
      <c r="D34" s="139">
        <v>625</v>
      </c>
      <c r="E34" s="130" t="s">
        <v>11</v>
      </c>
      <c r="F34" s="4" t="s">
        <v>0</v>
      </c>
      <c r="G34" s="129"/>
      <c r="H34" s="129"/>
      <c r="I34" s="110" t="s">
        <v>102</v>
      </c>
      <c r="J34" s="128">
        <v>43488</v>
      </c>
      <c r="K34" s="127"/>
      <c r="L34" s="126"/>
      <c r="M34" s="125"/>
      <c r="N34" s="124" t="s">
        <v>92</v>
      </c>
      <c r="O34" s="1">
        <v>8235</v>
      </c>
      <c r="P34" s="101">
        <v>6975</v>
      </c>
      <c r="Q34" s="102">
        <v>0</v>
      </c>
      <c r="R34" s="102">
        <v>0</v>
      </c>
      <c r="S34" s="103">
        <v>1500</v>
      </c>
      <c r="T34" s="102">
        <v>0</v>
      </c>
      <c r="U34" s="103">
        <v>0</v>
      </c>
      <c r="V34" s="102">
        <v>0</v>
      </c>
      <c r="W34" s="101">
        <v>105.62</v>
      </c>
      <c r="X34" s="121">
        <v>8580.6200000000008</v>
      </c>
      <c r="Y34" s="122" t="s">
        <v>93</v>
      </c>
      <c r="Z34" s="123">
        <v>0</v>
      </c>
      <c r="AA34" s="122">
        <v>0</v>
      </c>
      <c r="AB34" s="122">
        <v>0</v>
      </c>
      <c r="AC34" s="121">
        <v>0</v>
      </c>
      <c r="AD34" s="121">
        <v>8580.6200000000008</v>
      </c>
      <c r="AE34" s="120">
        <v>0</v>
      </c>
      <c r="AF34" s="119">
        <v>0</v>
      </c>
      <c r="AG34" s="118"/>
      <c r="AH34" s="94">
        <f>+COUNTIF(Table1[[#Data],[#Totals],[Resident]],Table1[[#This Row],[Resident]])</f>
        <v>40</v>
      </c>
      <c r="AI34" s="93">
        <f t="shared" si="0"/>
        <v>31</v>
      </c>
      <c r="AJ34" s="93" t="str">
        <f t="shared" si="1"/>
        <v/>
      </c>
      <c r="AK34" s="92">
        <f t="shared" si="2"/>
        <v>0</v>
      </c>
      <c r="AL34" s="92">
        <f t="shared" si="3"/>
        <v>31</v>
      </c>
      <c r="AM34" s="91">
        <f t="shared" si="4"/>
        <v>1260</v>
      </c>
      <c r="AN34" s="90"/>
      <c r="AP34" s="18"/>
      <c r="AQ34" s="18"/>
      <c r="AR34" s="18"/>
      <c r="AS34" s="18"/>
      <c r="AT34" s="18"/>
      <c r="AU34" s="18"/>
    </row>
    <row r="35" spans="1:47" s="45" customFormat="1" ht="15.75">
      <c r="A35" s="117" t="s">
        <v>42</v>
      </c>
      <c r="B35" s="12">
        <v>118</v>
      </c>
      <c r="C35" s="13" t="s">
        <v>6</v>
      </c>
      <c r="D35" s="131">
        <v>625</v>
      </c>
      <c r="E35" s="130" t="s">
        <v>11</v>
      </c>
      <c r="F35" s="5" t="s">
        <v>2</v>
      </c>
      <c r="G35" s="129"/>
      <c r="H35" s="129"/>
      <c r="I35" s="110" t="s">
        <v>104</v>
      </c>
      <c r="J35" s="128">
        <v>43418</v>
      </c>
      <c r="K35" s="127"/>
      <c r="L35" s="126" t="s">
        <v>42</v>
      </c>
      <c r="M35" s="125"/>
      <c r="N35" s="148" t="s">
        <v>92</v>
      </c>
      <c r="O35" s="7">
        <v>5450</v>
      </c>
      <c r="P35" s="145">
        <v>3987.5</v>
      </c>
      <c r="Q35" s="146">
        <v>0</v>
      </c>
      <c r="R35" s="146">
        <v>0</v>
      </c>
      <c r="S35" s="147">
        <v>250</v>
      </c>
      <c r="T35" s="146">
        <v>0</v>
      </c>
      <c r="U35" s="147">
        <v>0</v>
      </c>
      <c r="V35" s="146">
        <v>0</v>
      </c>
      <c r="W35" s="145" t="s">
        <v>93</v>
      </c>
      <c r="X35" s="142">
        <v>4237.5</v>
      </c>
      <c r="Y35" s="143" t="s">
        <v>93</v>
      </c>
      <c r="Z35" s="144">
        <v>0</v>
      </c>
      <c r="AA35" s="143">
        <v>0</v>
      </c>
      <c r="AB35" s="143">
        <v>0</v>
      </c>
      <c r="AC35" s="142">
        <v>0</v>
      </c>
      <c r="AD35" s="142">
        <v>4237.5</v>
      </c>
      <c r="AE35" s="141">
        <v>0</v>
      </c>
      <c r="AF35" s="119">
        <v>0</v>
      </c>
      <c r="AG35" s="118"/>
      <c r="AH35" s="94">
        <f>+COUNTIF(Table1[[#Data],[#Totals],[Resident]],Table1[[#This Row],[Resident]])</f>
        <v>8</v>
      </c>
      <c r="AI35" s="93">
        <f t="shared" si="0"/>
        <v>31</v>
      </c>
      <c r="AJ35" s="93" t="str">
        <f t="shared" si="1"/>
        <v/>
      </c>
      <c r="AK35" s="92">
        <f t="shared" si="2"/>
        <v>0</v>
      </c>
      <c r="AL35" s="92">
        <f t="shared" si="3"/>
        <v>31</v>
      </c>
      <c r="AM35" s="91">
        <f t="shared" si="4"/>
        <v>1462.5</v>
      </c>
      <c r="AN35" s="90"/>
      <c r="AP35" s="18"/>
      <c r="AQ35" s="18"/>
      <c r="AR35" s="18"/>
      <c r="AS35" s="18"/>
      <c r="AT35" s="18"/>
      <c r="AU35" s="18"/>
    </row>
    <row r="36" spans="1:47" s="45" customFormat="1" ht="15" customHeight="1">
      <c r="A36" s="117" t="s">
        <v>42</v>
      </c>
      <c r="B36" s="12">
        <v>118</v>
      </c>
      <c r="C36" s="13" t="s">
        <v>5</v>
      </c>
      <c r="D36" s="131">
        <v>625</v>
      </c>
      <c r="E36" s="130" t="s">
        <v>11</v>
      </c>
      <c r="F36" s="5" t="s">
        <v>2</v>
      </c>
      <c r="G36" s="140"/>
      <c r="H36" s="4"/>
      <c r="I36" s="110" t="s">
        <v>104</v>
      </c>
      <c r="J36" s="128">
        <v>43418</v>
      </c>
      <c r="K36" s="127"/>
      <c r="L36" s="126" t="s">
        <v>42</v>
      </c>
      <c r="M36" s="125"/>
      <c r="N36" s="148" t="s">
        <v>92</v>
      </c>
      <c r="O36" s="7">
        <v>5450</v>
      </c>
      <c r="P36" s="145">
        <v>3987.5</v>
      </c>
      <c r="Q36" s="146">
        <v>0</v>
      </c>
      <c r="R36" s="146">
        <v>0</v>
      </c>
      <c r="S36" s="147">
        <v>250</v>
      </c>
      <c r="T36" s="146">
        <v>0</v>
      </c>
      <c r="U36" s="147">
        <v>0</v>
      </c>
      <c r="V36" s="146">
        <v>0</v>
      </c>
      <c r="W36" s="145" t="s">
        <v>93</v>
      </c>
      <c r="X36" s="142">
        <v>4237.5</v>
      </c>
      <c r="Y36" s="143" t="s">
        <v>93</v>
      </c>
      <c r="Z36" s="144">
        <v>0</v>
      </c>
      <c r="AA36" s="143">
        <v>0</v>
      </c>
      <c r="AB36" s="143">
        <v>0</v>
      </c>
      <c r="AC36" s="142">
        <v>0</v>
      </c>
      <c r="AD36" s="142">
        <v>4237.5</v>
      </c>
      <c r="AE36" s="141">
        <v>0</v>
      </c>
      <c r="AF36" s="119">
        <v>0</v>
      </c>
      <c r="AG36" s="118"/>
      <c r="AH36" s="94">
        <f>+COUNTIF(Table1[[#Data],[#Totals],[Resident]],Table1[[#This Row],[Resident]])</f>
        <v>8</v>
      </c>
      <c r="AI36" s="93">
        <f t="shared" si="0"/>
        <v>31</v>
      </c>
      <c r="AJ36" s="93" t="str">
        <f t="shared" si="1"/>
        <v/>
      </c>
      <c r="AK36" s="92">
        <f t="shared" si="2"/>
        <v>0</v>
      </c>
      <c r="AL36" s="92">
        <f t="shared" si="3"/>
        <v>31</v>
      </c>
      <c r="AM36" s="91">
        <f t="shared" si="4"/>
        <v>1462.5</v>
      </c>
      <c r="AN36" s="90"/>
      <c r="AP36" s="18"/>
      <c r="AQ36" s="18"/>
      <c r="AR36" s="18"/>
      <c r="AS36" s="18"/>
      <c r="AT36" s="18"/>
      <c r="AU36" s="18"/>
    </row>
    <row r="37" spans="1:47" s="45" customFormat="1" ht="15.75">
      <c r="A37" s="117" t="s">
        <v>42</v>
      </c>
      <c r="B37" s="12">
        <v>119</v>
      </c>
      <c r="C37" s="13"/>
      <c r="D37" s="139">
        <v>622</v>
      </c>
      <c r="E37" s="130" t="s">
        <v>11</v>
      </c>
      <c r="F37" s="4" t="s">
        <v>0</v>
      </c>
      <c r="G37" s="129"/>
      <c r="H37" s="129"/>
      <c r="I37" s="110" t="s">
        <v>102</v>
      </c>
      <c r="J37" s="128">
        <v>43578</v>
      </c>
      <c r="K37" s="127"/>
      <c r="L37" s="126"/>
      <c r="M37" s="125"/>
      <c r="N37" s="124" t="s">
        <v>92</v>
      </c>
      <c r="O37" s="3">
        <v>8235</v>
      </c>
      <c r="P37" s="149">
        <v>6975</v>
      </c>
      <c r="Q37" s="150">
        <v>0</v>
      </c>
      <c r="R37" s="150">
        <v>0</v>
      </c>
      <c r="S37" s="151">
        <v>500</v>
      </c>
      <c r="T37" s="150">
        <v>0</v>
      </c>
      <c r="U37" s="151">
        <v>0</v>
      </c>
      <c r="V37" s="150">
        <v>0</v>
      </c>
      <c r="W37" s="149">
        <v>20</v>
      </c>
      <c r="X37" s="153">
        <v>7495</v>
      </c>
      <c r="Y37" s="154" t="s">
        <v>93</v>
      </c>
      <c r="Z37" s="155">
        <v>0</v>
      </c>
      <c r="AA37" s="154">
        <v>0</v>
      </c>
      <c r="AB37" s="154">
        <v>0</v>
      </c>
      <c r="AC37" s="153">
        <v>0</v>
      </c>
      <c r="AD37" s="153">
        <v>7495</v>
      </c>
      <c r="AE37" s="152">
        <v>0</v>
      </c>
      <c r="AF37" s="119">
        <v>0</v>
      </c>
      <c r="AG37" s="118"/>
      <c r="AH37" s="94">
        <f>+COUNTIF(Table1[[#Data],[#Totals],[Resident]],Table1[[#This Row],[Resident]])</f>
        <v>40</v>
      </c>
      <c r="AI37" s="93">
        <f t="shared" si="0"/>
        <v>31</v>
      </c>
      <c r="AJ37" s="93" t="str">
        <f t="shared" si="1"/>
        <v/>
      </c>
      <c r="AK37" s="92">
        <f t="shared" si="2"/>
        <v>0</v>
      </c>
      <c r="AL37" s="92">
        <f t="shared" si="3"/>
        <v>31</v>
      </c>
      <c r="AM37" s="91">
        <f t="shared" si="4"/>
        <v>1260</v>
      </c>
      <c r="AN37" s="90"/>
      <c r="AP37" s="18"/>
      <c r="AQ37" s="18"/>
      <c r="AR37" s="18"/>
      <c r="AS37" s="18"/>
      <c r="AT37" s="18"/>
      <c r="AU37" s="18"/>
    </row>
    <row r="38" spans="1:47" s="45" customFormat="1" ht="15.75">
      <c r="A38" s="117" t="s">
        <v>42</v>
      </c>
      <c r="B38" s="12">
        <v>120</v>
      </c>
      <c r="C38" s="13" t="s">
        <v>6</v>
      </c>
      <c r="D38" s="131">
        <v>622</v>
      </c>
      <c r="E38" s="130" t="s">
        <v>11</v>
      </c>
      <c r="F38" s="4" t="s">
        <v>3</v>
      </c>
      <c r="G38" s="140"/>
      <c r="H38" s="4"/>
      <c r="I38" s="110" t="s">
        <v>102</v>
      </c>
      <c r="J38" s="128">
        <v>43293</v>
      </c>
      <c r="K38" s="127"/>
      <c r="L38" s="126"/>
      <c r="M38" s="125"/>
      <c r="N38" s="124" t="s">
        <v>92</v>
      </c>
      <c r="O38" s="9">
        <v>5450</v>
      </c>
      <c r="P38" s="149">
        <v>5225</v>
      </c>
      <c r="Q38" s="150">
        <v>0</v>
      </c>
      <c r="R38" s="150">
        <v>0</v>
      </c>
      <c r="S38" s="151">
        <v>840</v>
      </c>
      <c r="T38" s="150">
        <v>0</v>
      </c>
      <c r="U38" s="151">
        <v>0</v>
      </c>
      <c r="V38" s="150">
        <v>0</v>
      </c>
      <c r="W38" s="149">
        <v>68</v>
      </c>
      <c r="X38" s="153">
        <v>6133</v>
      </c>
      <c r="Y38" s="154" t="s">
        <v>93</v>
      </c>
      <c r="Z38" s="155">
        <v>0</v>
      </c>
      <c r="AA38" s="154">
        <v>0</v>
      </c>
      <c r="AB38" s="154">
        <v>0</v>
      </c>
      <c r="AC38" s="153">
        <v>0</v>
      </c>
      <c r="AD38" s="153">
        <v>6133</v>
      </c>
      <c r="AE38" s="152">
        <v>0</v>
      </c>
      <c r="AF38" s="119">
        <v>0</v>
      </c>
      <c r="AG38" s="118"/>
      <c r="AH38" s="94">
        <f>+COUNTIF(Table1[[#Data],[#Totals],[Resident]],Table1[[#This Row],[Resident]])</f>
        <v>40</v>
      </c>
      <c r="AI38" s="93">
        <f t="shared" si="0"/>
        <v>31</v>
      </c>
      <c r="AJ38" s="93" t="str">
        <f t="shared" si="1"/>
        <v/>
      </c>
      <c r="AK38" s="92">
        <f t="shared" si="2"/>
        <v>0</v>
      </c>
      <c r="AL38" s="92">
        <f t="shared" si="3"/>
        <v>31</v>
      </c>
      <c r="AM38" s="91">
        <f t="shared" si="4"/>
        <v>225</v>
      </c>
      <c r="AN38" s="90"/>
      <c r="AP38" s="18"/>
      <c r="AQ38" s="18"/>
      <c r="AR38" s="18"/>
      <c r="AS38" s="18"/>
      <c r="AT38" s="18"/>
      <c r="AU38" s="18"/>
    </row>
    <row r="39" spans="1:47" s="45" customFormat="1" ht="15.75">
      <c r="A39" s="117" t="s">
        <v>42</v>
      </c>
      <c r="B39" s="12">
        <v>120</v>
      </c>
      <c r="C39" s="13" t="s">
        <v>5</v>
      </c>
      <c r="D39" s="131">
        <v>621</v>
      </c>
      <c r="E39" s="130" t="s">
        <v>11</v>
      </c>
      <c r="F39" s="4" t="s">
        <v>3</v>
      </c>
      <c r="G39" s="140"/>
      <c r="H39" s="4"/>
      <c r="I39" s="110" t="s">
        <v>102</v>
      </c>
      <c r="J39" s="128">
        <v>43293</v>
      </c>
      <c r="K39" s="127"/>
      <c r="L39" s="126"/>
      <c r="M39" s="125"/>
      <c r="N39" s="124" t="s">
        <v>92</v>
      </c>
      <c r="O39" s="8">
        <v>5450</v>
      </c>
      <c r="P39" s="149">
        <v>5225</v>
      </c>
      <c r="Q39" s="150">
        <v>0</v>
      </c>
      <c r="R39" s="150">
        <v>0</v>
      </c>
      <c r="S39" s="151">
        <v>500</v>
      </c>
      <c r="T39" s="150">
        <v>0</v>
      </c>
      <c r="U39" s="151">
        <v>0</v>
      </c>
      <c r="V39" s="150">
        <v>0</v>
      </c>
      <c r="W39" s="149">
        <v>0</v>
      </c>
      <c r="X39" s="121">
        <v>5725</v>
      </c>
      <c r="Y39" s="122" t="s">
        <v>93</v>
      </c>
      <c r="Z39" s="123">
        <v>0</v>
      </c>
      <c r="AA39" s="122">
        <v>0</v>
      </c>
      <c r="AB39" s="122">
        <v>0</v>
      </c>
      <c r="AC39" s="121">
        <v>0</v>
      </c>
      <c r="AD39" s="121">
        <v>5725</v>
      </c>
      <c r="AE39" s="120">
        <v>0</v>
      </c>
      <c r="AF39" s="119">
        <v>0</v>
      </c>
      <c r="AG39" s="118"/>
      <c r="AH39" s="94">
        <f>+COUNTIF(Table1[[#Data],[#Totals],[Resident]],Table1[[#This Row],[Resident]])</f>
        <v>40</v>
      </c>
      <c r="AI39" s="93">
        <f t="shared" si="0"/>
        <v>31</v>
      </c>
      <c r="AJ39" s="93" t="str">
        <f t="shared" si="1"/>
        <v/>
      </c>
      <c r="AK39" s="92">
        <f t="shared" si="2"/>
        <v>0</v>
      </c>
      <c r="AL39" s="92">
        <f t="shared" si="3"/>
        <v>31</v>
      </c>
      <c r="AM39" s="91">
        <f t="shared" si="4"/>
        <v>225</v>
      </c>
      <c r="AN39" s="90"/>
      <c r="AP39" s="18"/>
      <c r="AQ39" s="18"/>
      <c r="AR39" s="18"/>
      <c r="AS39" s="18"/>
      <c r="AT39" s="18"/>
      <c r="AU39" s="18"/>
    </row>
    <row r="40" spans="1:47" s="45" customFormat="1" ht="15.75">
      <c r="A40" s="117" t="s">
        <v>42</v>
      </c>
      <c r="B40" s="12">
        <v>121</v>
      </c>
      <c r="C40" s="13"/>
      <c r="D40" s="131">
        <v>622</v>
      </c>
      <c r="E40" s="130" t="s">
        <v>11</v>
      </c>
      <c r="F40" s="4" t="s">
        <v>0</v>
      </c>
      <c r="G40" s="140"/>
      <c r="H40" s="4"/>
      <c r="I40" s="110" t="s">
        <v>102</v>
      </c>
      <c r="J40" s="128">
        <v>43243</v>
      </c>
      <c r="K40" s="127"/>
      <c r="L40" s="126"/>
      <c r="M40" s="125"/>
      <c r="N40" s="124" t="s">
        <v>92</v>
      </c>
      <c r="O40" s="1">
        <v>8235</v>
      </c>
      <c r="P40" s="149">
        <v>7325</v>
      </c>
      <c r="Q40" s="150">
        <v>0</v>
      </c>
      <c r="R40" s="150">
        <v>0</v>
      </c>
      <c r="S40" s="151">
        <v>1500</v>
      </c>
      <c r="T40" s="150">
        <v>0</v>
      </c>
      <c r="U40" s="151">
        <v>0</v>
      </c>
      <c r="V40" s="150">
        <v>0</v>
      </c>
      <c r="W40" s="149">
        <v>106.65</v>
      </c>
      <c r="X40" s="121">
        <v>8931.65</v>
      </c>
      <c r="Y40" s="122" t="s">
        <v>93</v>
      </c>
      <c r="Z40" s="123">
        <v>0</v>
      </c>
      <c r="AA40" s="122">
        <v>0</v>
      </c>
      <c r="AB40" s="122">
        <v>0</v>
      </c>
      <c r="AC40" s="121">
        <v>0</v>
      </c>
      <c r="AD40" s="121">
        <v>8931.65</v>
      </c>
      <c r="AE40" s="120">
        <v>0</v>
      </c>
      <c r="AF40" s="119">
        <v>0</v>
      </c>
      <c r="AG40" s="118"/>
      <c r="AH40" s="94">
        <f>+COUNTIF(Table1[[#Data],[#Totals],[Resident]],Table1[[#This Row],[Resident]])</f>
        <v>40</v>
      </c>
      <c r="AI40" s="93">
        <f t="shared" si="0"/>
        <v>31</v>
      </c>
      <c r="AJ40" s="93" t="str">
        <f t="shared" si="1"/>
        <v/>
      </c>
      <c r="AK40" s="92">
        <f t="shared" si="2"/>
        <v>0</v>
      </c>
      <c r="AL40" s="92">
        <f t="shared" si="3"/>
        <v>31</v>
      </c>
      <c r="AM40" s="91">
        <f t="shared" si="4"/>
        <v>910</v>
      </c>
      <c r="AN40" s="90"/>
      <c r="AP40" s="18"/>
      <c r="AQ40" s="18"/>
      <c r="AR40" s="18"/>
      <c r="AS40" s="18"/>
      <c r="AT40" s="18"/>
      <c r="AU40" s="18"/>
    </row>
    <row r="41" spans="1:47" s="45" customFormat="1" ht="15.75">
      <c r="A41" s="117" t="s">
        <v>42</v>
      </c>
      <c r="B41" s="12">
        <v>122</v>
      </c>
      <c r="C41" s="13" t="s">
        <v>6</v>
      </c>
      <c r="D41" s="131">
        <v>622</v>
      </c>
      <c r="E41" s="130" t="s">
        <v>11</v>
      </c>
      <c r="F41" s="5" t="s">
        <v>2</v>
      </c>
      <c r="G41" s="129"/>
      <c r="H41" s="129"/>
      <c r="I41" s="110" t="s">
        <v>104</v>
      </c>
      <c r="J41" s="128">
        <v>43397</v>
      </c>
      <c r="K41" s="127"/>
      <c r="L41" s="126" t="s">
        <v>42</v>
      </c>
      <c r="M41" s="125"/>
      <c r="N41" s="148" t="s">
        <v>92</v>
      </c>
      <c r="O41" s="7">
        <v>5450</v>
      </c>
      <c r="P41" s="145">
        <v>3987.5</v>
      </c>
      <c r="Q41" s="146">
        <v>0</v>
      </c>
      <c r="R41" s="146">
        <v>0</v>
      </c>
      <c r="S41" s="147">
        <v>750</v>
      </c>
      <c r="T41" s="146">
        <v>0</v>
      </c>
      <c r="U41" s="147">
        <v>0</v>
      </c>
      <c r="V41" s="146">
        <v>0</v>
      </c>
      <c r="W41" s="145">
        <v>27.5</v>
      </c>
      <c r="X41" s="142">
        <v>4765</v>
      </c>
      <c r="Y41" s="143" t="s">
        <v>93</v>
      </c>
      <c r="Z41" s="144">
        <v>0</v>
      </c>
      <c r="AA41" s="143">
        <v>0</v>
      </c>
      <c r="AB41" s="143">
        <v>0</v>
      </c>
      <c r="AC41" s="142">
        <v>0</v>
      </c>
      <c r="AD41" s="142">
        <v>4765</v>
      </c>
      <c r="AE41" s="141">
        <v>0</v>
      </c>
      <c r="AF41" s="119">
        <v>0</v>
      </c>
      <c r="AG41" s="118"/>
      <c r="AH41" s="94">
        <f>+COUNTIF(Table1[[#Data],[#Totals],[Resident]],Table1[[#This Row],[Resident]])</f>
        <v>8</v>
      </c>
      <c r="AI41" s="93">
        <f t="shared" ref="AI41:AI71" si="5">IF(AND(J41&gt;=$AD$81,+K41&lt;=$AD$82,J41&lt;&gt;"",K41&lt;&gt;""),K41-J41+1,(((IFERROR(IF(K41&lt;&gt;"",+IF(K41="",0,IF(K41&lt;=$AD$82,K41-$AD$81+1,0)),IF(J41="",0,IF(J41&lt;=$AD$81,$AD$82-$AD$81+1,$AD$82-J41+1))),IF(K41&lt;&gt;"",+IF(K41="",0,IF(K41&lt;=$AD$82,K41-$AD$81+1,0)),IF(J41="",0,IF(J41&lt;=$AD$81,$AD$82-$AD$81+1,$AD$82-J41+1))))))))</f>
        <v>31</v>
      </c>
      <c r="AJ41" s="93" t="str">
        <f t="shared" ref="AJ41:AJ71" si="6">IF(Q41&lt;&gt;0,IFERROR(IF(K41&lt;&gt;"",+IF(K41="",0,IF(K41&lt;=$AD$82,K41-$AD$81+1,0)),IF(J41="",0,IF(J41&lt;=$AD$81,$AD$82-$AD$81+1,$AD$82-J41+1))),IF(K41&lt;&gt;"",+IF(K41="",0,IF(K41&lt;=$AD$82,K41-$AD$81+1,0)),IF(J41="",0,IF(J41&lt;=$AD$81,$AD$82-$AD$81+1,$AD$82-J41+1)))),"")</f>
        <v/>
      </c>
      <c r="AK41" s="92">
        <f t="shared" ref="AK41:AK72" si="7">+IFERROR(IF(AND(OR(C41="A",C41="B",C41="C"),AJ41&lt;&gt;"",P41=0),-AI41,0),0)</f>
        <v>0</v>
      </c>
      <c r="AL41" s="92">
        <f t="shared" ref="AL41:AL72" si="8">+AI41+AK41</f>
        <v>31</v>
      </c>
      <c r="AM41" s="91">
        <f t="shared" ref="AM41:AM71" si="9">+IF(I41="",0,(IF(OR(P41=0,N41="m"),0,(O41/($AD$82-$AD$81+1)*AL41)-P41)))</f>
        <v>1462.5</v>
      </c>
      <c r="AN41" s="90"/>
      <c r="AP41" s="18"/>
      <c r="AQ41" s="18"/>
      <c r="AR41" s="18"/>
      <c r="AS41" s="18"/>
      <c r="AT41" s="18"/>
      <c r="AU41" s="18"/>
    </row>
    <row r="42" spans="1:47" s="45" customFormat="1" ht="15.75">
      <c r="A42" s="117" t="s">
        <v>42</v>
      </c>
      <c r="B42" s="12">
        <v>122</v>
      </c>
      <c r="C42" s="13" t="s">
        <v>5</v>
      </c>
      <c r="D42" s="131">
        <v>622</v>
      </c>
      <c r="E42" s="130" t="s">
        <v>11</v>
      </c>
      <c r="F42" s="5" t="s">
        <v>2</v>
      </c>
      <c r="G42" s="129"/>
      <c r="H42" s="129"/>
      <c r="I42" s="110" t="s">
        <v>104</v>
      </c>
      <c r="J42" s="128">
        <v>43397</v>
      </c>
      <c r="K42" s="127"/>
      <c r="L42" s="126" t="s">
        <v>42</v>
      </c>
      <c r="M42" s="125"/>
      <c r="N42" s="148" t="s">
        <v>92</v>
      </c>
      <c r="O42" s="7">
        <v>5450</v>
      </c>
      <c r="P42" s="145">
        <v>3987.5</v>
      </c>
      <c r="Q42" s="146">
        <v>0</v>
      </c>
      <c r="R42" s="146">
        <v>0</v>
      </c>
      <c r="S42" s="147">
        <v>750</v>
      </c>
      <c r="T42" s="146">
        <v>0</v>
      </c>
      <c r="U42" s="147">
        <v>0</v>
      </c>
      <c r="V42" s="146">
        <v>0</v>
      </c>
      <c r="W42" s="145">
        <v>27.5</v>
      </c>
      <c r="X42" s="142">
        <v>4765</v>
      </c>
      <c r="Y42" s="143" t="s">
        <v>93</v>
      </c>
      <c r="Z42" s="144">
        <v>0</v>
      </c>
      <c r="AA42" s="143">
        <v>0</v>
      </c>
      <c r="AB42" s="143">
        <v>0</v>
      </c>
      <c r="AC42" s="142">
        <v>0</v>
      </c>
      <c r="AD42" s="142">
        <v>4765</v>
      </c>
      <c r="AE42" s="141">
        <v>0</v>
      </c>
      <c r="AF42" s="119">
        <v>0</v>
      </c>
      <c r="AG42" s="118"/>
      <c r="AH42" s="94">
        <f>+COUNTIF(Table1[[#Data],[#Totals],[Resident]],Table1[[#This Row],[Resident]])</f>
        <v>8</v>
      </c>
      <c r="AI42" s="93">
        <f t="shared" si="5"/>
        <v>31</v>
      </c>
      <c r="AJ42" s="93" t="str">
        <f t="shared" si="6"/>
        <v/>
      </c>
      <c r="AK42" s="92">
        <f t="shared" si="7"/>
        <v>0</v>
      </c>
      <c r="AL42" s="92">
        <f t="shared" si="8"/>
        <v>31</v>
      </c>
      <c r="AM42" s="91">
        <f t="shared" si="9"/>
        <v>1462.5</v>
      </c>
      <c r="AN42" s="90"/>
      <c r="AP42" s="18"/>
      <c r="AQ42" s="18"/>
      <c r="AR42" s="18"/>
      <c r="AS42" s="18"/>
      <c r="AT42" s="18"/>
      <c r="AU42" s="18"/>
    </row>
    <row r="43" spans="1:47" s="45" customFormat="1" ht="15.75">
      <c r="A43" s="117" t="s">
        <v>42</v>
      </c>
      <c r="B43" s="12">
        <v>123</v>
      </c>
      <c r="C43" s="13"/>
      <c r="D43" s="139">
        <v>622</v>
      </c>
      <c r="E43" s="130" t="s">
        <v>11</v>
      </c>
      <c r="F43" s="4" t="s">
        <v>0</v>
      </c>
      <c r="G43" s="129"/>
      <c r="H43" s="129"/>
      <c r="I43" s="110" t="s">
        <v>102</v>
      </c>
      <c r="J43" s="128">
        <v>43707</v>
      </c>
      <c r="K43" s="127"/>
      <c r="L43" s="126"/>
      <c r="M43" s="125"/>
      <c r="N43" s="124" t="s">
        <v>92</v>
      </c>
      <c r="O43" s="1">
        <v>8235</v>
      </c>
      <c r="P43" s="101">
        <v>8235</v>
      </c>
      <c r="Q43" s="102">
        <v>0</v>
      </c>
      <c r="R43" s="102">
        <v>0</v>
      </c>
      <c r="S43" s="103">
        <v>1680</v>
      </c>
      <c r="T43" s="102">
        <v>0</v>
      </c>
      <c r="U43" s="103">
        <v>0</v>
      </c>
      <c r="V43" s="102">
        <v>0</v>
      </c>
      <c r="W43" s="101">
        <v>65.789999999999992</v>
      </c>
      <c r="X43" s="121">
        <v>9980.7900000000009</v>
      </c>
      <c r="Y43" s="122" t="s">
        <v>93</v>
      </c>
      <c r="Z43" s="123">
        <v>0</v>
      </c>
      <c r="AA43" s="122">
        <v>0</v>
      </c>
      <c r="AB43" s="122">
        <v>0</v>
      </c>
      <c r="AC43" s="121">
        <v>0</v>
      </c>
      <c r="AD43" s="121">
        <v>9980.7900000000009</v>
      </c>
      <c r="AE43" s="120">
        <v>0</v>
      </c>
      <c r="AF43" s="119">
        <v>0</v>
      </c>
      <c r="AG43" s="118"/>
      <c r="AH43" s="94">
        <f>+COUNTIF(Table1[[#Data],[#Totals],[Resident]],Table1[[#This Row],[Resident]])</f>
        <v>40</v>
      </c>
      <c r="AI43" s="93">
        <f t="shared" si="5"/>
        <v>31</v>
      </c>
      <c r="AJ43" s="93" t="str">
        <f t="shared" si="6"/>
        <v/>
      </c>
      <c r="AK43" s="92">
        <f t="shared" si="7"/>
        <v>0</v>
      </c>
      <c r="AL43" s="92">
        <f t="shared" si="8"/>
        <v>31</v>
      </c>
      <c r="AM43" s="91">
        <f t="shared" si="9"/>
        <v>0</v>
      </c>
      <c r="AN43" s="90"/>
      <c r="AP43" s="18"/>
      <c r="AQ43" s="18"/>
      <c r="AR43" s="18"/>
      <c r="AS43" s="18"/>
      <c r="AT43" s="18"/>
      <c r="AU43" s="18"/>
    </row>
    <row r="44" spans="1:47" s="45" customFormat="1" ht="15.75">
      <c r="A44" s="117" t="s">
        <v>42</v>
      </c>
      <c r="B44" s="12">
        <v>124</v>
      </c>
      <c r="C44" s="13" t="s">
        <v>6</v>
      </c>
      <c r="D44" s="131">
        <v>613</v>
      </c>
      <c r="E44" s="130" t="s">
        <v>11</v>
      </c>
      <c r="F44" s="5" t="s">
        <v>3</v>
      </c>
      <c r="G44" s="129"/>
      <c r="H44" s="129"/>
      <c r="I44" s="110" t="s">
        <v>104</v>
      </c>
      <c r="J44" s="128">
        <v>43727</v>
      </c>
      <c r="K44" s="127"/>
      <c r="L44" s="126" t="s">
        <v>42</v>
      </c>
      <c r="M44" s="125"/>
      <c r="N44" s="148" t="s">
        <v>92</v>
      </c>
      <c r="O44" s="7">
        <v>5450</v>
      </c>
      <c r="P44" s="145">
        <v>4450</v>
      </c>
      <c r="Q44" s="146">
        <v>0</v>
      </c>
      <c r="R44" s="146">
        <v>0</v>
      </c>
      <c r="S44" s="147">
        <v>420</v>
      </c>
      <c r="T44" s="146">
        <v>0</v>
      </c>
      <c r="U44" s="147">
        <v>0</v>
      </c>
      <c r="V44" s="146">
        <v>0</v>
      </c>
      <c r="W44" s="145" t="s">
        <v>93</v>
      </c>
      <c r="X44" s="142">
        <v>4870</v>
      </c>
      <c r="Y44" s="143" t="s">
        <v>93</v>
      </c>
      <c r="Z44" s="144">
        <v>0</v>
      </c>
      <c r="AA44" s="143">
        <v>0</v>
      </c>
      <c r="AB44" s="143">
        <v>0</v>
      </c>
      <c r="AC44" s="142">
        <v>0</v>
      </c>
      <c r="AD44" s="142">
        <v>4870</v>
      </c>
      <c r="AE44" s="141">
        <v>0</v>
      </c>
      <c r="AF44" s="119">
        <v>0</v>
      </c>
      <c r="AG44" s="118"/>
      <c r="AH44" s="94">
        <f>+COUNTIF(Table1[[#Data],[#Totals],[Resident]],Table1[[#This Row],[Resident]])</f>
        <v>8</v>
      </c>
      <c r="AI44" s="93">
        <f t="shared" si="5"/>
        <v>31</v>
      </c>
      <c r="AJ44" s="93" t="str">
        <f t="shared" si="6"/>
        <v/>
      </c>
      <c r="AK44" s="92">
        <f t="shared" si="7"/>
        <v>0</v>
      </c>
      <c r="AL44" s="92">
        <f t="shared" si="8"/>
        <v>31</v>
      </c>
      <c r="AM44" s="91">
        <f t="shared" si="9"/>
        <v>1000</v>
      </c>
      <c r="AN44" s="90"/>
      <c r="AP44" s="18"/>
      <c r="AQ44" s="18"/>
      <c r="AR44" s="18"/>
      <c r="AS44" s="18"/>
      <c r="AT44" s="18"/>
      <c r="AU44" s="18"/>
    </row>
    <row r="45" spans="1:47" s="45" customFormat="1" ht="15.75">
      <c r="A45" s="117" t="s">
        <v>42</v>
      </c>
      <c r="B45" s="12">
        <v>124</v>
      </c>
      <c r="C45" s="13" t="s">
        <v>5</v>
      </c>
      <c r="D45" s="139">
        <v>625</v>
      </c>
      <c r="E45" s="130" t="s">
        <v>11</v>
      </c>
      <c r="F45" s="5" t="s">
        <v>3</v>
      </c>
      <c r="G45" s="129"/>
      <c r="H45" s="129"/>
      <c r="I45" s="110" t="s">
        <v>104</v>
      </c>
      <c r="J45" s="128">
        <v>43727</v>
      </c>
      <c r="K45" s="127"/>
      <c r="L45" s="126" t="s">
        <v>42</v>
      </c>
      <c r="M45" s="125"/>
      <c r="N45" s="148" t="s">
        <v>92</v>
      </c>
      <c r="O45" s="7">
        <v>5450</v>
      </c>
      <c r="P45" s="145">
        <v>4450</v>
      </c>
      <c r="Q45" s="146">
        <v>0</v>
      </c>
      <c r="R45" s="146">
        <v>0</v>
      </c>
      <c r="S45" s="147">
        <v>420</v>
      </c>
      <c r="T45" s="146">
        <v>0</v>
      </c>
      <c r="U45" s="147">
        <v>0</v>
      </c>
      <c r="V45" s="146">
        <v>0</v>
      </c>
      <c r="W45" s="145" t="s">
        <v>93</v>
      </c>
      <c r="X45" s="142">
        <v>4870</v>
      </c>
      <c r="Y45" s="143" t="s">
        <v>93</v>
      </c>
      <c r="Z45" s="144">
        <v>0</v>
      </c>
      <c r="AA45" s="143">
        <v>0</v>
      </c>
      <c r="AB45" s="143">
        <v>0</v>
      </c>
      <c r="AC45" s="142">
        <v>0</v>
      </c>
      <c r="AD45" s="142">
        <v>4870</v>
      </c>
      <c r="AE45" s="141">
        <v>0</v>
      </c>
      <c r="AF45" s="119">
        <v>0</v>
      </c>
      <c r="AG45" s="118"/>
      <c r="AH45" s="94">
        <f>+COUNTIF(Table1[[#Data],[#Totals],[Resident]],Table1[[#This Row],[Resident]])</f>
        <v>8</v>
      </c>
      <c r="AI45" s="93">
        <f t="shared" si="5"/>
        <v>31</v>
      </c>
      <c r="AJ45" s="93" t="str">
        <f t="shared" si="6"/>
        <v/>
      </c>
      <c r="AK45" s="92">
        <f t="shared" si="7"/>
        <v>0</v>
      </c>
      <c r="AL45" s="92">
        <f t="shared" si="8"/>
        <v>31</v>
      </c>
      <c r="AM45" s="91">
        <f t="shared" si="9"/>
        <v>1000</v>
      </c>
      <c r="AN45" s="90"/>
      <c r="AP45" s="18"/>
      <c r="AQ45" s="18"/>
      <c r="AR45" s="18"/>
      <c r="AS45" s="18"/>
      <c r="AT45" s="18"/>
      <c r="AU45" s="18"/>
    </row>
    <row r="46" spans="1:47" s="45" customFormat="1" ht="15.75">
      <c r="A46" s="117"/>
      <c r="B46" s="12">
        <v>125</v>
      </c>
      <c r="C46" s="13"/>
      <c r="D46" s="131">
        <v>414</v>
      </c>
      <c r="E46" s="130" t="s">
        <v>11</v>
      </c>
      <c r="F46" s="4" t="s">
        <v>0</v>
      </c>
      <c r="G46" s="129"/>
      <c r="H46" s="129"/>
      <c r="I46" s="110" t="s">
        <v>102</v>
      </c>
      <c r="J46" s="128">
        <v>43600</v>
      </c>
      <c r="K46" s="127">
        <v>43749</v>
      </c>
      <c r="L46" s="126"/>
      <c r="M46" s="125"/>
      <c r="N46" s="124" t="s">
        <v>92</v>
      </c>
      <c r="O46" s="1">
        <v>8235</v>
      </c>
      <c r="P46" s="101">
        <v>2475</v>
      </c>
      <c r="Q46" s="102">
        <v>0</v>
      </c>
      <c r="R46" s="102">
        <v>0</v>
      </c>
      <c r="S46" s="103">
        <v>709.68000000000006</v>
      </c>
      <c r="T46" s="102">
        <v>0</v>
      </c>
      <c r="U46" s="103">
        <v>0</v>
      </c>
      <c r="V46" s="102">
        <v>0</v>
      </c>
      <c r="W46" s="101">
        <v>43.08</v>
      </c>
      <c r="X46" s="121">
        <v>3227.76</v>
      </c>
      <c r="Y46" s="122" t="s">
        <v>93</v>
      </c>
      <c r="Z46" s="123">
        <v>0</v>
      </c>
      <c r="AA46" s="122">
        <v>0</v>
      </c>
      <c r="AB46" s="122">
        <v>0</v>
      </c>
      <c r="AC46" s="121">
        <v>0</v>
      </c>
      <c r="AD46" s="121">
        <v>3227.76</v>
      </c>
      <c r="AE46" s="120">
        <v>0</v>
      </c>
      <c r="AF46" s="119">
        <v>0</v>
      </c>
      <c r="AG46" s="118"/>
      <c r="AH46" s="94">
        <f>+COUNTIF(Table1[[#Data],[#Totals],[Resident]],Table1[[#This Row],[Resident]])</f>
        <v>40</v>
      </c>
      <c r="AI46" s="93">
        <f t="shared" si="5"/>
        <v>11</v>
      </c>
      <c r="AJ46" s="93" t="str">
        <f t="shared" si="6"/>
        <v/>
      </c>
      <c r="AK46" s="92">
        <f t="shared" si="7"/>
        <v>0</v>
      </c>
      <c r="AL46" s="92">
        <f t="shared" si="8"/>
        <v>11</v>
      </c>
      <c r="AM46" s="91">
        <f t="shared" si="9"/>
        <v>447.0967741935483</v>
      </c>
      <c r="AN46" s="90"/>
      <c r="AP46" s="18"/>
      <c r="AQ46" s="18"/>
      <c r="AR46" s="18"/>
      <c r="AS46" s="18"/>
      <c r="AT46" s="18"/>
      <c r="AU46" s="18"/>
    </row>
    <row r="47" spans="1:47" s="45" customFormat="1" ht="15.75">
      <c r="A47" s="117" t="s">
        <v>42</v>
      </c>
      <c r="B47" s="12">
        <v>126</v>
      </c>
      <c r="C47" s="13" t="s">
        <v>6</v>
      </c>
      <c r="D47" s="131">
        <v>416</v>
      </c>
      <c r="E47" s="130" t="s">
        <v>11</v>
      </c>
      <c r="F47" s="4" t="s">
        <v>3</v>
      </c>
      <c r="G47" s="140"/>
      <c r="H47" s="4"/>
      <c r="I47" s="110" t="s">
        <v>102</v>
      </c>
      <c r="J47" s="128">
        <v>42282</v>
      </c>
      <c r="K47" s="127"/>
      <c r="L47" s="126"/>
      <c r="M47" s="125"/>
      <c r="N47" s="124" t="s">
        <v>92</v>
      </c>
      <c r="O47" s="8">
        <v>5450</v>
      </c>
      <c r="P47" s="101">
        <v>5225</v>
      </c>
      <c r="Q47" s="102">
        <v>0</v>
      </c>
      <c r="R47" s="102">
        <v>-310</v>
      </c>
      <c r="S47" s="103">
        <v>1500</v>
      </c>
      <c r="T47" s="102">
        <v>0</v>
      </c>
      <c r="U47" s="103">
        <v>0</v>
      </c>
      <c r="V47" s="102">
        <v>0</v>
      </c>
      <c r="W47" s="101">
        <v>211.14</v>
      </c>
      <c r="X47" s="121">
        <v>6626.14</v>
      </c>
      <c r="Y47" s="122" t="s">
        <v>93</v>
      </c>
      <c r="Z47" s="123">
        <v>0</v>
      </c>
      <c r="AA47" s="122">
        <v>0</v>
      </c>
      <c r="AB47" s="122">
        <v>0</v>
      </c>
      <c r="AC47" s="121">
        <v>0</v>
      </c>
      <c r="AD47" s="121">
        <v>6626.14</v>
      </c>
      <c r="AE47" s="120">
        <v>-310</v>
      </c>
      <c r="AF47" s="119">
        <v>0</v>
      </c>
      <c r="AG47" s="118" t="s">
        <v>43</v>
      </c>
      <c r="AH47" s="94">
        <f>+COUNTIF(Table1[[#Data],[#Totals],[Resident]],Table1[[#This Row],[Resident]])</f>
        <v>40</v>
      </c>
      <c r="AI47" s="93">
        <f t="shared" si="5"/>
        <v>31</v>
      </c>
      <c r="AJ47" s="93" t="str">
        <f t="shared" si="6"/>
        <v/>
      </c>
      <c r="AK47" s="92">
        <f t="shared" si="7"/>
        <v>0</v>
      </c>
      <c r="AL47" s="92">
        <f t="shared" si="8"/>
        <v>31</v>
      </c>
      <c r="AM47" s="91">
        <f t="shared" si="9"/>
        <v>225</v>
      </c>
      <c r="AN47" s="90"/>
      <c r="AP47" s="18"/>
      <c r="AQ47" s="18"/>
      <c r="AR47" s="18"/>
      <c r="AS47" s="18"/>
      <c r="AT47" s="18"/>
      <c r="AU47" s="18"/>
    </row>
    <row r="48" spans="1:47" s="45" customFormat="1" ht="15.75">
      <c r="A48" s="117" t="s">
        <v>42</v>
      </c>
      <c r="B48" s="12">
        <v>126</v>
      </c>
      <c r="C48" s="13" t="s">
        <v>5</v>
      </c>
      <c r="D48" s="131">
        <v>621</v>
      </c>
      <c r="E48" s="130" t="s">
        <v>11</v>
      </c>
      <c r="F48" s="4" t="s">
        <v>3</v>
      </c>
      <c r="G48" s="129"/>
      <c r="H48" s="129"/>
      <c r="I48" s="110"/>
      <c r="J48" s="128"/>
      <c r="K48" s="127"/>
      <c r="L48" s="126"/>
      <c r="M48" s="125"/>
      <c r="N48" s="124" t="s">
        <v>92</v>
      </c>
      <c r="O48" s="8">
        <v>5450</v>
      </c>
      <c r="P48" s="101">
        <v>0</v>
      </c>
      <c r="Q48" s="102">
        <v>0</v>
      </c>
      <c r="R48" s="102">
        <v>0</v>
      </c>
      <c r="S48" s="103">
        <v>0</v>
      </c>
      <c r="T48" s="102">
        <v>0</v>
      </c>
      <c r="U48" s="103">
        <v>0</v>
      </c>
      <c r="V48" s="102">
        <v>0</v>
      </c>
      <c r="W48" s="101">
        <v>0</v>
      </c>
      <c r="X48" s="121">
        <v>0</v>
      </c>
      <c r="Y48" s="122" t="s">
        <v>93</v>
      </c>
      <c r="Z48" s="123">
        <v>0</v>
      </c>
      <c r="AA48" s="122">
        <v>0</v>
      </c>
      <c r="AB48" s="122">
        <v>0</v>
      </c>
      <c r="AC48" s="121">
        <v>0</v>
      </c>
      <c r="AD48" s="121">
        <v>0</v>
      </c>
      <c r="AE48" s="120">
        <v>0</v>
      </c>
      <c r="AF48" s="119">
        <v>0</v>
      </c>
      <c r="AG48" s="118"/>
      <c r="AH48" s="94">
        <f>+COUNTIF(Table1[[#Data],[#Totals],[Resident]],Table1[[#This Row],[Resident]])</f>
        <v>0</v>
      </c>
      <c r="AI48" s="93">
        <f t="shared" si="5"/>
        <v>0</v>
      </c>
      <c r="AJ48" s="93" t="str">
        <f t="shared" si="6"/>
        <v/>
      </c>
      <c r="AK48" s="92">
        <f t="shared" si="7"/>
        <v>0</v>
      </c>
      <c r="AL48" s="92">
        <f t="shared" si="8"/>
        <v>0</v>
      </c>
      <c r="AM48" s="91">
        <f t="shared" si="9"/>
        <v>0</v>
      </c>
      <c r="AN48" s="90"/>
      <c r="AP48" s="18"/>
      <c r="AQ48" s="18"/>
      <c r="AR48" s="18"/>
      <c r="AS48" s="18"/>
      <c r="AT48" s="18"/>
      <c r="AU48" s="18"/>
    </row>
    <row r="49" spans="1:47" s="45" customFormat="1" ht="15.75">
      <c r="A49" s="117" t="s">
        <v>42</v>
      </c>
      <c r="B49" s="12">
        <v>127</v>
      </c>
      <c r="C49" s="13" t="s">
        <v>5</v>
      </c>
      <c r="D49" s="131">
        <v>621</v>
      </c>
      <c r="E49" s="130" t="s">
        <v>11</v>
      </c>
      <c r="F49" s="4" t="s">
        <v>1</v>
      </c>
      <c r="G49" s="129"/>
      <c r="H49" s="129"/>
      <c r="I49" s="110" t="s">
        <v>102</v>
      </c>
      <c r="J49" s="128">
        <v>41665</v>
      </c>
      <c r="K49" s="127"/>
      <c r="L49" s="126"/>
      <c r="M49" s="125"/>
      <c r="N49" s="124" t="s">
        <v>92</v>
      </c>
      <c r="O49" s="1">
        <v>7235</v>
      </c>
      <c r="P49" s="101">
        <v>6275</v>
      </c>
      <c r="Q49" s="102">
        <v>0</v>
      </c>
      <c r="R49" s="102">
        <v>0</v>
      </c>
      <c r="S49" s="103">
        <v>1500</v>
      </c>
      <c r="T49" s="102">
        <v>0</v>
      </c>
      <c r="U49" s="103">
        <v>0</v>
      </c>
      <c r="V49" s="102">
        <v>0</v>
      </c>
      <c r="W49" s="101">
        <v>39.229999999999997</v>
      </c>
      <c r="X49" s="121">
        <v>7814.23</v>
      </c>
      <c r="Y49" s="122" t="s">
        <v>93</v>
      </c>
      <c r="Z49" s="123">
        <v>0</v>
      </c>
      <c r="AA49" s="122">
        <v>0</v>
      </c>
      <c r="AB49" s="122">
        <v>0</v>
      </c>
      <c r="AC49" s="121">
        <v>0</v>
      </c>
      <c r="AD49" s="121">
        <v>7814.23</v>
      </c>
      <c r="AE49" s="120">
        <v>0</v>
      </c>
      <c r="AF49" s="119">
        <v>0</v>
      </c>
      <c r="AG49" s="118"/>
      <c r="AH49" s="94">
        <f>+COUNTIF(Table1[[#Data],[#Totals],[Resident]],Table1[[#This Row],[Resident]])</f>
        <v>40</v>
      </c>
      <c r="AI49" s="93">
        <f t="shared" si="5"/>
        <v>31</v>
      </c>
      <c r="AJ49" s="93" t="str">
        <f t="shared" si="6"/>
        <v/>
      </c>
      <c r="AK49" s="92">
        <f t="shared" si="7"/>
        <v>0</v>
      </c>
      <c r="AL49" s="92">
        <f t="shared" si="8"/>
        <v>31</v>
      </c>
      <c r="AM49" s="91">
        <f t="shared" si="9"/>
        <v>960</v>
      </c>
      <c r="AN49" s="90"/>
      <c r="AP49" s="18"/>
      <c r="AQ49" s="18"/>
      <c r="AR49" s="18"/>
      <c r="AS49" s="18"/>
      <c r="AT49" s="18"/>
      <c r="AU49" s="18"/>
    </row>
    <row r="50" spans="1:47" s="45" customFormat="1" ht="15.75">
      <c r="A50" s="117" t="s">
        <v>42</v>
      </c>
      <c r="B50" s="12">
        <v>127</v>
      </c>
      <c r="C50" s="13" t="s">
        <v>6</v>
      </c>
      <c r="D50" s="131">
        <v>621</v>
      </c>
      <c r="E50" s="130" t="s">
        <v>11</v>
      </c>
      <c r="F50" s="4" t="s">
        <v>1</v>
      </c>
      <c r="G50" s="129"/>
      <c r="H50" s="129"/>
      <c r="I50" s="110"/>
      <c r="J50" s="128"/>
      <c r="K50" s="127"/>
      <c r="L50" s="126"/>
      <c r="M50" s="125"/>
      <c r="N50" s="124" t="s">
        <v>92</v>
      </c>
      <c r="O50" s="1">
        <v>7235</v>
      </c>
      <c r="P50" s="101">
        <v>0</v>
      </c>
      <c r="Q50" s="102">
        <v>0</v>
      </c>
      <c r="R50" s="102">
        <v>0</v>
      </c>
      <c r="S50" s="103">
        <v>0</v>
      </c>
      <c r="T50" s="102">
        <v>0</v>
      </c>
      <c r="U50" s="103">
        <v>0</v>
      </c>
      <c r="V50" s="102">
        <v>0</v>
      </c>
      <c r="W50" s="101">
        <v>0</v>
      </c>
      <c r="X50" s="121">
        <v>0</v>
      </c>
      <c r="Y50" s="122" t="s">
        <v>93</v>
      </c>
      <c r="Z50" s="123">
        <v>0</v>
      </c>
      <c r="AA50" s="122">
        <v>0</v>
      </c>
      <c r="AB50" s="122">
        <v>0</v>
      </c>
      <c r="AC50" s="121">
        <v>0</v>
      </c>
      <c r="AD50" s="121">
        <v>0</v>
      </c>
      <c r="AE50" s="120">
        <v>0</v>
      </c>
      <c r="AF50" s="119">
        <v>0</v>
      </c>
      <c r="AG50" s="118"/>
      <c r="AH50" s="94">
        <f>+COUNTIF(Table1[[#Data],[#Totals],[Resident]],Table1[[#This Row],[Resident]])</f>
        <v>0</v>
      </c>
      <c r="AI50" s="93">
        <f t="shared" si="5"/>
        <v>0</v>
      </c>
      <c r="AJ50" s="93" t="str">
        <f t="shared" si="6"/>
        <v/>
      </c>
      <c r="AK50" s="92">
        <f t="shared" si="7"/>
        <v>0</v>
      </c>
      <c r="AL50" s="92">
        <f t="shared" si="8"/>
        <v>0</v>
      </c>
      <c r="AM50" s="91">
        <f t="shared" si="9"/>
        <v>0</v>
      </c>
      <c r="AN50" s="90"/>
      <c r="AP50" s="18"/>
      <c r="AQ50" s="18"/>
      <c r="AR50" s="18"/>
      <c r="AS50" s="18"/>
      <c r="AT50" s="18"/>
      <c r="AU50" s="18"/>
    </row>
    <row r="51" spans="1:47" s="45" customFormat="1" ht="15.75">
      <c r="A51" s="117" t="s">
        <v>42</v>
      </c>
      <c r="B51" s="12">
        <v>128</v>
      </c>
      <c r="C51" s="13"/>
      <c r="D51" s="139">
        <v>621</v>
      </c>
      <c r="E51" s="130" t="s">
        <v>11</v>
      </c>
      <c r="F51" s="4" t="s">
        <v>0</v>
      </c>
      <c r="G51" s="129"/>
      <c r="H51" s="129"/>
      <c r="I51" s="110" t="s">
        <v>102</v>
      </c>
      <c r="J51" s="128">
        <v>42249</v>
      </c>
      <c r="K51" s="127"/>
      <c r="L51" s="126"/>
      <c r="M51" s="125"/>
      <c r="N51" s="124" t="s">
        <v>92</v>
      </c>
      <c r="O51" s="1">
        <v>8235</v>
      </c>
      <c r="P51" s="101">
        <v>7325</v>
      </c>
      <c r="Q51" s="102">
        <v>0</v>
      </c>
      <c r="R51" s="102">
        <v>-225</v>
      </c>
      <c r="S51" s="103">
        <v>2000</v>
      </c>
      <c r="T51" s="102">
        <v>0</v>
      </c>
      <c r="U51" s="103">
        <v>0</v>
      </c>
      <c r="V51" s="102">
        <v>0</v>
      </c>
      <c r="W51" s="101">
        <v>82.55</v>
      </c>
      <c r="X51" s="121">
        <v>9182.5499999999993</v>
      </c>
      <c r="Y51" s="122" t="s">
        <v>93</v>
      </c>
      <c r="Z51" s="123">
        <v>0</v>
      </c>
      <c r="AA51" s="122">
        <v>0</v>
      </c>
      <c r="AB51" s="122">
        <v>0</v>
      </c>
      <c r="AC51" s="121">
        <v>0</v>
      </c>
      <c r="AD51" s="121">
        <v>9182.5499999999993</v>
      </c>
      <c r="AE51" s="120">
        <v>-225</v>
      </c>
      <c r="AF51" s="119">
        <v>0</v>
      </c>
      <c r="AG51" s="118" t="s">
        <v>43</v>
      </c>
      <c r="AH51" s="94">
        <f>+COUNTIF(Table1[[#Data],[#Totals],[Resident]],Table1[[#This Row],[Resident]])</f>
        <v>40</v>
      </c>
      <c r="AI51" s="93">
        <f t="shared" si="5"/>
        <v>31</v>
      </c>
      <c r="AJ51" s="93" t="str">
        <f t="shared" si="6"/>
        <v/>
      </c>
      <c r="AK51" s="92">
        <f t="shared" si="7"/>
        <v>0</v>
      </c>
      <c r="AL51" s="92">
        <f t="shared" si="8"/>
        <v>31</v>
      </c>
      <c r="AM51" s="91">
        <f t="shared" si="9"/>
        <v>910</v>
      </c>
      <c r="AN51" s="90"/>
      <c r="AP51" s="18"/>
      <c r="AQ51" s="18"/>
      <c r="AR51" s="18"/>
      <c r="AS51" s="18"/>
      <c r="AT51" s="18"/>
      <c r="AU51" s="18"/>
    </row>
    <row r="52" spans="1:47" s="45" customFormat="1" ht="15.75">
      <c r="A52" s="117" t="s">
        <v>42</v>
      </c>
      <c r="B52" s="12">
        <v>129</v>
      </c>
      <c r="C52" s="13" t="s">
        <v>5</v>
      </c>
      <c r="D52" s="131">
        <v>621</v>
      </c>
      <c r="E52" s="130" t="s">
        <v>11</v>
      </c>
      <c r="F52" s="4" t="s">
        <v>1</v>
      </c>
      <c r="G52" s="129"/>
      <c r="H52" s="129"/>
      <c r="I52" s="110" t="s">
        <v>102</v>
      </c>
      <c r="J52" s="128">
        <v>42705</v>
      </c>
      <c r="K52" s="127"/>
      <c r="L52" s="126"/>
      <c r="M52" s="125"/>
      <c r="N52" s="124" t="s">
        <v>92</v>
      </c>
      <c r="O52" s="1">
        <v>7235</v>
      </c>
      <c r="P52" s="101">
        <v>6275</v>
      </c>
      <c r="Q52" s="102">
        <v>0</v>
      </c>
      <c r="R52" s="102">
        <v>0</v>
      </c>
      <c r="S52" s="103">
        <v>1500</v>
      </c>
      <c r="T52" s="102">
        <v>0</v>
      </c>
      <c r="U52" s="103">
        <v>0</v>
      </c>
      <c r="V52" s="102">
        <v>0</v>
      </c>
      <c r="W52" s="101">
        <v>44.04</v>
      </c>
      <c r="X52" s="121">
        <v>7819.04</v>
      </c>
      <c r="Y52" s="122" t="s">
        <v>93</v>
      </c>
      <c r="Z52" s="123">
        <v>0</v>
      </c>
      <c r="AA52" s="122">
        <v>0</v>
      </c>
      <c r="AB52" s="122">
        <v>0</v>
      </c>
      <c r="AC52" s="121">
        <v>0</v>
      </c>
      <c r="AD52" s="121">
        <v>7819.04</v>
      </c>
      <c r="AE52" s="120">
        <v>0</v>
      </c>
      <c r="AF52" s="119">
        <v>0</v>
      </c>
      <c r="AG52" s="118"/>
      <c r="AH52" s="94">
        <f>+COUNTIF(Table1[[#Data],[#Totals],[Resident]],Table1[[#This Row],[Resident]])</f>
        <v>40</v>
      </c>
      <c r="AI52" s="93">
        <f t="shared" si="5"/>
        <v>31</v>
      </c>
      <c r="AJ52" s="93" t="str">
        <f t="shared" si="6"/>
        <v/>
      </c>
      <c r="AK52" s="92">
        <f t="shared" si="7"/>
        <v>0</v>
      </c>
      <c r="AL52" s="92">
        <f t="shared" si="8"/>
        <v>31</v>
      </c>
      <c r="AM52" s="91">
        <f t="shared" si="9"/>
        <v>960</v>
      </c>
      <c r="AN52" s="90"/>
      <c r="AP52" s="18"/>
      <c r="AQ52" s="18"/>
      <c r="AR52" s="18"/>
      <c r="AS52" s="18"/>
      <c r="AT52" s="18"/>
      <c r="AU52" s="18"/>
    </row>
    <row r="53" spans="1:47" s="45" customFormat="1" ht="15.75">
      <c r="A53" s="117" t="s">
        <v>42</v>
      </c>
      <c r="B53" s="12">
        <v>129</v>
      </c>
      <c r="C53" s="13" t="s">
        <v>6</v>
      </c>
      <c r="D53" s="131">
        <v>621</v>
      </c>
      <c r="E53" s="130" t="s">
        <v>11</v>
      </c>
      <c r="F53" s="4" t="s">
        <v>1</v>
      </c>
      <c r="G53" s="129"/>
      <c r="H53" s="129"/>
      <c r="I53" s="110" t="s">
        <v>102</v>
      </c>
      <c r="J53" s="128">
        <v>43036</v>
      </c>
      <c r="K53" s="127"/>
      <c r="L53" s="126"/>
      <c r="M53" s="125"/>
      <c r="N53" s="124" t="s">
        <v>92</v>
      </c>
      <c r="O53" s="1">
        <v>7235</v>
      </c>
      <c r="P53" s="101">
        <v>6275</v>
      </c>
      <c r="Q53" s="102">
        <v>0</v>
      </c>
      <c r="R53" s="102">
        <v>-185</v>
      </c>
      <c r="S53" s="103">
        <v>1500</v>
      </c>
      <c r="T53" s="102">
        <v>0</v>
      </c>
      <c r="U53" s="103">
        <v>0</v>
      </c>
      <c r="V53" s="102">
        <v>0</v>
      </c>
      <c r="W53" s="101">
        <v>430.75</v>
      </c>
      <c r="X53" s="121">
        <v>8020.75</v>
      </c>
      <c r="Y53" s="122" t="s">
        <v>93</v>
      </c>
      <c r="Z53" s="123">
        <v>0</v>
      </c>
      <c r="AA53" s="122">
        <v>0</v>
      </c>
      <c r="AB53" s="122">
        <v>0</v>
      </c>
      <c r="AC53" s="121">
        <v>0</v>
      </c>
      <c r="AD53" s="121">
        <v>8020.75</v>
      </c>
      <c r="AE53" s="120">
        <v>-185</v>
      </c>
      <c r="AF53" s="119">
        <v>0</v>
      </c>
      <c r="AG53" s="118" t="s">
        <v>43</v>
      </c>
      <c r="AH53" s="94">
        <f>+COUNTIF(Table1[[#Data],[#Totals],[Resident]],Table1[[#This Row],[Resident]])</f>
        <v>40</v>
      </c>
      <c r="AI53" s="93">
        <f t="shared" si="5"/>
        <v>31</v>
      </c>
      <c r="AJ53" s="93" t="str">
        <f t="shared" si="6"/>
        <v/>
      </c>
      <c r="AK53" s="92">
        <f t="shared" si="7"/>
        <v>0</v>
      </c>
      <c r="AL53" s="92">
        <f t="shared" si="8"/>
        <v>31</v>
      </c>
      <c r="AM53" s="91">
        <f t="shared" si="9"/>
        <v>960</v>
      </c>
      <c r="AN53" s="90"/>
      <c r="AP53" s="18"/>
      <c r="AQ53" s="18"/>
      <c r="AR53" s="18"/>
      <c r="AS53" s="18"/>
      <c r="AT53" s="18"/>
      <c r="AU53" s="18"/>
    </row>
    <row r="54" spans="1:47" s="45" customFormat="1" ht="15.75">
      <c r="A54" s="117" t="s">
        <v>42</v>
      </c>
      <c r="B54" s="12">
        <v>130</v>
      </c>
      <c r="C54" s="13"/>
      <c r="D54" s="131">
        <v>621</v>
      </c>
      <c r="E54" s="130" t="s">
        <v>11</v>
      </c>
      <c r="F54" s="4" t="s">
        <v>0</v>
      </c>
      <c r="G54" s="129"/>
      <c r="H54" s="129"/>
      <c r="I54" s="110" t="s">
        <v>102</v>
      </c>
      <c r="J54" s="128">
        <v>43761</v>
      </c>
      <c r="K54" s="127"/>
      <c r="L54" s="125"/>
      <c r="M54" s="125"/>
      <c r="N54" s="124" t="s">
        <v>92</v>
      </c>
      <c r="O54" s="1">
        <v>8235</v>
      </c>
      <c r="P54" s="101">
        <v>2390.81</v>
      </c>
      <c r="Q54" s="102">
        <v>0</v>
      </c>
      <c r="R54" s="102">
        <v>0</v>
      </c>
      <c r="S54" s="103">
        <v>668.71</v>
      </c>
      <c r="T54" s="102">
        <v>0</v>
      </c>
      <c r="U54" s="103">
        <v>4000</v>
      </c>
      <c r="V54" s="102">
        <v>0</v>
      </c>
      <c r="W54" s="101">
        <v>0</v>
      </c>
      <c r="X54" s="121">
        <v>7059.52</v>
      </c>
      <c r="Y54" s="122" t="s">
        <v>93</v>
      </c>
      <c r="Z54" s="123">
        <v>0</v>
      </c>
      <c r="AA54" s="122">
        <v>0</v>
      </c>
      <c r="AB54" s="122">
        <v>0</v>
      </c>
      <c r="AC54" s="121">
        <v>0</v>
      </c>
      <c r="AD54" s="121">
        <v>7059.52</v>
      </c>
      <c r="AE54" s="120">
        <v>0</v>
      </c>
      <c r="AF54" s="119">
        <v>0</v>
      </c>
      <c r="AG54" s="118"/>
      <c r="AH54" s="94">
        <f>+COUNTIF(Table1[[#Data],[#Totals],[Resident]],Table1[[#This Row],[Resident]])</f>
        <v>40</v>
      </c>
      <c r="AI54" s="93">
        <f t="shared" si="5"/>
        <v>9</v>
      </c>
      <c r="AJ54" s="93" t="str">
        <f t="shared" si="6"/>
        <v/>
      </c>
      <c r="AK54" s="92">
        <f t="shared" si="7"/>
        <v>0</v>
      </c>
      <c r="AL54" s="92">
        <f t="shared" si="8"/>
        <v>9</v>
      </c>
      <c r="AM54" s="91">
        <f t="shared" si="9"/>
        <v>-3.54838709699834E-3</v>
      </c>
      <c r="AN54" s="90"/>
      <c r="AP54" s="18"/>
      <c r="AQ54" s="18"/>
      <c r="AR54" s="18"/>
      <c r="AS54" s="18"/>
      <c r="AT54" s="18"/>
      <c r="AU54" s="18"/>
    </row>
    <row r="55" spans="1:47" s="45" customFormat="1" ht="15.75">
      <c r="A55" s="117" t="s">
        <v>42</v>
      </c>
      <c r="B55" s="12">
        <v>131</v>
      </c>
      <c r="C55" s="13" t="s">
        <v>6</v>
      </c>
      <c r="D55" s="131">
        <v>621</v>
      </c>
      <c r="E55" s="130" t="s">
        <v>11</v>
      </c>
      <c r="F55" s="4" t="s">
        <v>1</v>
      </c>
      <c r="G55" s="129"/>
      <c r="H55" s="129"/>
      <c r="I55" s="110" t="s">
        <v>102</v>
      </c>
      <c r="J55" s="128">
        <v>43556</v>
      </c>
      <c r="K55" s="127"/>
      <c r="L55" s="126"/>
      <c r="M55" s="125"/>
      <c r="N55" s="124" t="s">
        <v>92</v>
      </c>
      <c r="O55" s="1">
        <v>7235</v>
      </c>
      <c r="P55" s="101">
        <v>5975</v>
      </c>
      <c r="Q55" s="102">
        <v>0</v>
      </c>
      <c r="R55" s="102">
        <v>0</v>
      </c>
      <c r="S55" s="103">
        <v>1500</v>
      </c>
      <c r="T55" s="102">
        <v>0</v>
      </c>
      <c r="U55" s="103">
        <v>0</v>
      </c>
      <c r="V55" s="102">
        <v>0</v>
      </c>
      <c r="W55" s="101">
        <v>23.58</v>
      </c>
      <c r="X55" s="121">
        <v>7498.58</v>
      </c>
      <c r="Y55" s="122" t="s">
        <v>93</v>
      </c>
      <c r="Z55" s="123">
        <v>0</v>
      </c>
      <c r="AA55" s="122">
        <v>0</v>
      </c>
      <c r="AB55" s="122">
        <v>0</v>
      </c>
      <c r="AC55" s="121">
        <v>0</v>
      </c>
      <c r="AD55" s="121">
        <v>7498.58</v>
      </c>
      <c r="AE55" s="120">
        <v>0</v>
      </c>
      <c r="AF55" s="119">
        <v>0</v>
      </c>
      <c r="AG55" s="118"/>
      <c r="AH55" s="94">
        <f>+COUNTIF(Table1[[#Data],[#Totals],[Resident]],Table1[[#This Row],[Resident]])</f>
        <v>40</v>
      </c>
      <c r="AI55" s="93">
        <f t="shared" si="5"/>
        <v>31</v>
      </c>
      <c r="AJ55" s="93" t="str">
        <f t="shared" si="6"/>
        <v/>
      </c>
      <c r="AK55" s="92">
        <f t="shared" si="7"/>
        <v>0</v>
      </c>
      <c r="AL55" s="92">
        <f t="shared" si="8"/>
        <v>31</v>
      </c>
      <c r="AM55" s="91">
        <f t="shared" si="9"/>
        <v>1260</v>
      </c>
      <c r="AN55" s="90"/>
      <c r="AP55" s="18"/>
      <c r="AQ55" s="18"/>
      <c r="AR55" s="18"/>
      <c r="AS55" s="18"/>
      <c r="AT55" s="18"/>
      <c r="AU55" s="18"/>
    </row>
    <row r="56" spans="1:47" s="45" customFormat="1" ht="15.75">
      <c r="A56" s="117" t="s">
        <v>42</v>
      </c>
      <c r="B56" s="12">
        <v>131</v>
      </c>
      <c r="C56" s="13" t="s">
        <v>5</v>
      </c>
      <c r="D56" s="131">
        <v>621</v>
      </c>
      <c r="E56" s="130" t="s">
        <v>11</v>
      </c>
      <c r="F56" s="4" t="s">
        <v>1</v>
      </c>
      <c r="G56" s="129"/>
      <c r="H56" s="129"/>
      <c r="I56" s="110"/>
      <c r="J56" s="128"/>
      <c r="K56" s="127"/>
      <c r="L56" s="126"/>
      <c r="M56" s="125"/>
      <c r="N56" s="124" t="s">
        <v>92</v>
      </c>
      <c r="O56" s="1">
        <v>7235</v>
      </c>
      <c r="P56" s="101">
        <v>0</v>
      </c>
      <c r="Q56" s="102">
        <v>0</v>
      </c>
      <c r="R56" s="102">
        <v>0</v>
      </c>
      <c r="S56" s="103">
        <v>0</v>
      </c>
      <c r="T56" s="102">
        <v>0</v>
      </c>
      <c r="U56" s="103">
        <v>0</v>
      </c>
      <c r="V56" s="102">
        <v>0</v>
      </c>
      <c r="W56" s="101">
        <v>0</v>
      </c>
      <c r="X56" s="121">
        <v>0</v>
      </c>
      <c r="Y56" s="122" t="s">
        <v>93</v>
      </c>
      <c r="Z56" s="123">
        <v>0</v>
      </c>
      <c r="AA56" s="122">
        <v>0</v>
      </c>
      <c r="AB56" s="122">
        <v>0</v>
      </c>
      <c r="AC56" s="121">
        <v>0</v>
      </c>
      <c r="AD56" s="121">
        <v>0</v>
      </c>
      <c r="AE56" s="120">
        <v>0</v>
      </c>
      <c r="AF56" s="119">
        <v>0</v>
      </c>
      <c r="AG56" s="118"/>
      <c r="AH56" s="94">
        <f>+COUNTIF(Table1[[#Data],[#Totals],[Resident]],Table1[[#This Row],[Resident]])</f>
        <v>0</v>
      </c>
      <c r="AI56" s="93">
        <f t="shared" si="5"/>
        <v>0</v>
      </c>
      <c r="AJ56" s="93" t="str">
        <f t="shared" si="6"/>
        <v/>
      </c>
      <c r="AK56" s="92">
        <f t="shared" si="7"/>
        <v>0</v>
      </c>
      <c r="AL56" s="92">
        <f t="shared" si="8"/>
        <v>0</v>
      </c>
      <c r="AM56" s="91">
        <f t="shared" si="9"/>
        <v>0</v>
      </c>
      <c r="AN56" s="90"/>
      <c r="AP56" s="18"/>
      <c r="AQ56" s="18"/>
      <c r="AR56" s="18"/>
      <c r="AS56" s="18"/>
      <c r="AT56" s="18"/>
      <c r="AU56" s="18"/>
    </row>
    <row r="57" spans="1:47" s="45" customFormat="1" ht="15.75">
      <c r="A57" s="117" t="s">
        <v>42</v>
      </c>
      <c r="B57" s="12">
        <v>132</v>
      </c>
      <c r="C57" s="13"/>
      <c r="D57" s="131">
        <v>644</v>
      </c>
      <c r="E57" s="130" t="s">
        <v>11</v>
      </c>
      <c r="F57" s="4" t="s">
        <v>0</v>
      </c>
      <c r="G57" s="129"/>
      <c r="H57" s="129"/>
      <c r="I57" s="110" t="s">
        <v>102</v>
      </c>
      <c r="J57" s="128">
        <v>43256</v>
      </c>
      <c r="K57" s="127"/>
      <c r="L57" s="126"/>
      <c r="M57" s="125"/>
      <c r="N57" s="124" t="s">
        <v>92</v>
      </c>
      <c r="O57" s="1">
        <v>8235</v>
      </c>
      <c r="P57" s="101">
        <v>7325</v>
      </c>
      <c r="Q57" s="102">
        <v>0</v>
      </c>
      <c r="R57" s="102">
        <v>0</v>
      </c>
      <c r="S57" s="103">
        <v>1500</v>
      </c>
      <c r="T57" s="102">
        <v>0</v>
      </c>
      <c r="U57" s="103">
        <v>0</v>
      </c>
      <c r="V57" s="102">
        <v>0</v>
      </c>
      <c r="W57" s="101">
        <v>51.95</v>
      </c>
      <c r="X57" s="121">
        <v>8876.9500000000007</v>
      </c>
      <c r="Y57" s="122" t="s">
        <v>93</v>
      </c>
      <c r="Z57" s="123">
        <v>0</v>
      </c>
      <c r="AA57" s="122">
        <v>0</v>
      </c>
      <c r="AB57" s="122">
        <v>0</v>
      </c>
      <c r="AC57" s="121">
        <v>0</v>
      </c>
      <c r="AD57" s="121">
        <v>8876.9500000000007</v>
      </c>
      <c r="AE57" s="120">
        <v>0</v>
      </c>
      <c r="AF57" s="119">
        <v>0</v>
      </c>
      <c r="AG57" s="118"/>
      <c r="AH57" s="94">
        <f>+COUNTIF(Table1[[#Data],[#Totals],[Resident]],Table1[[#This Row],[Resident]])</f>
        <v>40</v>
      </c>
      <c r="AI57" s="93">
        <f t="shared" si="5"/>
        <v>31</v>
      </c>
      <c r="AJ57" s="93" t="str">
        <f t="shared" si="6"/>
        <v/>
      </c>
      <c r="AK57" s="92">
        <f t="shared" si="7"/>
        <v>0</v>
      </c>
      <c r="AL57" s="92">
        <f t="shared" si="8"/>
        <v>31</v>
      </c>
      <c r="AM57" s="91">
        <f t="shared" si="9"/>
        <v>910</v>
      </c>
      <c r="AN57" s="90"/>
      <c r="AP57" s="18"/>
      <c r="AQ57" s="18"/>
      <c r="AR57" s="18"/>
      <c r="AS57" s="18"/>
      <c r="AT57" s="18"/>
      <c r="AU57" s="18"/>
    </row>
    <row r="58" spans="1:47" s="45" customFormat="1" ht="15.75">
      <c r="A58" s="117" t="s">
        <v>42</v>
      </c>
      <c r="B58" s="12">
        <v>133</v>
      </c>
      <c r="C58" s="13" t="s">
        <v>6</v>
      </c>
      <c r="D58" s="131">
        <v>621</v>
      </c>
      <c r="E58" s="130" t="s">
        <v>11</v>
      </c>
      <c r="F58" s="4" t="s">
        <v>1</v>
      </c>
      <c r="G58" s="129"/>
      <c r="H58" s="129"/>
      <c r="I58" s="110" t="s">
        <v>102</v>
      </c>
      <c r="J58" s="128">
        <v>42004</v>
      </c>
      <c r="K58" s="127"/>
      <c r="L58" s="126"/>
      <c r="M58" s="125"/>
      <c r="N58" s="124" t="s">
        <v>92</v>
      </c>
      <c r="O58" s="1">
        <v>7235</v>
      </c>
      <c r="P58" s="101">
        <v>6275</v>
      </c>
      <c r="Q58" s="102">
        <v>0</v>
      </c>
      <c r="R58" s="102">
        <v>0</v>
      </c>
      <c r="S58" s="103">
        <v>1500</v>
      </c>
      <c r="T58" s="102">
        <v>0</v>
      </c>
      <c r="U58" s="103">
        <v>0</v>
      </c>
      <c r="V58" s="102">
        <v>0</v>
      </c>
      <c r="W58" s="101">
        <v>125.62</v>
      </c>
      <c r="X58" s="121">
        <v>7900.62</v>
      </c>
      <c r="Y58" s="122" t="s">
        <v>93</v>
      </c>
      <c r="Z58" s="123">
        <v>0</v>
      </c>
      <c r="AA58" s="122">
        <v>0</v>
      </c>
      <c r="AB58" s="122">
        <v>0</v>
      </c>
      <c r="AC58" s="121">
        <v>0</v>
      </c>
      <c r="AD58" s="121">
        <v>7900.62</v>
      </c>
      <c r="AE58" s="120">
        <v>0</v>
      </c>
      <c r="AF58" s="119">
        <v>0</v>
      </c>
      <c r="AG58" s="118"/>
      <c r="AH58" s="94">
        <f>+COUNTIF(Table1[[#Data],[#Totals],[Resident]],Table1[[#This Row],[Resident]])</f>
        <v>40</v>
      </c>
      <c r="AI58" s="93">
        <f t="shared" si="5"/>
        <v>31</v>
      </c>
      <c r="AJ58" s="93" t="str">
        <f t="shared" si="6"/>
        <v/>
      </c>
      <c r="AK58" s="92">
        <f t="shared" si="7"/>
        <v>0</v>
      </c>
      <c r="AL58" s="92">
        <f t="shared" si="8"/>
        <v>31</v>
      </c>
      <c r="AM58" s="91">
        <f t="shared" si="9"/>
        <v>960</v>
      </c>
      <c r="AN58" s="90"/>
      <c r="AP58" s="18"/>
      <c r="AQ58" s="18"/>
      <c r="AR58" s="18"/>
      <c r="AS58" s="18"/>
      <c r="AT58" s="18"/>
      <c r="AU58" s="18"/>
    </row>
    <row r="59" spans="1:47" s="45" customFormat="1" ht="15.75">
      <c r="A59" s="117" t="s">
        <v>42</v>
      </c>
      <c r="B59" s="12">
        <v>133</v>
      </c>
      <c r="C59" s="13" t="s">
        <v>5</v>
      </c>
      <c r="D59" s="131">
        <v>621</v>
      </c>
      <c r="E59" s="130" t="s">
        <v>11</v>
      </c>
      <c r="F59" s="4" t="s">
        <v>1</v>
      </c>
      <c r="G59" s="129"/>
      <c r="H59" s="129"/>
      <c r="I59" s="110"/>
      <c r="J59" s="128"/>
      <c r="K59" s="127"/>
      <c r="L59" s="126"/>
      <c r="M59" s="125"/>
      <c r="N59" s="124" t="s">
        <v>92</v>
      </c>
      <c r="O59" s="1">
        <v>7235</v>
      </c>
      <c r="P59" s="101">
        <v>0</v>
      </c>
      <c r="Q59" s="102">
        <v>0</v>
      </c>
      <c r="R59" s="102">
        <v>0</v>
      </c>
      <c r="S59" s="103">
        <v>0</v>
      </c>
      <c r="T59" s="102">
        <v>0</v>
      </c>
      <c r="U59" s="103">
        <v>0</v>
      </c>
      <c r="V59" s="102">
        <v>0</v>
      </c>
      <c r="W59" s="101">
        <v>0</v>
      </c>
      <c r="X59" s="121">
        <v>0</v>
      </c>
      <c r="Y59" s="122" t="s">
        <v>93</v>
      </c>
      <c r="Z59" s="123">
        <v>0</v>
      </c>
      <c r="AA59" s="122">
        <v>0</v>
      </c>
      <c r="AB59" s="122">
        <v>0</v>
      </c>
      <c r="AC59" s="121">
        <v>0</v>
      </c>
      <c r="AD59" s="121">
        <v>0</v>
      </c>
      <c r="AE59" s="120">
        <v>0</v>
      </c>
      <c r="AF59" s="119">
        <v>0</v>
      </c>
      <c r="AG59" s="118"/>
      <c r="AH59" s="94">
        <f>+COUNTIF(Table1[[#Data],[#Totals],[Resident]],Table1[[#This Row],[Resident]])</f>
        <v>0</v>
      </c>
      <c r="AI59" s="93">
        <f t="shared" si="5"/>
        <v>0</v>
      </c>
      <c r="AJ59" s="93" t="str">
        <f t="shared" si="6"/>
        <v/>
      </c>
      <c r="AK59" s="92">
        <f t="shared" si="7"/>
        <v>0</v>
      </c>
      <c r="AL59" s="92">
        <f t="shared" si="8"/>
        <v>0</v>
      </c>
      <c r="AM59" s="91">
        <f t="shared" si="9"/>
        <v>0</v>
      </c>
      <c r="AN59" s="90"/>
      <c r="AP59" s="18"/>
      <c r="AQ59" s="18"/>
      <c r="AR59" s="18"/>
      <c r="AS59" s="18"/>
      <c r="AT59" s="18"/>
      <c r="AU59" s="18"/>
    </row>
    <row r="60" spans="1:47" s="45" customFormat="1" ht="15.75">
      <c r="A60" s="117" t="s">
        <v>42</v>
      </c>
      <c r="B60" s="12">
        <v>134</v>
      </c>
      <c r="C60" s="13" t="s">
        <v>5</v>
      </c>
      <c r="D60" s="131">
        <v>621</v>
      </c>
      <c r="E60" s="130" t="s">
        <v>11</v>
      </c>
      <c r="F60" s="4" t="s">
        <v>1</v>
      </c>
      <c r="G60" s="129"/>
      <c r="H60" s="129"/>
      <c r="I60" s="110" t="s">
        <v>102</v>
      </c>
      <c r="J60" s="128">
        <v>43524</v>
      </c>
      <c r="K60" s="127"/>
      <c r="L60" s="126"/>
      <c r="M60" s="125"/>
      <c r="N60" s="124" t="s">
        <v>92</v>
      </c>
      <c r="O60" s="1">
        <v>7235</v>
      </c>
      <c r="P60" s="101">
        <v>5975</v>
      </c>
      <c r="Q60" s="102">
        <v>0</v>
      </c>
      <c r="R60" s="102">
        <v>0</v>
      </c>
      <c r="S60" s="103">
        <v>500</v>
      </c>
      <c r="T60" s="102">
        <v>0</v>
      </c>
      <c r="U60" s="103">
        <v>0</v>
      </c>
      <c r="V60" s="102">
        <v>0</v>
      </c>
      <c r="W60" s="101">
        <v>74.680000000000007</v>
      </c>
      <c r="X60" s="121">
        <v>6549.68</v>
      </c>
      <c r="Y60" s="122" t="s">
        <v>93</v>
      </c>
      <c r="Z60" s="123">
        <v>0</v>
      </c>
      <c r="AA60" s="122">
        <v>0</v>
      </c>
      <c r="AB60" s="122">
        <v>0</v>
      </c>
      <c r="AC60" s="121">
        <v>0</v>
      </c>
      <c r="AD60" s="121">
        <v>6549.68</v>
      </c>
      <c r="AE60" s="120">
        <v>0</v>
      </c>
      <c r="AF60" s="119">
        <v>0</v>
      </c>
      <c r="AG60" s="118"/>
      <c r="AH60" s="94">
        <f>+COUNTIF(Table1[[#Data],[#Totals],[Resident]],Table1[[#This Row],[Resident]])</f>
        <v>40</v>
      </c>
      <c r="AI60" s="93">
        <f t="shared" si="5"/>
        <v>31</v>
      </c>
      <c r="AJ60" s="93" t="str">
        <f t="shared" si="6"/>
        <v/>
      </c>
      <c r="AK60" s="92">
        <f t="shared" si="7"/>
        <v>0</v>
      </c>
      <c r="AL60" s="92">
        <f t="shared" si="8"/>
        <v>31</v>
      </c>
      <c r="AM60" s="91">
        <f t="shared" si="9"/>
        <v>1260</v>
      </c>
      <c r="AN60" s="90"/>
      <c r="AP60" s="18"/>
      <c r="AQ60" s="18"/>
      <c r="AR60" s="18"/>
      <c r="AS60" s="18"/>
      <c r="AT60" s="18"/>
      <c r="AU60" s="18"/>
    </row>
    <row r="61" spans="1:47" s="45" customFormat="1" ht="16.5" customHeight="1">
      <c r="A61" s="117" t="s">
        <v>42</v>
      </c>
      <c r="B61" s="12">
        <v>134</v>
      </c>
      <c r="C61" s="13" t="s">
        <v>6</v>
      </c>
      <c r="D61" s="131">
        <v>621</v>
      </c>
      <c r="E61" s="130" t="s">
        <v>11</v>
      </c>
      <c r="F61" s="4" t="s">
        <v>1</v>
      </c>
      <c r="G61" s="129"/>
      <c r="H61" s="129"/>
      <c r="I61" s="110"/>
      <c r="J61" s="128"/>
      <c r="K61" s="127"/>
      <c r="L61" s="126"/>
      <c r="M61" s="125"/>
      <c r="N61" s="124" t="s">
        <v>92</v>
      </c>
      <c r="O61" s="1">
        <v>7235</v>
      </c>
      <c r="P61" s="101">
        <v>0</v>
      </c>
      <c r="Q61" s="102">
        <v>0</v>
      </c>
      <c r="R61" s="102">
        <v>0</v>
      </c>
      <c r="S61" s="103">
        <v>0</v>
      </c>
      <c r="T61" s="102">
        <v>0</v>
      </c>
      <c r="U61" s="103">
        <v>0</v>
      </c>
      <c r="V61" s="102">
        <v>0</v>
      </c>
      <c r="W61" s="101">
        <v>0</v>
      </c>
      <c r="X61" s="121">
        <v>0</v>
      </c>
      <c r="Y61" s="122" t="s">
        <v>93</v>
      </c>
      <c r="Z61" s="123">
        <v>0</v>
      </c>
      <c r="AA61" s="122">
        <v>0</v>
      </c>
      <c r="AB61" s="122">
        <v>0</v>
      </c>
      <c r="AC61" s="121">
        <v>0</v>
      </c>
      <c r="AD61" s="121">
        <v>0</v>
      </c>
      <c r="AE61" s="120">
        <v>0</v>
      </c>
      <c r="AF61" s="119">
        <v>0</v>
      </c>
      <c r="AG61" s="118"/>
      <c r="AH61" s="94">
        <f>+COUNTIF(Table1[[#Data],[#Totals],[Resident]],Table1[[#This Row],[Resident]])</f>
        <v>0</v>
      </c>
      <c r="AI61" s="93">
        <f t="shared" si="5"/>
        <v>0</v>
      </c>
      <c r="AJ61" s="93" t="str">
        <f t="shared" si="6"/>
        <v/>
      </c>
      <c r="AK61" s="92">
        <f t="shared" si="7"/>
        <v>0</v>
      </c>
      <c r="AL61" s="92">
        <f t="shared" si="8"/>
        <v>0</v>
      </c>
      <c r="AM61" s="91">
        <f t="shared" si="9"/>
        <v>0</v>
      </c>
      <c r="AN61" s="90"/>
      <c r="AP61" s="18"/>
      <c r="AQ61" s="18"/>
      <c r="AR61" s="18"/>
      <c r="AS61" s="18"/>
      <c r="AT61" s="18"/>
      <c r="AU61" s="18"/>
    </row>
    <row r="62" spans="1:47" s="45" customFormat="1" ht="15.75">
      <c r="A62" s="117" t="s">
        <v>42</v>
      </c>
      <c r="B62" s="12">
        <v>135</v>
      </c>
      <c r="C62" s="13" t="s">
        <v>6</v>
      </c>
      <c r="D62" s="131">
        <v>621</v>
      </c>
      <c r="E62" s="130" t="s">
        <v>11</v>
      </c>
      <c r="F62" s="4" t="s">
        <v>1</v>
      </c>
      <c r="G62" s="129"/>
      <c r="H62" s="129"/>
      <c r="I62" s="110" t="s">
        <v>102</v>
      </c>
      <c r="J62" s="128">
        <v>41494</v>
      </c>
      <c r="K62" s="127"/>
      <c r="L62" s="126"/>
      <c r="M62" s="125"/>
      <c r="N62" s="124" t="s">
        <v>92</v>
      </c>
      <c r="O62" s="1">
        <v>7235</v>
      </c>
      <c r="P62" s="101">
        <v>6275</v>
      </c>
      <c r="Q62" s="102">
        <v>0</v>
      </c>
      <c r="R62" s="102">
        <v>-15</v>
      </c>
      <c r="S62" s="103">
        <v>2000</v>
      </c>
      <c r="T62" s="102">
        <v>0</v>
      </c>
      <c r="U62" s="103">
        <v>0</v>
      </c>
      <c r="V62" s="102">
        <v>0</v>
      </c>
      <c r="W62" s="101">
        <v>105.62</v>
      </c>
      <c r="X62" s="121">
        <v>8365.6200000000008</v>
      </c>
      <c r="Y62" s="122" t="s">
        <v>93</v>
      </c>
      <c r="Z62" s="123">
        <v>0</v>
      </c>
      <c r="AA62" s="122">
        <v>0</v>
      </c>
      <c r="AB62" s="122">
        <v>0</v>
      </c>
      <c r="AC62" s="121">
        <v>0</v>
      </c>
      <c r="AD62" s="121">
        <v>8365.6200000000008</v>
      </c>
      <c r="AE62" s="120">
        <v>-15</v>
      </c>
      <c r="AF62" s="119">
        <v>0</v>
      </c>
      <c r="AG62" s="118" t="s">
        <v>43</v>
      </c>
      <c r="AH62" s="94">
        <f>+COUNTIF(Table1[[#Data],[#Totals],[Resident]],Table1[[#This Row],[Resident]])</f>
        <v>40</v>
      </c>
      <c r="AI62" s="93">
        <f t="shared" si="5"/>
        <v>31</v>
      </c>
      <c r="AJ62" s="93" t="str">
        <f t="shared" si="6"/>
        <v/>
      </c>
      <c r="AK62" s="92">
        <f t="shared" si="7"/>
        <v>0</v>
      </c>
      <c r="AL62" s="92">
        <f t="shared" si="8"/>
        <v>31</v>
      </c>
      <c r="AM62" s="91">
        <f t="shared" si="9"/>
        <v>960</v>
      </c>
      <c r="AN62" s="90"/>
      <c r="AP62" s="18"/>
      <c r="AQ62" s="18"/>
      <c r="AR62" s="18"/>
      <c r="AS62" s="18"/>
      <c r="AT62" s="18"/>
      <c r="AU62" s="18"/>
    </row>
    <row r="63" spans="1:47" s="45" customFormat="1" ht="15.75">
      <c r="A63" s="117" t="s">
        <v>42</v>
      </c>
      <c r="B63" s="12">
        <v>135</v>
      </c>
      <c r="C63" s="13" t="s">
        <v>5</v>
      </c>
      <c r="D63" s="131">
        <v>621</v>
      </c>
      <c r="E63" s="130" t="s">
        <v>11</v>
      </c>
      <c r="F63" s="4" t="s">
        <v>1</v>
      </c>
      <c r="G63" s="129"/>
      <c r="H63" s="129"/>
      <c r="I63" s="110" t="s">
        <v>102</v>
      </c>
      <c r="J63" s="128">
        <v>41672</v>
      </c>
      <c r="K63" s="127"/>
      <c r="L63" s="126"/>
      <c r="M63" s="125"/>
      <c r="N63" s="124" t="s">
        <v>92</v>
      </c>
      <c r="O63" s="1">
        <v>7235</v>
      </c>
      <c r="P63" s="101">
        <v>6275</v>
      </c>
      <c r="Q63" s="102">
        <v>0</v>
      </c>
      <c r="R63" s="102">
        <v>-315</v>
      </c>
      <c r="S63" s="103">
        <v>1500</v>
      </c>
      <c r="T63" s="102">
        <v>0</v>
      </c>
      <c r="U63" s="103">
        <v>0</v>
      </c>
      <c r="V63" s="102">
        <v>0</v>
      </c>
      <c r="W63" s="101">
        <v>0</v>
      </c>
      <c r="X63" s="121">
        <v>7460</v>
      </c>
      <c r="Y63" s="122" t="s">
        <v>93</v>
      </c>
      <c r="Z63" s="123">
        <v>0</v>
      </c>
      <c r="AA63" s="122">
        <v>0</v>
      </c>
      <c r="AB63" s="122">
        <v>0</v>
      </c>
      <c r="AC63" s="121">
        <v>0</v>
      </c>
      <c r="AD63" s="121">
        <v>7460</v>
      </c>
      <c r="AE63" s="120">
        <v>-315</v>
      </c>
      <c r="AF63" s="119">
        <v>0</v>
      </c>
      <c r="AG63" s="118" t="s">
        <v>43</v>
      </c>
      <c r="AH63" s="94">
        <f>+COUNTIF(Table1[[#Data],[#Totals],[Resident]],Table1[[#This Row],[Resident]])</f>
        <v>40</v>
      </c>
      <c r="AI63" s="93">
        <f t="shared" si="5"/>
        <v>31</v>
      </c>
      <c r="AJ63" s="93" t="str">
        <f t="shared" si="6"/>
        <v/>
      </c>
      <c r="AK63" s="92">
        <f t="shared" si="7"/>
        <v>0</v>
      </c>
      <c r="AL63" s="92">
        <f t="shared" si="8"/>
        <v>31</v>
      </c>
      <c r="AM63" s="91">
        <f t="shared" si="9"/>
        <v>960</v>
      </c>
      <c r="AN63" s="90"/>
      <c r="AP63" s="18"/>
      <c r="AQ63" s="18"/>
      <c r="AR63" s="18"/>
      <c r="AS63" s="18"/>
      <c r="AT63" s="18"/>
      <c r="AU63" s="18"/>
    </row>
    <row r="64" spans="1:47" s="45" customFormat="1" ht="15.75">
      <c r="A64" s="117" t="s">
        <v>42</v>
      </c>
      <c r="B64" s="12">
        <v>136</v>
      </c>
      <c r="C64" s="13" t="s">
        <v>6</v>
      </c>
      <c r="D64" s="131">
        <v>621</v>
      </c>
      <c r="E64" s="130" t="s">
        <v>11</v>
      </c>
      <c r="F64" s="4" t="s">
        <v>1</v>
      </c>
      <c r="G64" s="129"/>
      <c r="H64" s="129"/>
      <c r="I64" s="110" t="s">
        <v>102</v>
      </c>
      <c r="J64" s="128">
        <v>43732</v>
      </c>
      <c r="K64" s="127"/>
      <c r="L64" s="126"/>
      <c r="M64" s="125"/>
      <c r="N64" s="124" t="s">
        <v>92</v>
      </c>
      <c r="O64" s="1">
        <v>7235</v>
      </c>
      <c r="P64" s="101">
        <v>7235</v>
      </c>
      <c r="Q64" s="102">
        <v>0</v>
      </c>
      <c r="R64" s="102">
        <v>0</v>
      </c>
      <c r="S64" s="103">
        <v>2520</v>
      </c>
      <c r="T64" s="102">
        <v>0</v>
      </c>
      <c r="U64" s="103">
        <v>0</v>
      </c>
      <c r="V64" s="102">
        <v>0</v>
      </c>
      <c r="W64" s="101">
        <v>0</v>
      </c>
      <c r="X64" s="121">
        <v>9755</v>
      </c>
      <c r="Y64" s="122" t="s">
        <v>93</v>
      </c>
      <c r="Z64" s="123">
        <v>0</v>
      </c>
      <c r="AA64" s="122">
        <v>0</v>
      </c>
      <c r="AB64" s="122">
        <v>0</v>
      </c>
      <c r="AC64" s="121">
        <v>0</v>
      </c>
      <c r="AD64" s="121">
        <v>9755</v>
      </c>
      <c r="AE64" s="120">
        <v>0</v>
      </c>
      <c r="AF64" s="119">
        <v>0</v>
      </c>
      <c r="AG64" s="118"/>
      <c r="AH64" s="94">
        <f>+COUNTIF(Table1[[#Data],[#Totals],[Resident]],Table1[[#This Row],[Resident]])</f>
        <v>40</v>
      </c>
      <c r="AI64" s="93">
        <f t="shared" si="5"/>
        <v>31</v>
      </c>
      <c r="AJ64" s="93" t="str">
        <f t="shared" si="6"/>
        <v/>
      </c>
      <c r="AK64" s="92">
        <f t="shared" si="7"/>
        <v>0</v>
      </c>
      <c r="AL64" s="92">
        <f t="shared" si="8"/>
        <v>31</v>
      </c>
      <c r="AM64" s="91">
        <f t="shared" si="9"/>
        <v>0</v>
      </c>
      <c r="AN64" s="90"/>
      <c r="AP64" s="18"/>
      <c r="AQ64" s="18"/>
      <c r="AR64" s="18"/>
      <c r="AS64" s="18"/>
      <c r="AT64" s="18"/>
      <c r="AU64" s="18"/>
    </row>
    <row r="65" spans="1:47" s="45" customFormat="1" ht="15.75">
      <c r="A65" s="117" t="s">
        <v>42</v>
      </c>
      <c r="B65" s="12">
        <v>136</v>
      </c>
      <c r="C65" s="13" t="s">
        <v>5</v>
      </c>
      <c r="D65" s="131">
        <v>621</v>
      </c>
      <c r="E65" s="130" t="s">
        <v>11</v>
      </c>
      <c r="F65" s="4" t="s">
        <v>1</v>
      </c>
      <c r="G65" s="129"/>
      <c r="H65" s="129"/>
      <c r="I65" s="110"/>
      <c r="J65" s="128"/>
      <c r="K65" s="127"/>
      <c r="L65" s="126"/>
      <c r="M65" s="125"/>
      <c r="N65" s="124" t="s">
        <v>92</v>
      </c>
      <c r="O65" s="1">
        <v>7235</v>
      </c>
      <c r="P65" s="101">
        <v>0</v>
      </c>
      <c r="Q65" s="102">
        <v>0</v>
      </c>
      <c r="R65" s="102">
        <v>0</v>
      </c>
      <c r="S65" s="103">
        <v>0</v>
      </c>
      <c r="T65" s="102">
        <v>0</v>
      </c>
      <c r="U65" s="103">
        <v>0</v>
      </c>
      <c r="V65" s="102">
        <v>0</v>
      </c>
      <c r="W65" s="101">
        <v>0</v>
      </c>
      <c r="X65" s="121">
        <v>0</v>
      </c>
      <c r="Y65" s="122" t="s">
        <v>93</v>
      </c>
      <c r="Z65" s="123">
        <v>0</v>
      </c>
      <c r="AA65" s="122">
        <v>0</v>
      </c>
      <c r="AB65" s="122">
        <v>0</v>
      </c>
      <c r="AC65" s="121">
        <v>0</v>
      </c>
      <c r="AD65" s="121">
        <v>0</v>
      </c>
      <c r="AE65" s="120">
        <v>0</v>
      </c>
      <c r="AF65" s="119">
        <v>0</v>
      </c>
      <c r="AG65" s="118"/>
      <c r="AH65" s="94">
        <f>+COUNTIF(Table1[[#Data],[#Totals],[Resident]],Table1[[#This Row],[Resident]])</f>
        <v>0</v>
      </c>
      <c r="AI65" s="93">
        <f t="shared" si="5"/>
        <v>0</v>
      </c>
      <c r="AJ65" s="93" t="str">
        <f t="shared" si="6"/>
        <v/>
      </c>
      <c r="AK65" s="92">
        <f t="shared" si="7"/>
        <v>0</v>
      </c>
      <c r="AL65" s="92">
        <f t="shared" si="8"/>
        <v>0</v>
      </c>
      <c r="AM65" s="91">
        <f t="shared" si="9"/>
        <v>0</v>
      </c>
      <c r="AN65" s="90"/>
      <c r="AP65" s="18"/>
      <c r="AQ65" s="18"/>
      <c r="AR65" s="18"/>
      <c r="AS65" s="18"/>
      <c r="AT65" s="18"/>
      <c r="AU65" s="18"/>
    </row>
    <row r="66" spans="1:47" s="45" customFormat="1" ht="15.75">
      <c r="A66" s="117" t="s">
        <v>42</v>
      </c>
      <c r="B66" s="12">
        <v>137</v>
      </c>
      <c r="C66" s="13" t="s">
        <v>6</v>
      </c>
      <c r="D66" s="131">
        <v>621</v>
      </c>
      <c r="E66" s="130" t="s">
        <v>11</v>
      </c>
      <c r="F66" s="4" t="s">
        <v>1</v>
      </c>
      <c r="G66" s="129"/>
      <c r="H66" s="129"/>
      <c r="I66" s="110"/>
      <c r="J66" s="128"/>
      <c r="K66" s="127"/>
      <c r="L66" s="126"/>
      <c r="M66" s="125"/>
      <c r="N66" s="124" t="s">
        <v>92</v>
      </c>
      <c r="O66" s="1">
        <v>7235</v>
      </c>
      <c r="P66" s="101">
        <v>0</v>
      </c>
      <c r="Q66" s="102">
        <v>0</v>
      </c>
      <c r="R66" s="102">
        <v>0</v>
      </c>
      <c r="S66" s="103">
        <v>0</v>
      </c>
      <c r="T66" s="102">
        <v>0</v>
      </c>
      <c r="U66" s="103">
        <v>0</v>
      </c>
      <c r="V66" s="102">
        <v>0</v>
      </c>
      <c r="W66" s="101">
        <v>0</v>
      </c>
      <c r="X66" s="121">
        <v>0</v>
      </c>
      <c r="Y66" s="122" t="s">
        <v>93</v>
      </c>
      <c r="Z66" s="123">
        <v>0</v>
      </c>
      <c r="AA66" s="122">
        <v>0</v>
      </c>
      <c r="AB66" s="122">
        <v>0</v>
      </c>
      <c r="AC66" s="121">
        <v>0</v>
      </c>
      <c r="AD66" s="121">
        <v>0</v>
      </c>
      <c r="AE66" s="120">
        <v>0</v>
      </c>
      <c r="AF66" s="119">
        <v>0</v>
      </c>
      <c r="AG66" s="118"/>
      <c r="AH66" s="94">
        <f>+COUNTIF(Table1[[#Data],[#Totals],[Resident]],Table1[[#This Row],[Resident]])</f>
        <v>0</v>
      </c>
      <c r="AI66" s="93">
        <f t="shared" si="5"/>
        <v>0</v>
      </c>
      <c r="AJ66" s="93" t="str">
        <f t="shared" si="6"/>
        <v/>
      </c>
      <c r="AK66" s="92">
        <f t="shared" si="7"/>
        <v>0</v>
      </c>
      <c r="AL66" s="92">
        <f t="shared" si="8"/>
        <v>0</v>
      </c>
      <c r="AM66" s="91">
        <f t="shared" si="9"/>
        <v>0</v>
      </c>
      <c r="AN66" s="90"/>
      <c r="AP66" s="18"/>
      <c r="AQ66" s="18"/>
      <c r="AR66" s="18"/>
      <c r="AS66" s="18"/>
      <c r="AT66" s="18"/>
      <c r="AU66" s="18"/>
    </row>
    <row r="67" spans="1:47" s="45" customFormat="1" ht="15.75">
      <c r="A67" s="117" t="s">
        <v>42</v>
      </c>
      <c r="B67" s="12">
        <v>137</v>
      </c>
      <c r="C67" s="13" t="s">
        <v>5</v>
      </c>
      <c r="D67" s="131">
        <v>621</v>
      </c>
      <c r="E67" s="130" t="s">
        <v>11</v>
      </c>
      <c r="F67" s="4" t="s">
        <v>1</v>
      </c>
      <c r="G67" s="129"/>
      <c r="H67" s="129"/>
      <c r="I67" s="110"/>
      <c r="J67" s="128"/>
      <c r="K67" s="127"/>
      <c r="L67" s="126"/>
      <c r="M67" s="125"/>
      <c r="N67" s="124" t="s">
        <v>92</v>
      </c>
      <c r="O67" s="1">
        <v>7235</v>
      </c>
      <c r="P67" s="101">
        <v>0</v>
      </c>
      <c r="Q67" s="102">
        <v>0</v>
      </c>
      <c r="R67" s="102">
        <v>0</v>
      </c>
      <c r="S67" s="103">
        <v>0</v>
      </c>
      <c r="T67" s="102">
        <v>0</v>
      </c>
      <c r="U67" s="103">
        <v>0</v>
      </c>
      <c r="V67" s="102">
        <v>0</v>
      </c>
      <c r="W67" s="101">
        <v>0</v>
      </c>
      <c r="X67" s="121">
        <v>0</v>
      </c>
      <c r="Y67" s="122" t="s">
        <v>93</v>
      </c>
      <c r="Z67" s="123">
        <v>0</v>
      </c>
      <c r="AA67" s="122">
        <v>0</v>
      </c>
      <c r="AB67" s="122">
        <v>0</v>
      </c>
      <c r="AC67" s="121">
        <v>0</v>
      </c>
      <c r="AD67" s="121">
        <v>0</v>
      </c>
      <c r="AE67" s="120">
        <v>0</v>
      </c>
      <c r="AF67" s="119">
        <v>0</v>
      </c>
      <c r="AG67" s="118"/>
      <c r="AH67" s="94">
        <f>+COUNTIF(Table1[[#Data],[#Totals],[Resident]],Table1[[#This Row],[Resident]])</f>
        <v>0</v>
      </c>
      <c r="AI67" s="93">
        <f t="shared" si="5"/>
        <v>0</v>
      </c>
      <c r="AJ67" s="93" t="str">
        <f t="shared" si="6"/>
        <v/>
      </c>
      <c r="AK67" s="92">
        <f t="shared" si="7"/>
        <v>0</v>
      </c>
      <c r="AL67" s="92">
        <f t="shared" si="8"/>
        <v>0</v>
      </c>
      <c r="AM67" s="91">
        <f t="shared" si="9"/>
        <v>0</v>
      </c>
      <c r="AN67" s="90"/>
      <c r="AP67" s="18"/>
      <c r="AQ67" s="18"/>
      <c r="AR67" s="18"/>
      <c r="AS67" s="18"/>
      <c r="AT67" s="18"/>
      <c r="AU67" s="18"/>
    </row>
    <row r="68" spans="1:47" s="45" customFormat="1" ht="15.75">
      <c r="A68" s="117" t="s">
        <v>42</v>
      </c>
      <c r="B68" s="12">
        <v>138</v>
      </c>
      <c r="C68" s="13" t="s">
        <v>6</v>
      </c>
      <c r="D68" s="131">
        <v>621</v>
      </c>
      <c r="E68" s="130" t="s">
        <v>11</v>
      </c>
      <c r="F68" s="4" t="s">
        <v>1</v>
      </c>
      <c r="G68" s="129"/>
      <c r="H68" s="129"/>
      <c r="I68" s="110"/>
      <c r="J68" s="128"/>
      <c r="K68" s="127"/>
      <c r="L68" s="126"/>
      <c r="M68" s="125"/>
      <c r="N68" s="124" t="s">
        <v>92</v>
      </c>
      <c r="O68" s="1">
        <v>7235</v>
      </c>
      <c r="P68" s="101">
        <v>0</v>
      </c>
      <c r="Q68" s="102">
        <v>0</v>
      </c>
      <c r="R68" s="102">
        <v>0</v>
      </c>
      <c r="S68" s="103">
        <v>0</v>
      </c>
      <c r="T68" s="102">
        <v>0</v>
      </c>
      <c r="U68" s="103">
        <v>0</v>
      </c>
      <c r="V68" s="102">
        <v>0</v>
      </c>
      <c r="W68" s="101">
        <v>0</v>
      </c>
      <c r="X68" s="121">
        <v>0</v>
      </c>
      <c r="Y68" s="122" t="s">
        <v>93</v>
      </c>
      <c r="Z68" s="123">
        <v>0</v>
      </c>
      <c r="AA68" s="122">
        <v>0</v>
      </c>
      <c r="AB68" s="122">
        <v>0</v>
      </c>
      <c r="AC68" s="121">
        <v>0</v>
      </c>
      <c r="AD68" s="121">
        <v>0</v>
      </c>
      <c r="AE68" s="120">
        <v>0</v>
      </c>
      <c r="AF68" s="119">
        <v>0</v>
      </c>
      <c r="AG68" s="118"/>
      <c r="AH68" s="94">
        <f>+COUNTIF(Table1[[#Data],[#Totals],[Resident]],Table1[[#This Row],[Resident]])</f>
        <v>0</v>
      </c>
      <c r="AI68" s="93">
        <f t="shared" si="5"/>
        <v>0</v>
      </c>
      <c r="AJ68" s="93" t="str">
        <f t="shared" si="6"/>
        <v/>
      </c>
      <c r="AK68" s="92">
        <f t="shared" si="7"/>
        <v>0</v>
      </c>
      <c r="AL68" s="92">
        <f t="shared" si="8"/>
        <v>0</v>
      </c>
      <c r="AM68" s="91">
        <f t="shared" si="9"/>
        <v>0</v>
      </c>
      <c r="AN68" s="90"/>
      <c r="AP68" s="18"/>
      <c r="AQ68" s="18"/>
      <c r="AR68" s="18"/>
      <c r="AS68" s="18"/>
      <c r="AT68" s="18"/>
      <c r="AU68" s="18"/>
    </row>
    <row r="69" spans="1:47" s="45" customFormat="1" ht="15.75">
      <c r="A69" s="117" t="s">
        <v>42</v>
      </c>
      <c r="B69" s="12">
        <v>138</v>
      </c>
      <c r="C69" s="13" t="s">
        <v>5</v>
      </c>
      <c r="D69" s="131">
        <v>621</v>
      </c>
      <c r="E69" s="130" t="s">
        <v>11</v>
      </c>
      <c r="F69" s="4" t="s">
        <v>1</v>
      </c>
      <c r="G69" s="129"/>
      <c r="H69" s="129"/>
      <c r="I69" s="110"/>
      <c r="J69" s="128"/>
      <c r="K69" s="127"/>
      <c r="L69" s="126"/>
      <c r="M69" s="125"/>
      <c r="N69" s="124" t="s">
        <v>92</v>
      </c>
      <c r="O69" s="1">
        <v>7235</v>
      </c>
      <c r="P69" s="101">
        <v>0</v>
      </c>
      <c r="Q69" s="102">
        <v>0</v>
      </c>
      <c r="R69" s="102">
        <v>0</v>
      </c>
      <c r="S69" s="103">
        <v>0</v>
      </c>
      <c r="T69" s="102">
        <v>0</v>
      </c>
      <c r="U69" s="103">
        <v>0</v>
      </c>
      <c r="V69" s="102">
        <v>0</v>
      </c>
      <c r="W69" s="101">
        <v>0</v>
      </c>
      <c r="X69" s="121">
        <v>0</v>
      </c>
      <c r="Y69" s="122" t="s">
        <v>93</v>
      </c>
      <c r="Z69" s="123">
        <v>0</v>
      </c>
      <c r="AA69" s="122">
        <v>0</v>
      </c>
      <c r="AB69" s="122">
        <v>0</v>
      </c>
      <c r="AC69" s="121">
        <v>0</v>
      </c>
      <c r="AD69" s="121">
        <v>0</v>
      </c>
      <c r="AE69" s="120">
        <v>0</v>
      </c>
      <c r="AF69" s="119">
        <v>0</v>
      </c>
      <c r="AG69" s="118"/>
      <c r="AH69" s="94">
        <f>+COUNTIF(Table1[[#Data],[#Totals],[Resident]],Table1[[#This Row],[Resident]])</f>
        <v>0</v>
      </c>
      <c r="AI69" s="93">
        <f t="shared" si="5"/>
        <v>0</v>
      </c>
      <c r="AJ69" s="93" t="str">
        <f t="shared" si="6"/>
        <v/>
      </c>
      <c r="AK69" s="92">
        <f t="shared" si="7"/>
        <v>0</v>
      </c>
      <c r="AL69" s="92">
        <f t="shared" si="8"/>
        <v>0</v>
      </c>
      <c r="AM69" s="91">
        <f t="shared" si="9"/>
        <v>0</v>
      </c>
      <c r="AN69" s="90"/>
      <c r="AP69" s="18"/>
      <c r="AQ69" s="18"/>
      <c r="AR69" s="18"/>
      <c r="AS69" s="18"/>
      <c r="AT69" s="18"/>
      <c r="AU69" s="18"/>
    </row>
    <row r="70" spans="1:47" s="45" customFormat="1" ht="15.75">
      <c r="A70" s="117" t="s">
        <v>42</v>
      </c>
      <c r="B70" s="12">
        <v>139</v>
      </c>
      <c r="C70" s="13" t="s">
        <v>6</v>
      </c>
      <c r="D70" s="131">
        <v>621</v>
      </c>
      <c r="E70" s="130" t="s">
        <v>11</v>
      </c>
      <c r="F70" s="4" t="s">
        <v>1</v>
      </c>
      <c r="G70" s="129"/>
      <c r="H70" s="129"/>
      <c r="I70" s="110" t="s">
        <v>102</v>
      </c>
      <c r="J70" s="128">
        <v>41678</v>
      </c>
      <c r="K70" s="127"/>
      <c r="L70" s="126"/>
      <c r="M70" s="125"/>
      <c r="N70" s="124" t="s">
        <v>92</v>
      </c>
      <c r="O70" s="1">
        <v>7235</v>
      </c>
      <c r="P70" s="101">
        <v>6275</v>
      </c>
      <c r="Q70" s="102">
        <v>0</v>
      </c>
      <c r="R70" s="102">
        <v>-315</v>
      </c>
      <c r="S70" s="103">
        <v>1500</v>
      </c>
      <c r="T70" s="102">
        <v>0</v>
      </c>
      <c r="U70" s="103">
        <v>0</v>
      </c>
      <c r="V70" s="102">
        <v>0</v>
      </c>
      <c r="W70" s="101">
        <v>46.09</v>
      </c>
      <c r="X70" s="121">
        <v>7506.09</v>
      </c>
      <c r="Y70" s="122" t="s">
        <v>93</v>
      </c>
      <c r="Z70" s="123">
        <v>0</v>
      </c>
      <c r="AA70" s="122">
        <v>0</v>
      </c>
      <c r="AB70" s="122">
        <v>0</v>
      </c>
      <c r="AC70" s="121">
        <v>0</v>
      </c>
      <c r="AD70" s="121">
        <v>7506.09</v>
      </c>
      <c r="AE70" s="120">
        <v>-315</v>
      </c>
      <c r="AF70" s="119">
        <v>0</v>
      </c>
      <c r="AG70" s="118" t="s">
        <v>43</v>
      </c>
      <c r="AH70" s="94">
        <f>+COUNTIF(Table1[[#Data],[#Totals],[Resident]],Table1[[#This Row],[Resident]])</f>
        <v>40</v>
      </c>
      <c r="AI70" s="93">
        <f t="shared" si="5"/>
        <v>31</v>
      </c>
      <c r="AJ70" s="93" t="str">
        <f t="shared" si="6"/>
        <v/>
      </c>
      <c r="AK70" s="92">
        <f t="shared" si="7"/>
        <v>0</v>
      </c>
      <c r="AL70" s="92">
        <f t="shared" si="8"/>
        <v>31</v>
      </c>
      <c r="AM70" s="91">
        <f t="shared" si="9"/>
        <v>960</v>
      </c>
      <c r="AN70" s="90"/>
      <c r="AP70" s="18"/>
      <c r="AQ70" s="18"/>
      <c r="AR70" s="18"/>
      <c r="AS70" s="18"/>
      <c r="AT70" s="18"/>
      <c r="AU70" s="18"/>
    </row>
    <row r="71" spans="1:47" s="45" customFormat="1" ht="15.75">
      <c r="A71" s="117" t="s">
        <v>42</v>
      </c>
      <c r="B71" s="12">
        <v>139</v>
      </c>
      <c r="C71" s="13" t="s">
        <v>5</v>
      </c>
      <c r="D71" s="131">
        <v>621</v>
      </c>
      <c r="E71" s="130" t="s">
        <v>11</v>
      </c>
      <c r="F71" s="4" t="s">
        <v>1</v>
      </c>
      <c r="G71" s="129"/>
      <c r="H71" s="129"/>
      <c r="I71" s="110" t="s">
        <v>102</v>
      </c>
      <c r="J71" s="128">
        <v>42158</v>
      </c>
      <c r="K71" s="127"/>
      <c r="L71" s="126"/>
      <c r="M71" s="125"/>
      <c r="N71" s="124" t="s">
        <v>92</v>
      </c>
      <c r="O71" s="1">
        <v>7235</v>
      </c>
      <c r="P71" s="101">
        <v>6275</v>
      </c>
      <c r="Q71" s="102">
        <v>0</v>
      </c>
      <c r="R71" s="102">
        <v>-270</v>
      </c>
      <c r="S71" s="103">
        <v>1500</v>
      </c>
      <c r="T71" s="102">
        <v>0</v>
      </c>
      <c r="U71" s="103">
        <v>0</v>
      </c>
      <c r="V71" s="102">
        <v>0</v>
      </c>
      <c r="W71" s="101">
        <v>0</v>
      </c>
      <c r="X71" s="121">
        <v>7505</v>
      </c>
      <c r="Y71" s="122" t="s">
        <v>93</v>
      </c>
      <c r="Z71" s="123">
        <v>0</v>
      </c>
      <c r="AA71" s="122">
        <v>0</v>
      </c>
      <c r="AB71" s="122">
        <v>0</v>
      </c>
      <c r="AC71" s="121">
        <v>0</v>
      </c>
      <c r="AD71" s="121">
        <v>7505</v>
      </c>
      <c r="AE71" s="120">
        <v>-270</v>
      </c>
      <c r="AF71" s="119">
        <v>0</v>
      </c>
      <c r="AG71" s="118" t="s">
        <v>43</v>
      </c>
      <c r="AH71" s="94">
        <f>+COUNTIF(Table1[[#Data],[#Totals],[Resident]],Table1[[#This Row],[Resident]])</f>
        <v>40</v>
      </c>
      <c r="AI71" s="93">
        <f t="shared" si="5"/>
        <v>31</v>
      </c>
      <c r="AJ71" s="93" t="str">
        <f t="shared" si="6"/>
        <v/>
      </c>
      <c r="AK71" s="92">
        <f t="shared" si="7"/>
        <v>0</v>
      </c>
      <c r="AL71" s="92">
        <f t="shared" si="8"/>
        <v>31</v>
      </c>
      <c r="AM71" s="91">
        <f t="shared" si="9"/>
        <v>960</v>
      </c>
      <c r="AN71" s="90"/>
      <c r="AP71" s="18"/>
      <c r="AQ71" s="18"/>
      <c r="AR71" s="18"/>
      <c r="AS71" s="18"/>
      <c r="AT71" s="18"/>
      <c r="AU71" s="18"/>
    </row>
    <row r="72" spans="1:47" s="45" customFormat="1" ht="15.75">
      <c r="A72" s="117" t="s">
        <v>42</v>
      </c>
      <c r="B72" s="12">
        <v>140</v>
      </c>
      <c r="C72" s="13" t="s">
        <v>5</v>
      </c>
      <c r="D72" s="131">
        <v>621</v>
      </c>
      <c r="E72" s="130" t="s">
        <v>11</v>
      </c>
      <c r="F72" s="4" t="s">
        <v>1</v>
      </c>
      <c r="G72" s="129"/>
      <c r="H72" s="129"/>
      <c r="I72" s="110" t="s">
        <v>102</v>
      </c>
      <c r="J72" s="128">
        <v>43007</v>
      </c>
      <c r="K72" s="127"/>
      <c r="L72" s="126"/>
      <c r="M72" s="125"/>
      <c r="N72" s="124" t="s">
        <v>92</v>
      </c>
      <c r="O72" s="1">
        <v>7235</v>
      </c>
      <c r="P72" s="101">
        <v>7235</v>
      </c>
      <c r="Q72" s="102">
        <v>0</v>
      </c>
      <c r="R72" s="102">
        <v>-260</v>
      </c>
      <c r="S72" s="103">
        <v>500</v>
      </c>
      <c r="T72" s="102">
        <v>0</v>
      </c>
      <c r="U72" s="103">
        <v>0</v>
      </c>
      <c r="V72" s="102">
        <v>0</v>
      </c>
      <c r="W72" s="101">
        <v>36.6</v>
      </c>
      <c r="X72" s="121">
        <v>7511.6</v>
      </c>
      <c r="Y72" s="122" t="s">
        <v>93</v>
      </c>
      <c r="Z72" s="123">
        <v>0</v>
      </c>
      <c r="AA72" s="122">
        <v>0</v>
      </c>
      <c r="AB72" s="122">
        <v>0</v>
      </c>
      <c r="AC72" s="121">
        <v>0</v>
      </c>
      <c r="AD72" s="121">
        <v>7511.6</v>
      </c>
      <c r="AE72" s="120">
        <v>-260</v>
      </c>
      <c r="AF72" s="119">
        <v>0</v>
      </c>
      <c r="AG72" s="118" t="s">
        <v>43</v>
      </c>
      <c r="AH72" s="94">
        <f>+COUNTIF(Table1[[#Data],[#Totals],[Resident]],Table1[[#This Row],[Resident]])</f>
        <v>40</v>
      </c>
      <c r="AI72" s="93">
        <f>IF(AND(J63&gt;=$AD$81,+K72&lt;=$AD$82,J63&lt;&gt;"",K72&lt;&gt;""),K72-J63+1,(((IFERROR(IF(K72&lt;&gt;"",+IF(K72="",0,IF(K72&lt;=$AD$82,K72-$AD$81+1,0)),IF(J63="",0,IF(J63&lt;=$AD$81,$AD$82-$AD$81+1,$AD$82-J63+1))),IF(K72&lt;&gt;"",+IF(K72="",0,IF(K72&lt;=$AD$82,K72-$AD$81+1,0)),IF(J63="",0,IF(J63&lt;=$AD$81,$AD$82-$AD$81+1,$AD$82-J63+1))))))))</f>
        <v>31</v>
      </c>
      <c r="AJ72" s="93" t="str">
        <f>IF(Q72&lt;&gt;0,IFERROR(IF(K72&lt;&gt;"",+IF(K72="",0,IF(K72&lt;=$AD$82,K72-$AD$81+1,0)),IF(J63="",0,IF(J63&lt;=$AD$81,$AD$82-$AD$81+1,$AD$82-J63+1))),IF(K72&lt;&gt;"",+IF(K72="",0,IF(K72&lt;=$AD$82,K72-$AD$81+1,0)),IF(J63="",0,IF(J63&lt;=$AD$81,$AD$82-$AD$81+1,$AD$82-J63+1)))),"")</f>
        <v/>
      </c>
      <c r="AK72" s="92">
        <f t="shared" si="7"/>
        <v>0</v>
      </c>
      <c r="AL72" s="92">
        <f t="shared" si="8"/>
        <v>31</v>
      </c>
      <c r="AM72" s="91">
        <f>+IF(I63="",0,(IF(OR(P72=0,N72="m"),0,(O72/($AD$82-$AD$81+1)*AL72)-P72)))</f>
        <v>0</v>
      </c>
      <c r="AN72" s="90"/>
      <c r="AP72" s="18"/>
      <c r="AQ72" s="18"/>
      <c r="AR72" s="18"/>
      <c r="AS72" s="18"/>
      <c r="AT72" s="18"/>
      <c r="AU72" s="18"/>
    </row>
    <row r="73" spans="1:47" s="45" customFormat="1" ht="15.75">
      <c r="A73" s="117" t="s">
        <v>42</v>
      </c>
      <c r="B73" s="12">
        <v>140</v>
      </c>
      <c r="C73" s="13" t="s">
        <v>6</v>
      </c>
      <c r="D73" s="131">
        <v>621</v>
      </c>
      <c r="E73" s="130" t="s">
        <v>11</v>
      </c>
      <c r="F73" s="4" t="s">
        <v>1</v>
      </c>
      <c r="G73" s="129"/>
      <c r="H73" s="129"/>
      <c r="I73" s="110"/>
      <c r="J73" s="128"/>
      <c r="K73" s="127"/>
      <c r="L73" s="126"/>
      <c r="M73" s="125"/>
      <c r="N73" s="124" t="s">
        <v>92</v>
      </c>
      <c r="O73" s="1">
        <v>7235</v>
      </c>
      <c r="P73" s="101">
        <v>0</v>
      </c>
      <c r="Q73" s="102">
        <v>0</v>
      </c>
      <c r="R73" s="102">
        <v>0</v>
      </c>
      <c r="S73" s="103">
        <v>0</v>
      </c>
      <c r="T73" s="102">
        <v>0</v>
      </c>
      <c r="U73" s="103">
        <v>0</v>
      </c>
      <c r="V73" s="102">
        <v>0</v>
      </c>
      <c r="W73" s="101">
        <v>0</v>
      </c>
      <c r="X73" s="121">
        <v>0</v>
      </c>
      <c r="Y73" s="122" t="s">
        <v>93</v>
      </c>
      <c r="Z73" s="123">
        <v>0</v>
      </c>
      <c r="AA73" s="122">
        <v>0</v>
      </c>
      <c r="AB73" s="122">
        <v>0</v>
      </c>
      <c r="AC73" s="121">
        <v>0</v>
      </c>
      <c r="AD73" s="121">
        <v>0</v>
      </c>
      <c r="AE73" s="120">
        <v>0</v>
      </c>
      <c r="AF73" s="119">
        <v>0</v>
      </c>
      <c r="AG73" s="118"/>
      <c r="AH73" s="94">
        <f>+COUNTIF(Table1[[#Data],[#Totals],[Resident]],Table1[[#This Row],[Resident]])</f>
        <v>0</v>
      </c>
      <c r="AI73" s="93">
        <f>IF(AND(J73&gt;=$AD$81,+K73&lt;=$AD$82,J73&lt;&gt;"",K73&lt;&gt;""),K73-J73+1,(((IFERROR(IF(K73&lt;&gt;"",+IF(K73="",0,IF(K73&lt;=$AD$82,K73-$AD$81+1,0)),IF(J73="",0,IF(J73&lt;=$AD$81,$AD$82-$AD$81+1,$AD$82-J73+1))),IF(K73&lt;&gt;"",+IF(K73="",0,IF(K73&lt;=$AD$82,K73-$AD$81+1,0)),IF(J73="",0,IF(J73&lt;=$AD$81,$AD$82-$AD$81+1,$AD$82-J73+1))))))))</f>
        <v>0</v>
      </c>
      <c r="AJ73" s="93" t="str">
        <f>IF(Q73&lt;&gt;0,IFERROR(IF(K73&lt;&gt;"",+IF(K73="",0,IF(K73&lt;=$AD$82,K73-$AD$81+1,0)),IF(J73="",0,IF(J73&lt;=$AD$81,$AD$82-$AD$81+1,$AD$82-J73+1))),IF(K73&lt;&gt;"",+IF(K73="",0,IF(K73&lt;=$AD$82,K73-$AD$81+1,0)),IF(J73="",0,IF(J73&lt;=$AD$81,$AD$82-$AD$81+1,$AD$82-J73+1)))),"")</f>
        <v/>
      </c>
      <c r="AK73" s="92">
        <f t="shared" ref="AK73:AK77" si="10">+IFERROR(IF(AND(OR(C73="A",C73="B",C73="C"),AJ73&lt;&gt;"",P73=0),-AI73,0),0)</f>
        <v>0</v>
      </c>
      <c r="AL73" s="92">
        <f t="shared" ref="AL73:AL77" si="11">+AI73+AK73</f>
        <v>0</v>
      </c>
      <c r="AM73" s="91">
        <f>+IF(I73="",0,(IF(OR(P73=0,N73="m"),0,(O73/($AD$82-$AD$81+1)*AL73)-P73)))</f>
        <v>0</v>
      </c>
      <c r="AN73" s="90"/>
      <c r="AP73" s="18"/>
      <c r="AQ73" s="18"/>
      <c r="AR73" s="18"/>
      <c r="AS73" s="18"/>
      <c r="AT73" s="18"/>
      <c r="AU73" s="18"/>
    </row>
    <row r="74" spans="1:47" s="45" customFormat="1" ht="15.75">
      <c r="A74" s="117"/>
      <c r="B74" s="138"/>
      <c r="C74" s="13"/>
      <c r="D74" s="137"/>
      <c r="E74" s="136"/>
      <c r="F74" s="4"/>
      <c r="G74" s="4"/>
      <c r="H74" s="4"/>
      <c r="I74" s="110" t="s">
        <v>41</v>
      </c>
      <c r="J74" s="125"/>
      <c r="K74" s="125"/>
      <c r="L74" s="125"/>
      <c r="M74" s="125"/>
      <c r="N74" s="135"/>
      <c r="O74" s="134"/>
      <c r="P74" s="101">
        <v>0</v>
      </c>
      <c r="Q74" s="102">
        <v>0</v>
      </c>
      <c r="R74" s="102">
        <v>0</v>
      </c>
      <c r="S74" s="103">
        <v>0</v>
      </c>
      <c r="T74" s="102">
        <v>0</v>
      </c>
      <c r="U74" s="103">
        <v>0</v>
      </c>
      <c r="V74" s="102">
        <v>0</v>
      </c>
      <c r="W74" s="101">
        <v>48</v>
      </c>
      <c r="X74" s="121">
        <v>48</v>
      </c>
      <c r="Y74" s="122" t="s">
        <v>93</v>
      </c>
      <c r="Z74" s="123">
        <v>0</v>
      </c>
      <c r="AA74" s="122">
        <v>0</v>
      </c>
      <c r="AB74" s="122">
        <v>0</v>
      </c>
      <c r="AC74" s="121">
        <v>0</v>
      </c>
      <c r="AD74" s="121">
        <v>48</v>
      </c>
      <c r="AE74" s="120">
        <v>0</v>
      </c>
      <c r="AF74" s="119">
        <v>0</v>
      </c>
      <c r="AG74" s="133"/>
      <c r="AH74" s="94">
        <f>+COUNTIF(Table1[[#Data],[#Totals],[Resident]],Table1[[#This Row],[Resident]])</f>
        <v>1</v>
      </c>
      <c r="AI74" s="93">
        <f>IF(AND(J74&gt;=$AD$81,+K74&lt;=$AD$82,J74&lt;&gt;"",K74&lt;&gt;""),K74-J74+1,(((IFERROR(IF(K74&lt;&gt;"",+IF(K74="",0,IF(K74&lt;=$AD$82,K74-$AD$81+1,0)),IF(J74="",0,IF(J74&lt;=$AD$81,$AD$82-$AD$81+1,$AD$82-J74+1))),IF(K74&lt;&gt;"",+IF(K74="",0,IF(K74&lt;=$AD$82,K74-$AD$81+1,0)),IF(J74="",0,IF(J74&lt;=$AD$81,$AD$82-$AD$81+1,$AD$82-J74+1))))))))</f>
        <v>0</v>
      </c>
      <c r="AJ74" s="93" t="str">
        <f>IF(Q74&lt;&gt;0,IFERROR(IF(K74&lt;&gt;"",+IF(K74="",0,IF(K74&lt;=$AD$82,K74-$AD$81+1,0)),IF(J74="",0,IF(J74&lt;=$AD$81,$AD$82-$AD$81+1,$AD$82-J74+1))),IF(K74&lt;&gt;"",+IF(K74="",0,IF(K74&lt;=$AD$82,K74-$AD$81+1,0)),IF(J74="",0,IF(J74&lt;=$AD$81,$AD$82-$AD$81+1,$AD$82-J74+1)))),"")</f>
        <v/>
      </c>
      <c r="AK74" s="92">
        <f t="shared" si="10"/>
        <v>0</v>
      </c>
      <c r="AL74" s="92">
        <f t="shared" si="11"/>
        <v>0</v>
      </c>
      <c r="AM74" s="91">
        <f>+IF(I74="",0,(IF(OR(P74=0,N74="m"),0,(O74/($AD$82-$AD$81+1)*AL74)-P74)))</f>
        <v>0</v>
      </c>
      <c r="AN74" s="132"/>
      <c r="AP74" s="18"/>
      <c r="AQ74" s="18"/>
      <c r="AR74" s="18"/>
      <c r="AS74" s="18"/>
      <c r="AT74" s="18"/>
      <c r="AU74" s="18"/>
    </row>
    <row r="75" spans="1:47" s="45" customFormat="1" ht="15.75">
      <c r="A75" s="117"/>
      <c r="B75" s="12"/>
      <c r="C75" s="13"/>
      <c r="D75" s="131"/>
      <c r="E75" s="130"/>
      <c r="F75" s="4"/>
      <c r="G75" s="129"/>
      <c r="H75" s="129"/>
      <c r="I75" s="110" t="s">
        <v>40</v>
      </c>
      <c r="J75" s="128"/>
      <c r="K75" s="127"/>
      <c r="L75" s="126"/>
      <c r="M75" s="125"/>
      <c r="N75" s="124"/>
      <c r="O75" s="1"/>
      <c r="P75" s="101">
        <v>0</v>
      </c>
      <c r="Q75" s="102">
        <v>0</v>
      </c>
      <c r="R75" s="102">
        <v>0</v>
      </c>
      <c r="S75" s="103">
        <v>0</v>
      </c>
      <c r="T75" s="102">
        <v>0</v>
      </c>
      <c r="U75" s="103">
        <v>0</v>
      </c>
      <c r="V75" s="102">
        <v>0</v>
      </c>
      <c r="W75" s="101">
        <v>500</v>
      </c>
      <c r="X75" s="121">
        <v>500</v>
      </c>
      <c r="Y75" s="122" t="s">
        <v>93</v>
      </c>
      <c r="Z75" s="123">
        <v>0</v>
      </c>
      <c r="AA75" s="122">
        <v>0</v>
      </c>
      <c r="AB75" s="122">
        <v>0</v>
      </c>
      <c r="AC75" s="121">
        <v>0</v>
      </c>
      <c r="AD75" s="121">
        <v>500</v>
      </c>
      <c r="AE75" s="120">
        <v>0</v>
      </c>
      <c r="AF75" s="119">
        <v>0</v>
      </c>
      <c r="AG75" s="118" t="s">
        <v>39</v>
      </c>
      <c r="AH75" s="94">
        <f>+COUNTIF(Table1[[#Data],[#Totals],[Resident]],Table1[[#This Row],[Resident]])</f>
        <v>1</v>
      </c>
      <c r="AI75" s="93">
        <f>IF(AND(J75&gt;=$AD$81,+K75&lt;=$AD$82,J75&lt;&gt;"",K75&lt;&gt;""),K75-J75+1,(((IFERROR(IF(K75&lt;&gt;"",+IF(K75="",0,IF(K75&lt;=$AD$82,K75-$AD$81+1,0)),IF(J75="",0,IF(J75&lt;=$AD$81,$AD$82-$AD$81+1,$AD$82-J75+1))),IF(K75&lt;&gt;"",+IF(K75="",0,IF(K75&lt;=$AD$82,K75-$AD$81+1,0)),IF(J75="",0,IF(J75&lt;=$AD$81,$AD$82-$AD$81+1,$AD$82-J75+1))))))))</f>
        <v>0</v>
      </c>
      <c r="AJ75" s="93" t="str">
        <f>IF(Q75&lt;&gt;0,IFERROR(IF(K75&lt;&gt;"",+IF(K75="",0,IF(K75&lt;=$AD$82,K75-$AD$81+1,0)),IF(J75="",0,IF(J75&lt;=$AD$81,$AD$82-$AD$81+1,$AD$82-J75+1))),IF(K75&lt;&gt;"",+IF(K75="",0,IF(K75&lt;=$AD$82,K75-$AD$81+1,0)),IF(J75="",0,IF(J75&lt;=$AD$81,$AD$82-$AD$81+1,$AD$82-J75+1)))),"")</f>
        <v/>
      </c>
      <c r="AK75" s="92">
        <f t="shared" si="10"/>
        <v>0</v>
      </c>
      <c r="AL75" s="92">
        <f t="shared" si="11"/>
        <v>0</v>
      </c>
      <c r="AM75" s="91">
        <f>+IF(I75="",0,(IF(OR(P75=0,N75="m"),0,(O75/($AD$82-$AD$81+1)*AL75)-P75)))</f>
        <v>0</v>
      </c>
      <c r="AN75" s="90"/>
      <c r="AP75" s="18"/>
      <c r="AQ75" s="18"/>
      <c r="AR75" s="18"/>
      <c r="AS75" s="18"/>
      <c r="AT75" s="18"/>
      <c r="AU75" s="18"/>
    </row>
    <row r="76" spans="1:47" s="45" customFormat="1" ht="16.5" thickBot="1">
      <c r="A76" s="117"/>
      <c r="B76" s="116"/>
      <c r="C76" s="115"/>
      <c r="D76" s="114"/>
      <c r="E76" s="113"/>
      <c r="F76" s="112"/>
      <c r="G76" s="111"/>
      <c r="H76" s="111"/>
      <c r="I76" s="110"/>
      <c r="J76" s="109"/>
      <c r="K76" s="108"/>
      <c r="L76" s="107"/>
      <c r="M76" s="106"/>
      <c r="N76" s="105"/>
      <c r="O76" s="104"/>
      <c r="P76" s="101">
        <v>0</v>
      </c>
      <c r="Q76" s="102">
        <v>0</v>
      </c>
      <c r="R76" s="102">
        <v>0</v>
      </c>
      <c r="S76" s="103">
        <v>0</v>
      </c>
      <c r="T76" s="102">
        <v>0</v>
      </c>
      <c r="U76" s="103">
        <v>0</v>
      </c>
      <c r="V76" s="102">
        <v>0</v>
      </c>
      <c r="W76" s="101">
        <v>0</v>
      </c>
      <c r="X76" s="98">
        <v>0</v>
      </c>
      <c r="Y76" s="99" t="s">
        <v>93</v>
      </c>
      <c r="Z76" s="100">
        <v>0</v>
      </c>
      <c r="AA76" s="99">
        <v>0</v>
      </c>
      <c r="AB76" s="99">
        <v>0</v>
      </c>
      <c r="AC76" s="98">
        <v>0</v>
      </c>
      <c r="AD76" s="98">
        <v>0</v>
      </c>
      <c r="AE76" s="97">
        <v>0</v>
      </c>
      <c r="AF76" s="96">
        <v>0</v>
      </c>
      <c r="AG76" s="95"/>
      <c r="AH76" s="94">
        <f>+COUNTIF(Table1[[#Data],[#Totals],[Resident]],Table1[[#This Row],[Resident]])</f>
        <v>0</v>
      </c>
      <c r="AI76" s="93">
        <f>IF(AND(J76&gt;=$AD$81,+K76&lt;=$AD$82,J76&lt;&gt;"",K76&lt;&gt;""),K76-J76+1,(((IFERROR(IF(K76&lt;&gt;"",+IF(K76="",0,IF(K76&lt;=$AD$82,K76-$AD$81+1,0)),IF(J76="",0,IF(J76&lt;=$AD$81,$AD$82-$AD$81+1,$AD$82-J76+1))),IF(K76&lt;&gt;"",+IF(K76="",0,IF(K76&lt;=$AD$82,K76-$AD$81+1,0)),IF(J76="",0,IF(J76&lt;=$AD$81,$AD$82-$AD$81+1,$AD$82-J76+1))))))))</f>
        <v>0</v>
      </c>
      <c r="AJ76" s="93" t="str">
        <f>IF(Q76&lt;&gt;0,IFERROR(IF(K76&lt;&gt;"",+IF(K76="",0,IF(K76&lt;=$AD$82,K76-$AD$81+1,0)),IF(J76="",0,IF(J76&lt;=$AD$81,$AD$82-$AD$81+1,$AD$82-J76+1))),IF(K76&lt;&gt;"",+IF(K76="",0,IF(K76&lt;=$AD$82,K76-$AD$81+1,0)),IF(J76="",0,IF(J76&lt;=$AD$81,$AD$82-$AD$81+1,$AD$82-J76+1)))),"")</f>
        <v/>
      </c>
      <c r="AK76" s="92">
        <f t="shared" si="10"/>
        <v>0</v>
      </c>
      <c r="AL76" s="92">
        <f t="shared" si="11"/>
        <v>0</v>
      </c>
      <c r="AM76" s="91">
        <f>+IF(I76="",0,(IF(OR(P76=0,N76="m"),0,(O76/($AD$82-$AD$81+1)*AL76)-P76)))</f>
        <v>0</v>
      </c>
      <c r="AN76" s="90"/>
      <c r="AP76" s="18"/>
      <c r="AQ76" s="18"/>
      <c r="AR76" s="18"/>
      <c r="AS76" s="18"/>
      <c r="AT76" s="18"/>
      <c r="AU76" s="18"/>
    </row>
    <row r="77" spans="1:47" ht="15.75" thickBot="1">
      <c r="B77" s="89" t="s">
        <v>38</v>
      </c>
      <c r="C77" s="87"/>
      <c r="D77" s="87"/>
      <c r="E77" s="88"/>
      <c r="F77" s="86"/>
      <c r="G77" s="86"/>
      <c r="H77" s="87"/>
      <c r="I77" s="86"/>
      <c r="J77" s="85"/>
      <c r="K77" s="84"/>
      <c r="L77" s="84"/>
      <c r="M77" s="84"/>
      <c r="N77" s="83"/>
      <c r="O77" s="82" t="s">
        <v>94</v>
      </c>
      <c r="P77" s="82" t="s">
        <v>95</v>
      </c>
      <c r="Q77" s="82" t="s">
        <v>96</v>
      </c>
      <c r="R77" s="82" t="s">
        <v>97</v>
      </c>
      <c r="S77" s="82" t="s">
        <v>98</v>
      </c>
      <c r="T77" s="82" t="s">
        <v>96</v>
      </c>
      <c r="U77" s="82" t="s">
        <v>99</v>
      </c>
      <c r="V77" s="82" t="s">
        <v>96</v>
      </c>
      <c r="W77" s="82" t="s">
        <v>100</v>
      </c>
      <c r="X77" s="80" t="s">
        <v>101</v>
      </c>
      <c r="Y77" s="80"/>
      <c r="Z77" s="81"/>
      <c r="AA77" s="80" t="s">
        <v>96</v>
      </c>
      <c r="AB77" s="80" t="s">
        <v>96</v>
      </c>
      <c r="AC77" s="80" t="s">
        <v>96</v>
      </c>
      <c r="AD77" s="80" t="s">
        <v>101</v>
      </c>
      <c r="AE77" s="80" t="s">
        <v>97</v>
      </c>
      <c r="AF77" s="79" t="s">
        <v>96</v>
      </c>
      <c r="AG77" s="78"/>
      <c r="AH77" s="77">
        <f>+COUNTIF(Table1[[#Data],[#Totals],[Resident]],Table1[[#This Row],[Resident]])</f>
        <v>0</v>
      </c>
      <c r="AI77" s="76">
        <f>IF(AND(J77&gt;=$AD$81,+K77&lt;=$AD$82,J77&lt;&gt;"",K77&lt;&gt;""),K77-J77+1,(((IFERROR(IF(K77&lt;&gt;"",+IF(K77="",0,IF(K77&lt;=$AD$82,K77-$AD$81+1,0)),IF(J77="",0,IF(J77&lt;=$AD$81,$AD$82-$AD$81+1,$AD$82-J77+1))),IF(K77&lt;&gt;"",+IF(K77="",0,IF(K77&lt;=$AD$82,K77-$AD$81+1,0)),IF(J77="",0,IF(J77&lt;=$AD$81,$AD$82-$AD$81+1,$AD$82-J77+1))))))))</f>
        <v>0</v>
      </c>
      <c r="AJ77" s="76">
        <f>IF(Q77&lt;&gt;0,IFERROR(IF(K77&lt;&gt;"",+IF(K77="",0,IF(K77&lt;=$AD$82,K77-$AD$81+1,0)),IF(J77="",0,IF(J77&lt;=$AD$81,$AD$82-$AD$81+1,$AD$82-J77+1))),IF(K77&lt;&gt;"",+IF(K77="",0,IF(K77&lt;=$AD$82,K77-$AD$81+1,0)),IF(J77="",0,IF(J77&lt;=$AD$81,$AD$82-$AD$81+1,$AD$82-J77+1)))),"")</f>
        <v>0</v>
      </c>
      <c r="AK77" s="76">
        <f t="shared" si="10"/>
        <v>0</v>
      </c>
      <c r="AL77" s="76">
        <f t="shared" si="11"/>
        <v>0</v>
      </c>
      <c r="AM77" s="76"/>
      <c r="AN77" s="75"/>
    </row>
    <row r="78" spans="1:47" ht="15.75" thickBot="1">
      <c r="B78" s="66"/>
      <c r="C78" s="66"/>
      <c r="D78" s="66"/>
      <c r="E78" s="66"/>
      <c r="F78" s="67"/>
      <c r="G78" s="67"/>
      <c r="H78" s="66"/>
      <c r="O78" s="28"/>
      <c r="P78" s="63"/>
      <c r="Q78" s="63"/>
      <c r="R78" s="63"/>
      <c r="S78" s="63"/>
      <c r="U78" s="63"/>
      <c r="W78" s="63"/>
      <c r="Y78" s="63"/>
      <c r="Z78" s="63"/>
      <c r="AB78" s="65"/>
      <c r="AE78" s="65"/>
      <c r="AF78" s="65"/>
      <c r="AG78" s="64"/>
      <c r="AH78" s="45"/>
      <c r="AI78" s="45"/>
      <c r="AJ78" s="45"/>
      <c r="AK78" s="45"/>
      <c r="AL78" s="45"/>
      <c r="AM78" s="45"/>
      <c r="AN78" s="44"/>
    </row>
    <row r="79" spans="1:47" ht="15.75" thickBot="1">
      <c r="B79" s="74"/>
      <c r="C79" s="73"/>
      <c r="D79" s="73"/>
      <c r="E79" s="73"/>
      <c r="F79" s="73"/>
      <c r="G79" s="73"/>
      <c r="H79" s="73"/>
      <c r="I79" s="73"/>
      <c r="J79" s="72"/>
      <c r="K79" s="72"/>
      <c r="L79" s="72"/>
      <c r="M79" s="72"/>
      <c r="N79" s="71" t="s">
        <v>37</v>
      </c>
      <c r="O79" s="69">
        <f t="shared" ref="O79:X79" si="12">SUMIFS(O9:O77,$J$9:$J$77,"&gt;="&amp;$AD$81,$J$9:$J$77,"&lt;="&amp;$AD$82,$I$9:$I$77,"&lt;&gt;"&amp;"",$AH$9:$AH$77,1)</f>
        <v>7235</v>
      </c>
      <c r="P79" s="69">
        <f t="shared" si="12"/>
        <v>3370.97</v>
      </c>
      <c r="Q79" s="69">
        <f t="shared" si="12"/>
        <v>0</v>
      </c>
      <c r="R79" s="69">
        <f t="shared" si="12"/>
        <v>-200</v>
      </c>
      <c r="S79" s="69">
        <f t="shared" si="12"/>
        <v>0</v>
      </c>
      <c r="T79" s="69">
        <f t="shared" si="12"/>
        <v>0</v>
      </c>
      <c r="U79" s="69">
        <f t="shared" si="12"/>
        <v>0</v>
      </c>
      <c r="V79" s="69">
        <f t="shared" si="12"/>
        <v>0</v>
      </c>
      <c r="W79" s="69">
        <f t="shared" si="12"/>
        <v>0</v>
      </c>
      <c r="X79" s="69">
        <f t="shared" si="12"/>
        <v>3170.97</v>
      </c>
      <c r="Y79" s="70"/>
      <c r="Z79" s="70"/>
      <c r="AA79" s="69">
        <f t="shared" ref="AA79:AF79" si="13">SUMIFS(AA9:AA77,$J$9:$J$77,"&gt;="&amp;$AD$81,$J$9:$J$77,"&lt;="&amp;$AD$82,$I$9:$I$77,"&lt;&gt;"&amp;"",$AH$9:$AH$77,1)</f>
        <v>0</v>
      </c>
      <c r="AB79" s="69">
        <f t="shared" si="13"/>
        <v>0</v>
      </c>
      <c r="AC79" s="69">
        <f t="shared" si="13"/>
        <v>0</v>
      </c>
      <c r="AD79" s="69">
        <f t="shared" si="13"/>
        <v>3170.97</v>
      </c>
      <c r="AE79" s="69">
        <f t="shared" si="13"/>
        <v>-200</v>
      </c>
      <c r="AF79" s="68">
        <f t="shared" si="13"/>
        <v>0</v>
      </c>
      <c r="AG79" s="64"/>
      <c r="AH79" s="45"/>
      <c r="AI79" s="45"/>
      <c r="AJ79" s="45"/>
      <c r="AK79" s="45"/>
      <c r="AL79" s="45"/>
      <c r="AM79" s="45"/>
      <c r="AN79" s="44"/>
    </row>
    <row r="80" spans="1:47" ht="15.75" thickBot="1">
      <c r="B80" s="66"/>
      <c r="C80" s="66"/>
      <c r="D80" s="66"/>
      <c r="E80" s="66"/>
      <c r="F80" s="67"/>
      <c r="G80" s="67"/>
      <c r="H80" s="66"/>
      <c r="O80" s="28"/>
      <c r="P80" s="63"/>
      <c r="Q80" s="63"/>
      <c r="R80" s="63"/>
      <c r="S80" s="63"/>
      <c r="U80" s="63"/>
      <c r="W80" s="63"/>
      <c r="Y80" s="63"/>
      <c r="Z80" s="63"/>
      <c r="AB80" s="65"/>
      <c r="AE80" s="65"/>
      <c r="AF80" s="65"/>
      <c r="AG80" s="64"/>
      <c r="AH80" s="45"/>
      <c r="AI80" s="45"/>
      <c r="AJ80" s="45"/>
      <c r="AK80" s="45"/>
      <c r="AL80" s="45"/>
      <c r="AM80" s="45"/>
      <c r="AN80" s="44"/>
    </row>
    <row r="81" spans="2:40" ht="15.75" thickBot="1">
      <c r="B81" s="18"/>
      <c r="C81" s="18"/>
      <c r="D81" s="18"/>
      <c r="E81" s="18"/>
      <c r="G81" s="18"/>
      <c r="J81" s="18"/>
      <c r="P81" s="28"/>
      <c r="Q81" s="63"/>
      <c r="R81" s="63"/>
      <c r="S81" s="229" t="s">
        <v>36</v>
      </c>
      <c r="T81" s="231"/>
      <c r="U81" s="63"/>
      <c r="V81" s="63"/>
      <c r="W81" s="63"/>
      <c r="Z81" s="63"/>
      <c r="AA81" s="232" t="s">
        <v>35</v>
      </c>
      <c r="AB81" s="233"/>
      <c r="AC81" s="234"/>
      <c r="AD81" s="62">
        <v>43739</v>
      </c>
      <c r="AH81" s="45"/>
      <c r="AI81" s="45"/>
      <c r="AJ81" s="45"/>
      <c r="AK81" s="45"/>
      <c r="AL81" s="45"/>
      <c r="AM81" s="45"/>
      <c r="AN81" s="44"/>
    </row>
    <row r="82" spans="2:40" ht="15.75" thickBot="1">
      <c r="B82" s="18"/>
      <c r="C82" s="18"/>
      <c r="D82" s="18"/>
      <c r="E82" s="18"/>
      <c r="G82" s="18"/>
      <c r="J82" s="18"/>
      <c r="P82" s="43" t="s">
        <v>17</v>
      </c>
      <c r="Q82" s="42" t="s">
        <v>16</v>
      </c>
      <c r="R82" s="41" t="s">
        <v>34</v>
      </c>
      <c r="S82" s="41" t="s">
        <v>33</v>
      </c>
      <c r="T82" s="42" t="s">
        <v>32</v>
      </c>
      <c r="U82" s="42" t="s">
        <v>31</v>
      </c>
      <c r="V82" s="42" t="s">
        <v>30</v>
      </c>
      <c r="W82" s="61" t="s">
        <v>29</v>
      </c>
      <c r="X82" s="61" t="s">
        <v>28</v>
      </c>
      <c r="Z82" s="18"/>
      <c r="AA82" s="224" t="s">
        <v>27</v>
      </c>
      <c r="AB82" s="225"/>
      <c r="AC82" s="226"/>
      <c r="AD82" s="60">
        <f>EOMONTH(AD81,0)</f>
        <v>43769</v>
      </c>
      <c r="AH82" s="45"/>
      <c r="AI82" s="45"/>
      <c r="AJ82" s="45"/>
      <c r="AK82" s="45"/>
      <c r="AL82" s="45"/>
      <c r="AM82" s="45"/>
      <c r="AN82" s="44"/>
    </row>
    <row r="83" spans="2:40" ht="15.75" thickBot="1">
      <c r="B83" s="18"/>
      <c r="C83" s="18"/>
      <c r="D83" s="18"/>
      <c r="E83" s="18"/>
      <c r="G83" s="18"/>
      <c r="J83" s="18"/>
      <c r="P83" s="39" t="s">
        <v>11</v>
      </c>
      <c r="Q83" s="38" t="s">
        <v>1</v>
      </c>
      <c r="R83" s="58">
        <f>+IFERROR(AVERAGEIFS($O:$O,$N:$N,"P",$E:$E,$P83,$F:$F,$Q83),0)</f>
        <v>7235</v>
      </c>
      <c r="S83" s="57">
        <f>+IFERROR(AVERAGEIFS($O:$O,$N:$N,"M",$E:$E,$P83,$F:$F,$Q83),0)</f>
        <v>0</v>
      </c>
      <c r="T83" s="37">
        <f>+COUNTIFS($I:$I,"&lt;&gt;""",$J:$J,"&gt;="&amp;$AD$81,$J:$J,"&lt;="&amp;$AD$82,$E:$E,$P83,$F:$F,$Q83)</f>
        <v>1</v>
      </c>
      <c r="U83" s="37">
        <f>+COUNTIFS($I:$I,"&lt;&gt;""",$K:$K,"&gt;="&amp;$AD$81,$K:$K,"&lt;="&amp;$AD$82,$E:$E,$P83,$F:$F,$Q83)</f>
        <v>1</v>
      </c>
      <c r="V83" s="56">
        <f>SUMPRODUCT(($E$9:$E$76=P83)*($F$9:$F$76=Q83))</f>
        <v>32</v>
      </c>
      <c r="W83" s="56">
        <f>SUMPRODUCT(($E$9:$E$76=P83)*($F$9:$F$76=Q83)*($I$9:$I$76=""))+U83</f>
        <v>12</v>
      </c>
      <c r="X83" s="55">
        <f>+(V83-W83)/V83</f>
        <v>0.625</v>
      </c>
      <c r="Z83" s="18"/>
      <c r="AA83" s="224" t="s">
        <v>26</v>
      </c>
      <c r="AB83" s="225"/>
      <c r="AC83" s="226"/>
      <c r="AD83" s="59">
        <f>+SUM(AD84:AD87)</f>
        <v>210.96</v>
      </c>
      <c r="AH83" s="45"/>
      <c r="AI83" s="45"/>
      <c r="AJ83" s="45"/>
      <c r="AK83" s="45"/>
      <c r="AL83" s="45"/>
      <c r="AM83" s="45"/>
      <c r="AN83" s="44"/>
    </row>
    <row r="84" spans="2:40">
      <c r="B84" s="18"/>
      <c r="C84" s="18"/>
      <c r="D84" s="18"/>
      <c r="E84" s="18"/>
      <c r="G84" s="18"/>
      <c r="J84" s="18"/>
      <c r="K84" s="53"/>
      <c r="L84" s="53"/>
      <c r="M84" s="53"/>
      <c r="P84" s="39" t="s">
        <v>11</v>
      </c>
      <c r="Q84" s="38" t="s">
        <v>0</v>
      </c>
      <c r="R84" s="58">
        <f>+IFERROR(AVERAGEIFS($O:$O,$N:$N,"P",$E:$E,$P84,$F:$F,$Q84),0)</f>
        <v>8235</v>
      </c>
      <c r="S84" s="57">
        <f>+IFERROR(AVERAGEIFS($O:$O,$N:$N,"M",$E:$E,$P84,$F:$F,$Q84),0)</f>
        <v>0</v>
      </c>
      <c r="T84" s="37">
        <f>+COUNTIFS($I:$I,"&lt;&gt;""",$J:$J,"&gt;="&amp;$AD$81,$J:$J,"&lt;="&amp;$AD$82,$E:$E,$P84,$F:$F,$Q84)</f>
        <v>1</v>
      </c>
      <c r="U84" s="37">
        <f>+COUNTIFS($I:$I,"&lt;&gt;""",$K:$K,"&gt;="&amp;$AD$81,$K:$K,"&lt;="&amp;$AD$82,$E:$E,$P84,$F:$F,$Q84)</f>
        <v>3</v>
      </c>
      <c r="V84" s="56">
        <f>SUMPRODUCT(($E$9:$E$76=P84)*($F$9:$F$76=Q84))</f>
        <v>16</v>
      </c>
      <c r="W84" s="56">
        <f>SUMPRODUCT(($E$9:$E$76=P84)*($F$9:$F$76=Q84)*($I$9:$I$76=""))+U84</f>
        <v>3</v>
      </c>
      <c r="X84" s="55">
        <f>+(V84-W84)/V84</f>
        <v>0.8125</v>
      </c>
      <c r="Z84" s="18"/>
      <c r="AA84" s="235" t="s">
        <v>25</v>
      </c>
      <c r="AB84" s="236"/>
      <c r="AC84" s="236"/>
      <c r="AD84" s="54">
        <f>+'[1]PRIOR PERIOD'!B38</f>
        <v>210.96</v>
      </c>
      <c r="AH84" s="45"/>
      <c r="AI84" s="45"/>
      <c r="AJ84" s="45"/>
      <c r="AK84" s="45"/>
      <c r="AL84" s="45"/>
      <c r="AM84" s="45"/>
      <c r="AN84" s="44"/>
    </row>
    <row r="85" spans="2:40">
      <c r="B85" s="18"/>
      <c r="C85" s="18"/>
      <c r="D85" s="18"/>
      <c r="E85" s="18"/>
      <c r="G85" s="18"/>
      <c r="J85" s="18"/>
      <c r="K85" s="53"/>
      <c r="L85" s="53"/>
      <c r="M85" s="53"/>
      <c r="P85" s="39" t="s">
        <v>11</v>
      </c>
      <c r="Q85" s="38" t="s">
        <v>2</v>
      </c>
      <c r="R85" s="58">
        <f>+IFERROR(AVERAGEIFS($O:$O,$N:$N,"P",$E:$E,$P85,$F:$F,$Q85),0)</f>
        <v>5450</v>
      </c>
      <c r="S85" s="57">
        <f>+IFERROR(AVERAGEIFS($O:$O,$N:$N,"M",$E:$E,$P85,$F:$F,$Q85),0)</f>
        <v>0</v>
      </c>
      <c r="T85" s="37">
        <f>+COUNTIFS($I:$I,"&lt;&gt;""",$J:$J,"&gt;="&amp;$AD$81,$J:$J,"&lt;="&amp;$AD$82,$E:$E,$P85,$F:$F,$Q85)</f>
        <v>0</v>
      </c>
      <c r="U85" s="37">
        <f>+COUNTIFS($I:$I,"&lt;&gt;""",$K:$K,"&gt;="&amp;$AD$81,$K:$K,"&lt;="&amp;$AD$82,$E:$E,$P85,$F:$F,$Q85)</f>
        <v>0</v>
      </c>
      <c r="V85" s="56">
        <f>SUMPRODUCT(($E$9:$E$76=P85)*($F$9:$F$76=Q85))</f>
        <v>6</v>
      </c>
      <c r="W85" s="56">
        <f>SUMPRODUCT(($E$9:$E$76=P85)*($F$9:$F$76=Q85)*($I$9:$I$76=""))+U85</f>
        <v>0</v>
      </c>
      <c r="X85" s="55">
        <f>+(V85-W85)/V85</f>
        <v>1</v>
      </c>
      <c r="Z85" s="18"/>
      <c r="AA85" s="235" t="s">
        <v>24</v>
      </c>
      <c r="AB85" s="236"/>
      <c r="AC85" s="236"/>
      <c r="AD85" s="54">
        <f>+'[1]PRIOR PERIOD'!C38</f>
        <v>0</v>
      </c>
      <c r="AH85" s="45"/>
      <c r="AI85" s="45"/>
      <c r="AJ85" s="45"/>
      <c r="AK85" s="45"/>
      <c r="AL85" s="45"/>
      <c r="AM85" s="45"/>
      <c r="AN85" s="44"/>
    </row>
    <row r="86" spans="2:40" ht="15.75" thickBot="1">
      <c r="B86" s="18"/>
      <c r="C86" s="18"/>
      <c r="D86" s="18"/>
      <c r="E86" s="18"/>
      <c r="G86" s="18"/>
      <c r="J86" s="18"/>
      <c r="K86" s="53"/>
      <c r="L86" s="53"/>
      <c r="M86" s="53"/>
      <c r="P86" s="39" t="s">
        <v>11</v>
      </c>
      <c r="Q86" s="38" t="s">
        <v>3</v>
      </c>
      <c r="R86" s="58">
        <f>+IFERROR(AVERAGEIFS($O:$O,$N:$N,"P",$E:$E,$P86,$F:$F,$Q86),0)</f>
        <v>5450</v>
      </c>
      <c r="S86" s="57">
        <f>+IFERROR(AVERAGEIFS($O:$O,$N:$N,"M",$E:$E,$P86,$F:$F,$Q86),0)</f>
        <v>0</v>
      </c>
      <c r="T86" s="37">
        <f>+COUNTIFS($I:$I,"&lt;&gt;""",$J:$J,"&gt;="&amp;$AD$81,$J:$J,"&lt;="&amp;$AD$82,$E:$E,$P86,$F:$F,$Q86)</f>
        <v>0</v>
      </c>
      <c r="U86" s="37">
        <f>+COUNTIFS($I:$I,"&lt;&gt;""",$K:$K,"&gt;="&amp;$AD$81,$K:$K,"&lt;="&amp;$AD$82,$E:$E,$P86,$F:$F,$Q86)</f>
        <v>1</v>
      </c>
      <c r="V86" s="56">
        <f>SUMPRODUCT(($E$9:$E$76=P86)*($F$9:$F$76=Q86))</f>
        <v>10</v>
      </c>
      <c r="W86" s="56">
        <f>SUMPRODUCT(($E$9:$E$76=P86)*($F$9:$F$76=Q86)*($I$9:$I$76=""))+U86</f>
        <v>3</v>
      </c>
      <c r="X86" s="55">
        <f>+(V86-W86)/V86</f>
        <v>0.7</v>
      </c>
      <c r="Z86" s="18"/>
      <c r="AA86" s="237" t="s">
        <v>23</v>
      </c>
      <c r="AB86" s="238"/>
      <c r="AC86" s="238"/>
      <c r="AD86" s="54">
        <f>+'[1]PRIOR PERIOD'!D38</f>
        <v>0</v>
      </c>
      <c r="AH86" s="45"/>
      <c r="AI86" s="45"/>
      <c r="AJ86" s="45"/>
      <c r="AK86" s="45"/>
      <c r="AL86" s="45"/>
      <c r="AM86" s="45"/>
      <c r="AN86" s="44"/>
    </row>
    <row r="87" spans="2:40" ht="15.75" thickBot="1">
      <c r="B87" s="18"/>
      <c r="C87" s="18"/>
      <c r="D87" s="18"/>
      <c r="E87" s="18"/>
      <c r="G87" s="18"/>
      <c r="J87" s="18"/>
      <c r="K87" s="53"/>
      <c r="L87" s="53"/>
      <c r="M87" s="53"/>
      <c r="P87" s="222" t="s">
        <v>7</v>
      </c>
      <c r="Q87" s="223"/>
      <c r="R87" s="223"/>
      <c r="S87" s="223"/>
      <c r="T87" s="52">
        <f>SUM(T83:T86)</f>
        <v>2</v>
      </c>
      <c r="U87" s="51">
        <f>SUM(U83:U86)</f>
        <v>5</v>
      </c>
      <c r="V87" s="51">
        <f>SUM(V83:V86)</f>
        <v>64</v>
      </c>
      <c r="W87" s="51">
        <f>SUM(W83:W86)</f>
        <v>18</v>
      </c>
      <c r="X87" s="50">
        <f>+(V87-W87)/V87</f>
        <v>0.71875</v>
      </c>
      <c r="AA87" s="227" t="s">
        <v>22</v>
      </c>
      <c r="AB87" s="228"/>
      <c r="AC87" s="228"/>
      <c r="AD87" s="49">
        <f>+'[1]PRIOR PERIOD'!E38</f>
        <v>0</v>
      </c>
      <c r="AH87" s="45"/>
      <c r="AI87" s="45"/>
      <c r="AJ87" s="45"/>
      <c r="AK87" s="45"/>
      <c r="AL87" s="45"/>
      <c r="AM87" s="45"/>
      <c r="AN87" s="44"/>
    </row>
    <row r="88" spans="2:40" ht="15.75" thickBot="1">
      <c r="B88" s="18"/>
      <c r="C88" s="18"/>
      <c r="D88" s="18"/>
      <c r="E88" s="18"/>
      <c r="G88" s="18"/>
      <c r="J88" s="18"/>
      <c r="AA88" s="224" t="s">
        <v>21</v>
      </c>
      <c r="AB88" s="225"/>
      <c r="AC88" s="226"/>
      <c r="AD88" s="48">
        <f>Table1[[#Totals],[Total  Due]]+AD83</f>
        <v>337525.76000000001</v>
      </c>
      <c r="AH88" s="45"/>
      <c r="AI88" s="45"/>
      <c r="AJ88" s="45"/>
      <c r="AK88" s="45"/>
      <c r="AL88" s="45"/>
      <c r="AM88" s="45"/>
      <c r="AN88" s="44"/>
    </row>
    <row r="89" spans="2:40" ht="15.75" customHeight="1" thickBot="1">
      <c r="B89" s="18"/>
      <c r="C89" s="18"/>
      <c r="D89" s="18"/>
      <c r="E89" s="18"/>
      <c r="G89" s="18"/>
      <c r="J89" s="18"/>
      <c r="AA89" s="224" t="s">
        <v>20</v>
      </c>
      <c r="AB89" s="225"/>
      <c r="AC89" s="226"/>
      <c r="AD89" s="47">
        <f>VLOOKUP("NET ORDINARY INCOME",'[1]P&amp;L '!B:G,6,FALSE)</f>
        <v>337525.76000000001</v>
      </c>
      <c r="AH89" s="45"/>
      <c r="AI89" s="45"/>
      <c r="AJ89" s="45"/>
      <c r="AK89" s="45"/>
      <c r="AL89" s="45"/>
      <c r="AM89" s="45"/>
      <c r="AN89" s="44"/>
    </row>
    <row r="90" spans="2:40" ht="15.75" thickBot="1">
      <c r="B90" s="18"/>
      <c r="C90" s="18"/>
      <c r="D90" s="18"/>
      <c r="E90" s="18"/>
      <c r="G90" s="18"/>
      <c r="J90" s="18"/>
      <c r="K90" s="19"/>
      <c r="L90" s="19"/>
      <c r="M90" s="19"/>
      <c r="P90" s="229" t="s">
        <v>19</v>
      </c>
      <c r="Q90" s="230"/>
      <c r="R90" s="230"/>
      <c r="S90" s="230"/>
      <c r="T90" s="230"/>
      <c r="U90" s="230"/>
      <c r="V90" s="230"/>
      <c r="W90" s="230"/>
      <c r="X90" s="231"/>
      <c r="AA90" s="224" t="s">
        <v>18</v>
      </c>
      <c r="AB90" s="225"/>
      <c r="AC90" s="226"/>
      <c r="AD90" s="46">
        <f>AD88-AD89</f>
        <v>0</v>
      </c>
      <c r="AH90" s="45"/>
      <c r="AI90" s="45"/>
      <c r="AJ90" s="45"/>
      <c r="AK90" s="45"/>
      <c r="AL90" s="45"/>
      <c r="AM90" s="45"/>
      <c r="AN90" s="44"/>
    </row>
    <row r="91" spans="2:40" ht="30.75" customHeight="1" thickBot="1">
      <c r="K91" s="19"/>
      <c r="L91" s="19"/>
      <c r="M91" s="19"/>
      <c r="P91" s="43" t="s">
        <v>17</v>
      </c>
      <c r="Q91" s="42" t="s">
        <v>16</v>
      </c>
      <c r="R91" s="41" t="s">
        <v>15</v>
      </c>
      <c r="S91" s="41" t="s">
        <v>14</v>
      </c>
      <c r="T91" s="40" t="s">
        <v>13</v>
      </c>
      <c r="U91" s="229" t="s">
        <v>12</v>
      </c>
      <c r="V91" s="230"/>
      <c r="W91" s="230"/>
      <c r="X91" s="231"/>
    </row>
    <row r="92" spans="2:40">
      <c r="P92" s="39" t="s">
        <v>11</v>
      </c>
      <c r="Q92" s="38" t="s">
        <v>1</v>
      </c>
      <c r="R92" s="37">
        <f t="shared" ref="R92:R97" si="14">+SUMIFS($AL:$AL,$E:$E,$P92,$F:$F,$Q92)</f>
        <v>627</v>
      </c>
      <c r="S92" s="36">
        <v>615</v>
      </c>
      <c r="T92" s="35">
        <f t="shared" ref="T92:T97" si="15">+R92-S92</f>
        <v>12</v>
      </c>
      <c r="U92" s="219" t="s">
        <v>8</v>
      </c>
      <c r="V92" s="220"/>
      <c r="W92" s="220"/>
      <c r="X92" s="221"/>
    </row>
    <row r="93" spans="2:40">
      <c r="P93" s="39" t="s">
        <v>11</v>
      </c>
      <c r="Q93" s="38" t="s">
        <v>0</v>
      </c>
      <c r="R93" s="37">
        <f t="shared" si="14"/>
        <v>399</v>
      </c>
      <c r="S93" s="36">
        <v>399</v>
      </c>
      <c r="T93" s="35">
        <f t="shared" si="15"/>
        <v>0</v>
      </c>
      <c r="U93" s="216"/>
      <c r="V93" s="217"/>
      <c r="W93" s="217"/>
      <c r="X93" s="218"/>
    </row>
    <row r="94" spans="2:40">
      <c r="P94" s="39" t="s">
        <v>11</v>
      </c>
      <c r="Q94" s="38" t="s">
        <v>2</v>
      </c>
      <c r="R94" s="37">
        <f t="shared" si="14"/>
        <v>186</v>
      </c>
      <c r="S94" s="36">
        <v>186</v>
      </c>
      <c r="T94" s="35">
        <f t="shared" si="15"/>
        <v>0</v>
      </c>
      <c r="U94" s="216"/>
      <c r="V94" s="217"/>
      <c r="W94" s="217"/>
      <c r="X94" s="218"/>
    </row>
    <row r="95" spans="2:40">
      <c r="P95" s="39" t="s">
        <v>11</v>
      </c>
      <c r="Q95" s="38" t="s">
        <v>3</v>
      </c>
      <c r="R95" s="37">
        <f t="shared" si="14"/>
        <v>228</v>
      </c>
      <c r="S95" s="36">
        <v>228</v>
      </c>
      <c r="T95" s="35">
        <f t="shared" si="15"/>
        <v>0</v>
      </c>
      <c r="U95" s="216"/>
      <c r="V95" s="217"/>
      <c r="W95" s="217"/>
      <c r="X95" s="218"/>
    </row>
    <row r="96" spans="2:40">
      <c r="P96" s="245" t="s">
        <v>10</v>
      </c>
      <c r="Q96" s="246"/>
      <c r="R96" s="37">
        <f t="shared" si="14"/>
        <v>0</v>
      </c>
      <c r="S96" s="36"/>
      <c r="T96" s="35">
        <f t="shared" si="15"/>
        <v>0</v>
      </c>
      <c r="U96" s="216"/>
      <c r="V96" s="217"/>
      <c r="W96" s="217"/>
      <c r="X96" s="218"/>
    </row>
    <row r="97" spans="16:24" ht="15.75" thickBot="1">
      <c r="P97" s="247" t="s">
        <v>9</v>
      </c>
      <c r="Q97" s="248"/>
      <c r="R97" s="34">
        <f t="shared" si="14"/>
        <v>0</v>
      </c>
      <c r="S97" s="33">
        <v>18</v>
      </c>
      <c r="T97" s="32">
        <f t="shared" si="15"/>
        <v>-18</v>
      </c>
      <c r="U97" s="239" t="s">
        <v>8</v>
      </c>
      <c r="V97" s="240"/>
      <c r="W97" s="240"/>
      <c r="X97" s="241"/>
    </row>
    <row r="98" spans="16:24" ht="15.75" thickBot="1">
      <c r="P98" s="249" t="s">
        <v>7</v>
      </c>
      <c r="Q98" s="250"/>
      <c r="R98" s="31">
        <f>SUM(R92:R97)</f>
        <v>1440</v>
      </c>
      <c r="S98" s="31">
        <f>SUM(S92:S97)</f>
        <v>1446</v>
      </c>
      <c r="T98" s="30">
        <f>SUM(T92:T97)</f>
        <v>-6</v>
      </c>
      <c r="U98" s="242"/>
      <c r="V98" s="243"/>
      <c r="W98" s="243"/>
      <c r="X98" s="244"/>
    </row>
  </sheetData>
  <protectedRanges>
    <protectedRange algorithmName="SHA-512" hashValue="yJszJvNXzxewf7jDM4u8bGGxyUM7YcHoiIygdlBKoAErWpYww2RiUpcosnUL2DfVSUAG2X1POuI97YVN8ExsFg==" saltValue="RCuWcG9eUI/bCm3wZaUcLg==" spinCount="100000" sqref="P87:R87 Y78:Z78 AB78 W82:X82 P81:V82 Z80:Z81 Y80 O80:S80 U80 AB80 W80:W81 O79:AG79 U78 AE78:AG78 W78 O78:S78 AE80:AG80 O77:AG77" name="Totals"/>
    <protectedRange algorithmName="SHA-512" hashValue="8py5T08turAMw7jrbJcroh3SvN9nIbgvnESs30WU58qFh3gFauCBOA/cekWEYwfYmPZVQUrFuxIzwD8/hhWOrA==" saltValue="I8QnIEXxipBQy3zznYeziQ==" spinCount="100000" sqref="AD88" name="Total Revenue for the Month"/>
    <protectedRange algorithmName="SHA-512" hashValue="ij0oPNULrhrPbiCuP0V5eDr6xvyLdpQLpCPVMbcM8jfoHbhrl6eQ8q2LKlp1K1Fc6J/5Ek2yNXfqEzLhBODrPg==" saltValue="wWcn1PSztPot6eo3hP1gYw==" spinCount="100000" sqref="AD90" name="Difference"/>
    <protectedRange algorithmName="SHA-512" hashValue="yJszJvNXzxewf7jDM4u8bGGxyUM7YcHoiIygdlBKoAErWpYww2RiUpcosnUL2DfVSUAG2X1POuI97YVN8ExsFg==" saltValue="RCuWcG9eUI/bCm3wZaUcLg==" spinCount="100000" sqref="P98:Q98 T90:T91 P91:S91 P90:R90 U91" name="Totals_1"/>
  </protectedRanges>
  <mergeCells count="24">
    <mergeCell ref="U95:X95"/>
    <mergeCell ref="U96:X96"/>
    <mergeCell ref="U97:X97"/>
    <mergeCell ref="U98:X98"/>
    <mergeCell ref="P96:Q96"/>
    <mergeCell ref="P97:Q97"/>
    <mergeCell ref="P98:Q98"/>
    <mergeCell ref="AA81:AC81"/>
    <mergeCell ref="AA82:AC82"/>
    <mergeCell ref="S81:T81"/>
    <mergeCell ref="AA84:AC84"/>
    <mergeCell ref="AA86:AC86"/>
    <mergeCell ref="AA83:AC83"/>
    <mergeCell ref="AA85:AC85"/>
    <mergeCell ref="U94:X94"/>
    <mergeCell ref="U92:X92"/>
    <mergeCell ref="U93:X93"/>
    <mergeCell ref="P87:S87"/>
    <mergeCell ref="AA89:AC89"/>
    <mergeCell ref="AA90:AC90"/>
    <mergeCell ref="AA87:AC87"/>
    <mergeCell ref="AA88:AC88"/>
    <mergeCell ref="U91:X91"/>
    <mergeCell ref="P90:X90"/>
  </mergeCells>
  <conditionalFormatting sqref="Z9:AB17 P9:W17 P19:W76 Z19:AB73">
    <cfRule type="expression" dxfId="403" priority="393">
      <formula>$L9="X"</formula>
    </cfRule>
  </conditionalFormatting>
  <conditionalFormatting sqref="J9:K9 J12:K17 K47 J40:K44 K37:K39 J46:K46 K45 J24:K36 K23 K72 J48:K71 K10:K11 J76:K77 J19:K21">
    <cfRule type="cellIs" dxfId="402" priority="392" operator="between">
      <formula>$AD$81</formula>
      <formula>$AD$82</formula>
    </cfRule>
  </conditionalFormatting>
  <conditionalFormatting sqref="P9:P17 P19:P76">
    <cfRule type="expression" dxfId="401" priority="394">
      <formula>AND(P9&lt;&gt;O9,P9&lt;&gt;0,N9&lt;&gt;"M")</formula>
    </cfRule>
  </conditionalFormatting>
  <conditionalFormatting sqref="AM76 AM9:AM17 AM19:AM74">
    <cfRule type="cellIs" dxfId="400" priority="391" operator="notBetween">
      <formula>-1</formula>
      <formula>1</formula>
    </cfRule>
  </conditionalFormatting>
  <conditionalFormatting sqref="J10">
    <cfRule type="cellIs" dxfId="399" priority="390" operator="between">
      <formula>$AD$81</formula>
      <formula>$AD$82</formula>
    </cfRule>
  </conditionalFormatting>
  <conditionalFormatting sqref="J47">
    <cfRule type="cellIs" dxfId="398" priority="389" operator="between">
      <formula>$AD$81</formula>
      <formula>$AD$82</formula>
    </cfRule>
  </conditionalFormatting>
  <conditionalFormatting sqref="J37:J38">
    <cfRule type="cellIs" dxfId="397" priority="388" operator="between">
      <formula>$AD$81</formula>
      <formula>$AD$82</formula>
    </cfRule>
  </conditionalFormatting>
  <conditionalFormatting sqref="B77:B80 B1:B17 B23:B51 B19:B21 B91:B1048576">
    <cfRule type="duplicateValues" dxfId="396" priority="387"/>
  </conditionalFormatting>
  <conditionalFormatting sqref="I78:I80 I1:I8 I10 I91:I1048576">
    <cfRule type="duplicateValues" dxfId="395" priority="386"/>
  </conditionalFormatting>
  <conditionalFormatting sqref="K73">
    <cfRule type="cellIs" dxfId="394" priority="385" operator="between">
      <formula>$AD$81</formula>
      <formula>$AD$82</formula>
    </cfRule>
  </conditionalFormatting>
  <conditionalFormatting sqref="Z74:AB74 Z76:AB76">
    <cfRule type="expression" dxfId="393" priority="384">
      <formula>$L74="X"</formula>
    </cfRule>
  </conditionalFormatting>
  <conditionalFormatting sqref="J74:K74">
    <cfRule type="cellIs" dxfId="392" priority="383" operator="between">
      <formula>$AD$81</formula>
      <formula>$AD$82</formula>
    </cfRule>
  </conditionalFormatting>
  <conditionalFormatting sqref="B74 B76">
    <cfRule type="duplicateValues" dxfId="391" priority="382"/>
  </conditionalFormatting>
  <conditionalFormatting sqref="B23:B74 B1:B17 B76:B80 B19:B21 B91:B1048576">
    <cfRule type="duplicateValues" dxfId="390" priority="381"/>
  </conditionalFormatting>
  <conditionalFormatting sqref="J39">
    <cfRule type="cellIs" dxfId="389" priority="380" operator="between">
      <formula>$AD$81</formula>
      <formula>$AD$82</formula>
    </cfRule>
  </conditionalFormatting>
  <conditionalFormatting sqref="J45">
    <cfRule type="cellIs" dxfId="388" priority="379" operator="between">
      <formula>$AD$81</formula>
      <formula>$AD$82</formula>
    </cfRule>
  </conditionalFormatting>
  <conditionalFormatting sqref="J23">
    <cfRule type="cellIs" dxfId="387" priority="378" operator="between">
      <formula>$AD$81</formula>
      <formula>$AD$82</formula>
    </cfRule>
  </conditionalFormatting>
  <conditionalFormatting sqref="K22">
    <cfRule type="cellIs" dxfId="386" priority="377" operator="between">
      <formula>$AD$81</formula>
      <formula>$AD$82</formula>
    </cfRule>
  </conditionalFormatting>
  <conditionalFormatting sqref="B22">
    <cfRule type="duplicateValues" dxfId="385" priority="376"/>
  </conditionalFormatting>
  <conditionalFormatting sqref="B22">
    <cfRule type="duplicateValues" dxfId="384" priority="375"/>
  </conditionalFormatting>
  <conditionalFormatting sqref="B76:B80 B1:B17 B19:B74 B91:B1048576">
    <cfRule type="duplicateValues" dxfId="383" priority="374"/>
  </conditionalFormatting>
  <conditionalFormatting sqref="J22">
    <cfRule type="cellIs" dxfId="382" priority="373" operator="between">
      <formula>$AD$81</formula>
      <formula>$AD$82</formula>
    </cfRule>
  </conditionalFormatting>
  <conditionalFormatting sqref="B52:B73">
    <cfRule type="duplicateValues" dxfId="381" priority="395"/>
  </conditionalFormatting>
  <conditionalFormatting sqref="I78:I80 I91:I1048576">
    <cfRule type="duplicateValues" dxfId="380" priority="372"/>
  </conditionalFormatting>
  <conditionalFormatting sqref="I9:I10">
    <cfRule type="duplicateValues" dxfId="379" priority="371"/>
  </conditionalFormatting>
  <conditionalFormatting sqref="I9:I10">
    <cfRule type="duplicateValues" dxfId="378" priority="370"/>
  </conditionalFormatting>
  <conditionalFormatting sqref="AM75">
    <cfRule type="cellIs" dxfId="377" priority="369" operator="notBetween">
      <formula>-1</formula>
      <formula>1</formula>
    </cfRule>
  </conditionalFormatting>
  <conditionalFormatting sqref="Z75:AB75">
    <cfRule type="expression" dxfId="376" priority="368">
      <formula>$L75="X"</formula>
    </cfRule>
  </conditionalFormatting>
  <conditionalFormatting sqref="J75:K75">
    <cfRule type="cellIs" dxfId="375" priority="367" operator="between">
      <formula>$AD$81</formula>
      <formula>$AD$82</formula>
    </cfRule>
  </conditionalFormatting>
  <conditionalFormatting sqref="B75">
    <cfRule type="duplicateValues" dxfId="374" priority="366"/>
  </conditionalFormatting>
  <conditionalFormatting sqref="B75">
    <cfRule type="duplicateValues" dxfId="373" priority="365"/>
  </conditionalFormatting>
  <conditionalFormatting sqref="B75">
    <cfRule type="duplicateValues" dxfId="372" priority="364"/>
  </conditionalFormatting>
  <conditionalFormatting sqref="J73">
    <cfRule type="cellIs" dxfId="371" priority="363" operator="between">
      <formula>$AD$81</formula>
      <formula>$AD$82</formula>
    </cfRule>
  </conditionalFormatting>
  <conditionalFormatting sqref="J72">
    <cfRule type="cellIs" dxfId="370" priority="362" operator="between">
      <formula>$AD$81</formula>
      <formula>$AD$82</formula>
    </cfRule>
  </conditionalFormatting>
  <conditionalFormatting sqref="J11">
    <cfRule type="cellIs" dxfId="369" priority="361" operator="between">
      <formula>$AD$81</formula>
      <formula>$AD$82</formula>
    </cfRule>
  </conditionalFormatting>
  <conditionalFormatting sqref="I21:I31">
    <cfRule type="duplicateValues" dxfId="368" priority="360"/>
  </conditionalFormatting>
  <conditionalFormatting sqref="I21:I31">
    <cfRule type="duplicateValues" dxfId="367" priority="359"/>
  </conditionalFormatting>
  <conditionalFormatting sqref="I21:I31">
    <cfRule type="duplicateValues" dxfId="366" priority="358"/>
  </conditionalFormatting>
  <conditionalFormatting sqref="I21:I31">
    <cfRule type="duplicateValues" dxfId="365" priority="357"/>
  </conditionalFormatting>
  <conditionalFormatting sqref="I54:I58 I60:I76">
    <cfRule type="duplicateValues" dxfId="364" priority="356"/>
  </conditionalFormatting>
  <conditionalFormatting sqref="I54:I58">
    <cfRule type="duplicateValues" dxfId="363" priority="355"/>
  </conditionalFormatting>
  <conditionalFormatting sqref="I54:I58">
    <cfRule type="duplicateValues" dxfId="362" priority="354"/>
  </conditionalFormatting>
  <conditionalFormatting sqref="I54:I58">
    <cfRule type="duplicateValues" dxfId="361" priority="353"/>
  </conditionalFormatting>
  <conditionalFormatting sqref="I59">
    <cfRule type="duplicateValues" dxfId="360" priority="352"/>
  </conditionalFormatting>
  <conditionalFormatting sqref="I59">
    <cfRule type="duplicateValues" dxfId="359" priority="351"/>
  </conditionalFormatting>
  <conditionalFormatting sqref="I59">
    <cfRule type="duplicateValues" dxfId="358" priority="350"/>
  </conditionalFormatting>
  <conditionalFormatting sqref="I59">
    <cfRule type="duplicateValues" dxfId="357" priority="349"/>
  </conditionalFormatting>
  <conditionalFormatting sqref="I54:I80 I1:I10 I21:I31 I91:I1048576">
    <cfRule type="duplicateValues" dxfId="356" priority="347"/>
    <cfRule type="duplicateValues" dxfId="355" priority="348"/>
  </conditionalFormatting>
  <conditionalFormatting sqref="I32:I55">
    <cfRule type="duplicateValues" dxfId="354" priority="346"/>
  </conditionalFormatting>
  <conditionalFormatting sqref="I32:I55">
    <cfRule type="duplicateValues" dxfId="353" priority="345"/>
  </conditionalFormatting>
  <conditionalFormatting sqref="I32:I55">
    <cfRule type="duplicateValues" dxfId="352" priority="344"/>
  </conditionalFormatting>
  <conditionalFormatting sqref="I32:I55">
    <cfRule type="duplicateValues" dxfId="351" priority="343"/>
  </conditionalFormatting>
  <conditionalFormatting sqref="I32:I55">
    <cfRule type="duplicateValues" dxfId="350" priority="341"/>
    <cfRule type="duplicateValues" dxfId="349" priority="342"/>
  </conditionalFormatting>
  <conditionalFormatting sqref="I11:I17 I19:I25">
    <cfRule type="duplicateValues" dxfId="348" priority="340"/>
  </conditionalFormatting>
  <conditionalFormatting sqref="I11:I17 I19:I25">
    <cfRule type="duplicateValues" dxfId="347" priority="339"/>
  </conditionalFormatting>
  <conditionalFormatting sqref="I11:I17 I19:I25">
    <cfRule type="duplicateValues" dxfId="346" priority="338"/>
  </conditionalFormatting>
  <conditionalFormatting sqref="I11:I17 I19:I25">
    <cfRule type="duplicateValues" dxfId="345" priority="337"/>
  </conditionalFormatting>
  <conditionalFormatting sqref="I11:I17 I19:I25">
    <cfRule type="duplicateValues" dxfId="344" priority="335"/>
    <cfRule type="duplicateValues" dxfId="343" priority="336"/>
  </conditionalFormatting>
  <conditionalFormatting sqref="Z18:AB18 P18:W18">
    <cfRule type="expression" dxfId="342" priority="333">
      <formula>$L18="X"</formula>
    </cfRule>
  </conditionalFormatting>
  <conditionalFormatting sqref="J18:K18">
    <cfRule type="cellIs" dxfId="341" priority="332" operator="between">
      <formula>$AD$81</formula>
      <formula>$AD$82</formula>
    </cfRule>
  </conditionalFormatting>
  <conditionalFormatting sqref="P18">
    <cfRule type="expression" dxfId="340" priority="334">
      <formula>AND(P18&lt;&gt;O18,P18&lt;&gt;0,N18&lt;&gt;"M")</formula>
    </cfRule>
  </conditionalFormatting>
  <conditionalFormatting sqref="AM18">
    <cfRule type="cellIs" dxfId="339" priority="331" operator="notBetween">
      <formula>-1</formula>
      <formula>1</formula>
    </cfRule>
  </conditionalFormatting>
  <conditionalFormatting sqref="B18">
    <cfRule type="duplicateValues" dxfId="338" priority="330"/>
  </conditionalFormatting>
  <conditionalFormatting sqref="B18">
    <cfRule type="duplicateValues" dxfId="337" priority="329"/>
  </conditionalFormatting>
  <conditionalFormatting sqref="B18">
    <cfRule type="duplicateValues" dxfId="336" priority="328"/>
  </conditionalFormatting>
  <conditionalFormatting sqref="I18">
    <cfRule type="duplicateValues" dxfId="335" priority="327"/>
  </conditionalFormatting>
  <conditionalFormatting sqref="I18">
    <cfRule type="duplicateValues" dxfId="334" priority="326"/>
  </conditionalFormatting>
  <conditionalFormatting sqref="I18">
    <cfRule type="duplicateValues" dxfId="333" priority="325"/>
  </conditionalFormatting>
  <conditionalFormatting sqref="I18">
    <cfRule type="duplicateValues" dxfId="332" priority="324"/>
  </conditionalFormatting>
  <conditionalFormatting sqref="I18">
    <cfRule type="duplicateValues" dxfId="331" priority="322"/>
    <cfRule type="duplicateValues" dxfId="330" priority="323"/>
  </conditionalFormatting>
  <conditionalFormatting sqref="I1:I80 I91:I1048576">
    <cfRule type="duplicateValues" dxfId="329" priority="321"/>
  </conditionalFormatting>
  <conditionalFormatting sqref="I54">
    <cfRule type="duplicateValues" dxfId="328" priority="320"/>
  </conditionalFormatting>
  <conditionalFormatting sqref="I54">
    <cfRule type="duplicateValues" dxfId="327" priority="319"/>
  </conditionalFormatting>
  <conditionalFormatting sqref="I54">
    <cfRule type="duplicateValues" dxfId="326" priority="318"/>
  </conditionalFormatting>
  <conditionalFormatting sqref="I54">
    <cfRule type="duplicateValues" dxfId="325" priority="317"/>
  </conditionalFormatting>
  <conditionalFormatting sqref="I54">
    <cfRule type="duplicateValues" dxfId="324" priority="315"/>
    <cfRule type="duplicateValues" dxfId="323" priority="316"/>
  </conditionalFormatting>
  <conditionalFormatting sqref="I12:I17">
    <cfRule type="duplicateValues" dxfId="322" priority="314"/>
  </conditionalFormatting>
  <conditionalFormatting sqref="I12:I17">
    <cfRule type="duplicateValues" dxfId="321" priority="313"/>
  </conditionalFormatting>
  <conditionalFormatting sqref="I12:I17">
    <cfRule type="duplicateValues" dxfId="320" priority="311"/>
    <cfRule type="duplicateValues" dxfId="319" priority="312"/>
  </conditionalFormatting>
  <conditionalFormatting sqref="I19:I25">
    <cfRule type="duplicateValues" dxfId="318" priority="310"/>
  </conditionalFormatting>
  <conditionalFormatting sqref="I19:I25">
    <cfRule type="duplicateValues" dxfId="317" priority="309"/>
  </conditionalFormatting>
  <conditionalFormatting sqref="I19:I25">
    <cfRule type="duplicateValues" dxfId="316" priority="307"/>
    <cfRule type="duplicateValues" dxfId="315" priority="308"/>
  </conditionalFormatting>
  <conditionalFormatting sqref="I26">
    <cfRule type="duplicateValues" dxfId="314" priority="306"/>
  </conditionalFormatting>
  <conditionalFormatting sqref="I26">
    <cfRule type="duplicateValues" dxfId="313" priority="305"/>
  </conditionalFormatting>
  <conditionalFormatting sqref="I26">
    <cfRule type="duplicateValues" dxfId="312" priority="304"/>
  </conditionalFormatting>
  <conditionalFormatting sqref="I26">
    <cfRule type="duplicateValues" dxfId="311" priority="303"/>
  </conditionalFormatting>
  <conditionalFormatting sqref="I26">
    <cfRule type="duplicateValues" dxfId="310" priority="301"/>
    <cfRule type="duplicateValues" dxfId="309" priority="302"/>
  </conditionalFormatting>
  <conditionalFormatting sqref="I26">
    <cfRule type="duplicateValues" dxfId="308" priority="300"/>
  </conditionalFormatting>
  <conditionalFormatting sqref="I26">
    <cfRule type="duplicateValues" dxfId="307" priority="299"/>
  </conditionalFormatting>
  <conditionalFormatting sqref="I26">
    <cfRule type="duplicateValues" dxfId="306" priority="297"/>
    <cfRule type="duplicateValues" dxfId="305" priority="298"/>
  </conditionalFormatting>
  <conditionalFormatting sqref="I27">
    <cfRule type="duplicateValues" dxfId="304" priority="296"/>
  </conditionalFormatting>
  <conditionalFormatting sqref="I27">
    <cfRule type="duplicateValues" dxfId="303" priority="295"/>
  </conditionalFormatting>
  <conditionalFormatting sqref="I27">
    <cfRule type="duplicateValues" dxfId="302" priority="294"/>
  </conditionalFormatting>
  <conditionalFormatting sqref="I27">
    <cfRule type="duplicateValues" dxfId="301" priority="293"/>
  </conditionalFormatting>
  <conditionalFormatting sqref="I27">
    <cfRule type="duplicateValues" dxfId="300" priority="291"/>
    <cfRule type="duplicateValues" dxfId="299" priority="292"/>
  </conditionalFormatting>
  <conditionalFormatting sqref="I27">
    <cfRule type="duplicateValues" dxfId="298" priority="290"/>
  </conditionalFormatting>
  <conditionalFormatting sqref="I27">
    <cfRule type="duplicateValues" dxfId="297" priority="289"/>
  </conditionalFormatting>
  <conditionalFormatting sqref="I27">
    <cfRule type="duplicateValues" dxfId="296" priority="287"/>
    <cfRule type="duplicateValues" dxfId="295" priority="288"/>
  </conditionalFormatting>
  <conditionalFormatting sqref="I28:I29">
    <cfRule type="duplicateValues" dxfId="294" priority="286"/>
  </conditionalFormatting>
  <conditionalFormatting sqref="I28:I29">
    <cfRule type="duplicateValues" dxfId="293" priority="285"/>
  </conditionalFormatting>
  <conditionalFormatting sqref="I28:I29">
    <cfRule type="duplicateValues" dxfId="292" priority="284"/>
  </conditionalFormatting>
  <conditionalFormatting sqref="I28:I29">
    <cfRule type="duplicateValues" dxfId="291" priority="283"/>
  </conditionalFormatting>
  <conditionalFormatting sqref="I28:I29">
    <cfRule type="duplicateValues" dxfId="290" priority="281"/>
    <cfRule type="duplicateValues" dxfId="289" priority="282"/>
  </conditionalFormatting>
  <conditionalFormatting sqref="I28:I29">
    <cfRule type="duplicateValues" dxfId="288" priority="280"/>
  </conditionalFormatting>
  <conditionalFormatting sqref="I28:I29">
    <cfRule type="duplicateValues" dxfId="287" priority="279"/>
  </conditionalFormatting>
  <conditionalFormatting sqref="I28:I29">
    <cfRule type="duplicateValues" dxfId="286" priority="277"/>
    <cfRule type="duplicateValues" dxfId="285" priority="278"/>
  </conditionalFormatting>
  <conditionalFormatting sqref="I31">
    <cfRule type="duplicateValues" dxfId="284" priority="276"/>
  </conditionalFormatting>
  <conditionalFormatting sqref="I31">
    <cfRule type="duplicateValues" dxfId="283" priority="275"/>
  </conditionalFormatting>
  <conditionalFormatting sqref="I31">
    <cfRule type="duplicateValues" dxfId="282" priority="274"/>
  </conditionalFormatting>
  <conditionalFormatting sqref="I31">
    <cfRule type="duplicateValues" dxfId="281" priority="273"/>
  </conditionalFormatting>
  <conditionalFormatting sqref="I31">
    <cfRule type="duplicateValues" dxfId="280" priority="271"/>
    <cfRule type="duplicateValues" dxfId="279" priority="272"/>
  </conditionalFormatting>
  <conditionalFormatting sqref="I31">
    <cfRule type="duplicateValues" dxfId="278" priority="270"/>
  </conditionalFormatting>
  <conditionalFormatting sqref="I31">
    <cfRule type="duplicateValues" dxfId="277" priority="269"/>
  </conditionalFormatting>
  <conditionalFormatting sqref="I31">
    <cfRule type="duplicateValues" dxfId="276" priority="267"/>
    <cfRule type="duplicateValues" dxfId="275" priority="268"/>
  </conditionalFormatting>
  <conditionalFormatting sqref="I34">
    <cfRule type="duplicateValues" dxfId="274" priority="266"/>
  </conditionalFormatting>
  <conditionalFormatting sqref="I34">
    <cfRule type="duplicateValues" dxfId="273" priority="265"/>
  </conditionalFormatting>
  <conditionalFormatting sqref="I34">
    <cfRule type="duplicateValues" dxfId="272" priority="264"/>
  </conditionalFormatting>
  <conditionalFormatting sqref="I34">
    <cfRule type="duplicateValues" dxfId="271" priority="263"/>
  </conditionalFormatting>
  <conditionalFormatting sqref="I34">
    <cfRule type="duplicateValues" dxfId="270" priority="261"/>
    <cfRule type="duplicateValues" dxfId="269" priority="262"/>
  </conditionalFormatting>
  <conditionalFormatting sqref="I34">
    <cfRule type="duplicateValues" dxfId="268" priority="260"/>
  </conditionalFormatting>
  <conditionalFormatting sqref="I34">
    <cfRule type="duplicateValues" dxfId="267" priority="259"/>
  </conditionalFormatting>
  <conditionalFormatting sqref="I34">
    <cfRule type="duplicateValues" dxfId="266" priority="258"/>
  </conditionalFormatting>
  <conditionalFormatting sqref="I34">
    <cfRule type="duplicateValues" dxfId="265" priority="257"/>
  </conditionalFormatting>
  <conditionalFormatting sqref="I34">
    <cfRule type="duplicateValues" dxfId="264" priority="255"/>
    <cfRule type="duplicateValues" dxfId="263" priority="256"/>
  </conditionalFormatting>
  <conditionalFormatting sqref="I34">
    <cfRule type="duplicateValues" dxfId="262" priority="254"/>
  </conditionalFormatting>
  <conditionalFormatting sqref="I34">
    <cfRule type="duplicateValues" dxfId="261" priority="253"/>
  </conditionalFormatting>
  <conditionalFormatting sqref="I34">
    <cfRule type="duplicateValues" dxfId="260" priority="251"/>
    <cfRule type="duplicateValues" dxfId="259" priority="252"/>
  </conditionalFormatting>
  <conditionalFormatting sqref="I35:I36">
    <cfRule type="duplicateValues" dxfId="258" priority="250"/>
  </conditionalFormatting>
  <conditionalFormatting sqref="I35:I36">
    <cfRule type="duplicateValues" dxfId="257" priority="249"/>
  </conditionalFormatting>
  <conditionalFormatting sqref="I35:I36">
    <cfRule type="duplicateValues" dxfId="256" priority="248"/>
  </conditionalFormatting>
  <conditionalFormatting sqref="I35:I36">
    <cfRule type="duplicateValues" dxfId="255" priority="247"/>
  </conditionalFormatting>
  <conditionalFormatting sqref="I35:I36">
    <cfRule type="duplicateValues" dxfId="254" priority="245"/>
    <cfRule type="duplicateValues" dxfId="253" priority="246"/>
  </conditionalFormatting>
  <conditionalFormatting sqref="I35:I36">
    <cfRule type="duplicateValues" dxfId="252" priority="244"/>
  </conditionalFormatting>
  <conditionalFormatting sqref="I35:I36">
    <cfRule type="duplicateValues" dxfId="251" priority="243"/>
  </conditionalFormatting>
  <conditionalFormatting sqref="I35:I36">
    <cfRule type="duplicateValues" dxfId="250" priority="242"/>
  </conditionalFormatting>
  <conditionalFormatting sqref="I35:I36">
    <cfRule type="duplicateValues" dxfId="249" priority="241"/>
  </conditionalFormatting>
  <conditionalFormatting sqref="I35:I36">
    <cfRule type="duplicateValues" dxfId="248" priority="239"/>
    <cfRule type="duplicateValues" dxfId="247" priority="240"/>
  </conditionalFormatting>
  <conditionalFormatting sqref="I35:I36">
    <cfRule type="duplicateValues" dxfId="246" priority="238"/>
  </conditionalFormatting>
  <conditionalFormatting sqref="I35:I36">
    <cfRule type="duplicateValues" dxfId="245" priority="237"/>
  </conditionalFormatting>
  <conditionalFormatting sqref="I35:I36">
    <cfRule type="duplicateValues" dxfId="244" priority="235"/>
    <cfRule type="duplicateValues" dxfId="243" priority="236"/>
  </conditionalFormatting>
  <conditionalFormatting sqref="I37:I40">
    <cfRule type="duplicateValues" dxfId="242" priority="234"/>
  </conditionalFormatting>
  <conditionalFormatting sqref="I37:I40">
    <cfRule type="duplicateValues" dxfId="241" priority="233"/>
  </conditionalFormatting>
  <conditionalFormatting sqref="I37:I40">
    <cfRule type="duplicateValues" dxfId="240" priority="232"/>
  </conditionalFormatting>
  <conditionalFormatting sqref="I37:I40">
    <cfRule type="duplicateValues" dxfId="239" priority="231"/>
  </conditionalFormatting>
  <conditionalFormatting sqref="I37:I40">
    <cfRule type="duplicateValues" dxfId="238" priority="229"/>
    <cfRule type="duplicateValues" dxfId="237" priority="230"/>
  </conditionalFormatting>
  <conditionalFormatting sqref="I37:I40">
    <cfRule type="duplicateValues" dxfId="236" priority="228"/>
  </conditionalFormatting>
  <conditionalFormatting sqref="I37:I40">
    <cfRule type="duplicateValues" dxfId="235" priority="227"/>
  </conditionalFormatting>
  <conditionalFormatting sqref="I37:I40">
    <cfRule type="duplicateValues" dxfId="234" priority="226"/>
  </conditionalFormatting>
  <conditionalFormatting sqref="I37:I40">
    <cfRule type="duplicateValues" dxfId="233" priority="225"/>
  </conditionalFormatting>
  <conditionalFormatting sqref="I37:I40">
    <cfRule type="duplicateValues" dxfId="232" priority="223"/>
    <cfRule type="duplicateValues" dxfId="231" priority="224"/>
  </conditionalFormatting>
  <conditionalFormatting sqref="I37:I40">
    <cfRule type="duplicateValues" dxfId="230" priority="222"/>
  </conditionalFormatting>
  <conditionalFormatting sqref="I37:I40">
    <cfRule type="duplicateValues" dxfId="229" priority="221"/>
  </conditionalFormatting>
  <conditionalFormatting sqref="I37:I40">
    <cfRule type="duplicateValues" dxfId="228" priority="219"/>
    <cfRule type="duplicateValues" dxfId="227" priority="220"/>
  </conditionalFormatting>
  <conditionalFormatting sqref="I41:I42">
    <cfRule type="duplicateValues" dxfId="226" priority="218"/>
  </conditionalFormatting>
  <conditionalFormatting sqref="I41:I42">
    <cfRule type="duplicateValues" dxfId="225" priority="217"/>
  </conditionalFormatting>
  <conditionalFormatting sqref="I41:I42">
    <cfRule type="duplicateValues" dxfId="224" priority="216"/>
  </conditionalFormatting>
  <conditionalFormatting sqref="I41:I42">
    <cfRule type="duplicateValues" dxfId="223" priority="215"/>
  </conditionalFormatting>
  <conditionalFormatting sqref="I41:I42">
    <cfRule type="duplicateValues" dxfId="222" priority="213"/>
    <cfRule type="duplicateValues" dxfId="221" priority="214"/>
  </conditionalFormatting>
  <conditionalFormatting sqref="I41:I42">
    <cfRule type="duplicateValues" dxfId="220" priority="212"/>
  </conditionalFormatting>
  <conditionalFormatting sqref="I41:I42">
    <cfRule type="duplicateValues" dxfId="219" priority="211"/>
  </conditionalFormatting>
  <conditionalFormatting sqref="I41:I42">
    <cfRule type="duplicateValues" dxfId="218" priority="210"/>
  </conditionalFormatting>
  <conditionalFormatting sqref="I41:I42">
    <cfRule type="duplicateValues" dxfId="217" priority="209"/>
  </conditionalFormatting>
  <conditionalFormatting sqref="I41:I42">
    <cfRule type="duplicateValues" dxfId="216" priority="207"/>
    <cfRule type="duplicateValues" dxfId="215" priority="208"/>
  </conditionalFormatting>
  <conditionalFormatting sqref="I41:I42">
    <cfRule type="duplicateValues" dxfId="214" priority="206"/>
  </conditionalFormatting>
  <conditionalFormatting sqref="I41:I42">
    <cfRule type="duplicateValues" dxfId="213" priority="205"/>
  </conditionalFormatting>
  <conditionalFormatting sqref="I41:I42">
    <cfRule type="duplicateValues" dxfId="212" priority="203"/>
    <cfRule type="duplicateValues" dxfId="211" priority="204"/>
  </conditionalFormatting>
  <conditionalFormatting sqref="I43">
    <cfRule type="duplicateValues" dxfId="210" priority="202"/>
  </conditionalFormatting>
  <conditionalFormatting sqref="I43">
    <cfRule type="duplicateValues" dxfId="209" priority="201"/>
  </conditionalFormatting>
  <conditionalFormatting sqref="I43">
    <cfRule type="duplicateValues" dxfId="208" priority="200"/>
  </conditionalFormatting>
  <conditionalFormatting sqref="I43">
    <cfRule type="duplicateValues" dxfId="207" priority="199"/>
  </conditionalFormatting>
  <conditionalFormatting sqref="I43">
    <cfRule type="duplicateValues" dxfId="206" priority="197"/>
    <cfRule type="duplicateValues" dxfId="205" priority="198"/>
  </conditionalFormatting>
  <conditionalFormatting sqref="I43">
    <cfRule type="duplicateValues" dxfId="204" priority="196"/>
  </conditionalFormatting>
  <conditionalFormatting sqref="I43">
    <cfRule type="duplicateValues" dxfId="203" priority="195"/>
  </conditionalFormatting>
  <conditionalFormatting sqref="I43">
    <cfRule type="duplicateValues" dxfId="202" priority="194"/>
  </conditionalFormatting>
  <conditionalFormatting sqref="I43">
    <cfRule type="duplicateValues" dxfId="201" priority="193"/>
  </conditionalFormatting>
  <conditionalFormatting sqref="I43">
    <cfRule type="duplicateValues" dxfId="200" priority="191"/>
    <cfRule type="duplicateValues" dxfId="199" priority="192"/>
  </conditionalFormatting>
  <conditionalFormatting sqref="I43">
    <cfRule type="duplicateValues" dxfId="198" priority="190"/>
  </conditionalFormatting>
  <conditionalFormatting sqref="I43">
    <cfRule type="duplicateValues" dxfId="197" priority="189"/>
  </conditionalFormatting>
  <conditionalFormatting sqref="I43">
    <cfRule type="duplicateValues" dxfId="196" priority="187"/>
    <cfRule type="duplicateValues" dxfId="195" priority="188"/>
  </conditionalFormatting>
  <conditionalFormatting sqref="I44:I45">
    <cfRule type="duplicateValues" dxfId="194" priority="186"/>
  </conditionalFormatting>
  <conditionalFormatting sqref="I44:I45">
    <cfRule type="duplicateValues" dxfId="193" priority="185"/>
  </conditionalFormatting>
  <conditionalFormatting sqref="I44:I45">
    <cfRule type="duplicateValues" dxfId="192" priority="184"/>
  </conditionalFormatting>
  <conditionalFormatting sqref="I44:I45">
    <cfRule type="duplicateValues" dxfId="191" priority="183"/>
  </conditionalFormatting>
  <conditionalFormatting sqref="I44:I45">
    <cfRule type="duplicateValues" dxfId="190" priority="181"/>
    <cfRule type="duplicateValues" dxfId="189" priority="182"/>
  </conditionalFormatting>
  <conditionalFormatting sqref="I44:I45">
    <cfRule type="duplicateValues" dxfId="188" priority="180"/>
  </conditionalFormatting>
  <conditionalFormatting sqref="I44:I45">
    <cfRule type="duplicateValues" dxfId="187" priority="179"/>
  </conditionalFormatting>
  <conditionalFormatting sqref="I44:I45">
    <cfRule type="duplicateValues" dxfId="186" priority="178"/>
  </conditionalFormatting>
  <conditionalFormatting sqref="I44:I45">
    <cfRule type="duplicateValues" dxfId="185" priority="177"/>
  </conditionalFormatting>
  <conditionalFormatting sqref="I44:I45">
    <cfRule type="duplicateValues" dxfId="184" priority="175"/>
    <cfRule type="duplicateValues" dxfId="183" priority="176"/>
  </conditionalFormatting>
  <conditionalFormatting sqref="I44:I45">
    <cfRule type="duplicateValues" dxfId="182" priority="174"/>
  </conditionalFormatting>
  <conditionalFormatting sqref="I44:I45">
    <cfRule type="duplicateValues" dxfId="181" priority="173"/>
  </conditionalFormatting>
  <conditionalFormatting sqref="I44:I45">
    <cfRule type="duplicateValues" dxfId="180" priority="171"/>
    <cfRule type="duplicateValues" dxfId="179" priority="172"/>
  </conditionalFormatting>
  <conditionalFormatting sqref="I46:I47">
    <cfRule type="duplicateValues" dxfId="178" priority="170"/>
  </conditionalFormatting>
  <conditionalFormatting sqref="I46:I47">
    <cfRule type="duplicateValues" dxfId="177" priority="169"/>
  </conditionalFormatting>
  <conditionalFormatting sqref="I46:I47">
    <cfRule type="duplicateValues" dxfId="176" priority="168"/>
  </conditionalFormatting>
  <conditionalFormatting sqref="I46:I47">
    <cfRule type="duplicateValues" dxfId="175" priority="167"/>
  </conditionalFormatting>
  <conditionalFormatting sqref="I46:I47">
    <cfRule type="duplicateValues" dxfId="174" priority="165"/>
    <cfRule type="duplicateValues" dxfId="173" priority="166"/>
  </conditionalFormatting>
  <conditionalFormatting sqref="I46:I47">
    <cfRule type="duplicateValues" dxfId="172" priority="164"/>
  </conditionalFormatting>
  <conditionalFormatting sqref="I46:I47">
    <cfRule type="duplicateValues" dxfId="171" priority="163"/>
  </conditionalFormatting>
  <conditionalFormatting sqref="I46:I47">
    <cfRule type="duplicateValues" dxfId="170" priority="162"/>
  </conditionalFormatting>
  <conditionalFormatting sqref="I46:I47">
    <cfRule type="duplicateValues" dxfId="169" priority="161"/>
  </conditionalFormatting>
  <conditionalFormatting sqref="I46:I47">
    <cfRule type="duplicateValues" dxfId="168" priority="159"/>
    <cfRule type="duplicateValues" dxfId="167" priority="160"/>
  </conditionalFormatting>
  <conditionalFormatting sqref="I46:I47">
    <cfRule type="duplicateValues" dxfId="166" priority="158"/>
  </conditionalFormatting>
  <conditionalFormatting sqref="I46:I47">
    <cfRule type="duplicateValues" dxfId="165" priority="157"/>
  </conditionalFormatting>
  <conditionalFormatting sqref="I46:I47">
    <cfRule type="duplicateValues" dxfId="164" priority="155"/>
    <cfRule type="duplicateValues" dxfId="163" priority="156"/>
  </conditionalFormatting>
  <conditionalFormatting sqref="I49">
    <cfRule type="duplicateValues" dxfId="162" priority="154"/>
  </conditionalFormatting>
  <conditionalFormatting sqref="I49">
    <cfRule type="duplicateValues" dxfId="161" priority="153"/>
  </conditionalFormatting>
  <conditionalFormatting sqref="I49">
    <cfRule type="duplicateValues" dxfId="160" priority="152"/>
  </conditionalFormatting>
  <conditionalFormatting sqref="I49">
    <cfRule type="duplicateValues" dxfId="159" priority="151"/>
  </conditionalFormatting>
  <conditionalFormatting sqref="I49">
    <cfRule type="duplicateValues" dxfId="158" priority="149"/>
    <cfRule type="duplicateValues" dxfId="157" priority="150"/>
  </conditionalFormatting>
  <conditionalFormatting sqref="I49">
    <cfRule type="duplicateValues" dxfId="156" priority="148"/>
  </conditionalFormatting>
  <conditionalFormatting sqref="I49">
    <cfRule type="duplicateValues" dxfId="155" priority="147"/>
  </conditionalFormatting>
  <conditionalFormatting sqref="I49">
    <cfRule type="duplicateValues" dxfId="154" priority="146"/>
  </conditionalFormatting>
  <conditionalFormatting sqref="I49">
    <cfRule type="duplicateValues" dxfId="153" priority="145"/>
  </conditionalFormatting>
  <conditionalFormatting sqref="I49">
    <cfRule type="duplicateValues" dxfId="152" priority="143"/>
    <cfRule type="duplicateValues" dxfId="151" priority="144"/>
  </conditionalFormatting>
  <conditionalFormatting sqref="I49">
    <cfRule type="duplicateValues" dxfId="150" priority="142"/>
  </conditionalFormatting>
  <conditionalFormatting sqref="I49">
    <cfRule type="duplicateValues" dxfId="149" priority="141"/>
  </conditionalFormatting>
  <conditionalFormatting sqref="I49">
    <cfRule type="duplicateValues" dxfId="148" priority="139"/>
    <cfRule type="duplicateValues" dxfId="147" priority="140"/>
  </conditionalFormatting>
  <conditionalFormatting sqref="I51">
    <cfRule type="duplicateValues" dxfId="146" priority="138"/>
  </conditionalFormatting>
  <conditionalFormatting sqref="I51">
    <cfRule type="duplicateValues" dxfId="145" priority="137"/>
  </conditionalFormatting>
  <conditionalFormatting sqref="I51">
    <cfRule type="duplicateValues" dxfId="144" priority="136"/>
  </conditionalFormatting>
  <conditionalFormatting sqref="I51">
    <cfRule type="duplicateValues" dxfId="143" priority="135"/>
  </conditionalFormatting>
  <conditionalFormatting sqref="I51">
    <cfRule type="duplicateValues" dxfId="142" priority="133"/>
    <cfRule type="duplicateValues" dxfId="141" priority="134"/>
  </conditionalFormatting>
  <conditionalFormatting sqref="I51">
    <cfRule type="duplicateValues" dxfId="140" priority="132"/>
  </conditionalFormatting>
  <conditionalFormatting sqref="I51">
    <cfRule type="duplicateValues" dxfId="139" priority="131"/>
  </conditionalFormatting>
  <conditionalFormatting sqref="I51">
    <cfRule type="duplicateValues" dxfId="138" priority="130"/>
  </conditionalFormatting>
  <conditionalFormatting sqref="I51">
    <cfRule type="duplicateValues" dxfId="137" priority="129"/>
  </conditionalFormatting>
  <conditionalFormatting sqref="I51">
    <cfRule type="duplicateValues" dxfId="136" priority="127"/>
    <cfRule type="duplicateValues" dxfId="135" priority="128"/>
  </conditionalFormatting>
  <conditionalFormatting sqref="I51">
    <cfRule type="duplicateValues" dxfId="134" priority="126"/>
  </conditionalFormatting>
  <conditionalFormatting sqref="I51">
    <cfRule type="duplicateValues" dxfId="133" priority="125"/>
  </conditionalFormatting>
  <conditionalFormatting sqref="I51">
    <cfRule type="duplicateValues" dxfId="132" priority="123"/>
    <cfRule type="duplicateValues" dxfId="131" priority="124"/>
  </conditionalFormatting>
  <conditionalFormatting sqref="I52">
    <cfRule type="duplicateValues" dxfId="130" priority="122"/>
  </conditionalFormatting>
  <conditionalFormatting sqref="I52">
    <cfRule type="duplicateValues" dxfId="129" priority="121"/>
  </conditionalFormatting>
  <conditionalFormatting sqref="I52">
    <cfRule type="duplicateValues" dxfId="128" priority="120"/>
  </conditionalFormatting>
  <conditionalFormatting sqref="I52">
    <cfRule type="duplicateValues" dxfId="127" priority="119"/>
  </conditionalFormatting>
  <conditionalFormatting sqref="I52">
    <cfRule type="duplicateValues" dxfId="126" priority="117"/>
    <cfRule type="duplicateValues" dxfId="125" priority="118"/>
  </conditionalFormatting>
  <conditionalFormatting sqref="I52">
    <cfRule type="duplicateValues" dxfId="124" priority="116"/>
  </conditionalFormatting>
  <conditionalFormatting sqref="I52">
    <cfRule type="duplicateValues" dxfId="123" priority="115"/>
  </conditionalFormatting>
  <conditionalFormatting sqref="I52">
    <cfRule type="duplicateValues" dxfId="122" priority="114"/>
  </conditionalFormatting>
  <conditionalFormatting sqref="I52">
    <cfRule type="duplicateValues" dxfId="121" priority="113"/>
  </conditionalFormatting>
  <conditionalFormatting sqref="I52">
    <cfRule type="duplicateValues" dxfId="120" priority="111"/>
    <cfRule type="duplicateValues" dxfId="119" priority="112"/>
  </conditionalFormatting>
  <conditionalFormatting sqref="I52">
    <cfRule type="duplicateValues" dxfId="118" priority="110"/>
  </conditionalFormatting>
  <conditionalFormatting sqref="I52">
    <cfRule type="duplicateValues" dxfId="117" priority="109"/>
  </conditionalFormatting>
  <conditionalFormatting sqref="I52">
    <cfRule type="duplicateValues" dxfId="116" priority="107"/>
    <cfRule type="duplicateValues" dxfId="115" priority="108"/>
  </conditionalFormatting>
  <conditionalFormatting sqref="I53:I55">
    <cfRule type="duplicateValues" dxfId="114" priority="106"/>
  </conditionalFormatting>
  <conditionalFormatting sqref="I53:I55">
    <cfRule type="duplicateValues" dxfId="113" priority="105"/>
  </conditionalFormatting>
  <conditionalFormatting sqref="I53:I55">
    <cfRule type="duplicateValues" dxfId="112" priority="104"/>
  </conditionalFormatting>
  <conditionalFormatting sqref="I53:I55">
    <cfRule type="duplicateValues" dxfId="111" priority="103"/>
  </conditionalFormatting>
  <conditionalFormatting sqref="I53:I55">
    <cfRule type="duplicateValues" dxfId="110" priority="101"/>
    <cfRule type="duplicateValues" dxfId="109" priority="102"/>
  </conditionalFormatting>
  <conditionalFormatting sqref="I53:I55">
    <cfRule type="duplicateValues" dxfId="108" priority="100"/>
  </conditionalFormatting>
  <conditionalFormatting sqref="I53:I55">
    <cfRule type="duplicateValues" dxfId="107" priority="99"/>
  </conditionalFormatting>
  <conditionalFormatting sqref="I53:I55">
    <cfRule type="duplicateValues" dxfId="106" priority="98"/>
  </conditionalFormatting>
  <conditionalFormatting sqref="I53:I55">
    <cfRule type="duplicateValues" dxfId="105" priority="97"/>
  </conditionalFormatting>
  <conditionalFormatting sqref="I53:I55">
    <cfRule type="duplicateValues" dxfId="104" priority="95"/>
    <cfRule type="duplicateValues" dxfId="103" priority="96"/>
  </conditionalFormatting>
  <conditionalFormatting sqref="I53:I55">
    <cfRule type="duplicateValues" dxfId="102" priority="94"/>
  </conditionalFormatting>
  <conditionalFormatting sqref="I53:I55">
    <cfRule type="duplicateValues" dxfId="101" priority="93"/>
  </conditionalFormatting>
  <conditionalFormatting sqref="I53:I55">
    <cfRule type="duplicateValues" dxfId="100" priority="91"/>
    <cfRule type="duplicateValues" dxfId="99" priority="92"/>
  </conditionalFormatting>
  <conditionalFormatting sqref="I57:I58">
    <cfRule type="duplicateValues" dxfId="98" priority="90"/>
  </conditionalFormatting>
  <conditionalFormatting sqref="I57:I58">
    <cfRule type="duplicateValues" dxfId="97" priority="89"/>
  </conditionalFormatting>
  <conditionalFormatting sqref="I57:I58">
    <cfRule type="duplicateValues" dxfId="96" priority="88"/>
  </conditionalFormatting>
  <conditionalFormatting sqref="I57:I58">
    <cfRule type="duplicateValues" dxfId="95" priority="87"/>
  </conditionalFormatting>
  <conditionalFormatting sqref="I57:I58">
    <cfRule type="duplicateValues" dxfId="94" priority="85"/>
    <cfRule type="duplicateValues" dxfId="93" priority="86"/>
  </conditionalFormatting>
  <conditionalFormatting sqref="I57:I58">
    <cfRule type="duplicateValues" dxfId="92" priority="84"/>
  </conditionalFormatting>
  <conditionalFormatting sqref="I57:I58">
    <cfRule type="duplicateValues" dxfId="91" priority="83"/>
  </conditionalFormatting>
  <conditionalFormatting sqref="I57:I58">
    <cfRule type="duplicateValues" dxfId="90" priority="82"/>
  </conditionalFormatting>
  <conditionalFormatting sqref="I57:I58">
    <cfRule type="duplicateValues" dxfId="89" priority="81"/>
  </conditionalFormatting>
  <conditionalFormatting sqref="I57:I58">
    <cfRule type="duplicateValues" dxfId="88" priority="79"/>
    <cfRule type="duplicateValues" dxfId="87" priority="80"/>
  </conditionalFormatting>
  <conditionalFormatting sqref="I57:I58">
    <cfRule type="duplicateValues" dxfId="86" priority="78"/>
  </conditionalFormatting>
  <conditionalFormatting sqref="I57:I58">
    <cfRule type="duplicateValues" dxfId="85" priority="77"/>
  </conditionalFormatting>
  <conditionalFormatting sqref="I57:I58">
    <cfRule type="duplicateValues" dxfId="84" priority="76"/>
  </conditionalFormatting>
  <conditionalFormatting sqref="I57:I58">
    <cfRule type="duplicateValues" dxfId="83" priority="75"/>
  </conditionalFormatting>
  <conditionalFormatting sqref="I57:I58">
    <cfRule type="duplicateValues" dxfId="82" priority="73"/>
    <cfRule type="duplicateValues" dxfId="81" priority="74"/>
  </conditionalFormatting>
  <conditionalFormatting sqref="I57:I58">
    <cfRule type="duplicateValues" dxfId="80" priority="72"/>
  </conditionalFormatting>
  <conditionalFormatting sqref="I57:I58">
    <cfRule type="duplicateValues" dxfId="79" priority="71"/>
  </conditionalFormatting>
  <conditionalFormatting sqref="I57:I58">
    <cfRule type="duplicateValues" dxfId="78" priority="69"/>
    <cfRule type="duplicateValues" dxfId="77" priority="70"/>
  </conditionalFormatting>
  <conditionalFormatting sqref="I60">
    <cfRule type="duplicateValues" dxfId="76" priority="68"/>
  </conditionalFormatting>
  <conditionalFormatting sqref="I60">
    <cfRule type="duplicateValues" dxfId="75" priority="67"/>
  </conditionalFormatting>
  <conditionalFormatting sqref="I60">
    <cfRule type="duplicateValues" dxfId="74" priority="66"/>
  </conditionalFormatting>
  <conditionalFormatting sqref="I60">
    <cfRule type="duplicateValues" dxfId="73" priority="65"/>
  </conditionalFormatting>
  <conditionalFormatting sqref="I60">
    <cfRule type="duplicateValues" dxfId="72" priority="63"/>
    <cfRule type="duplicateValues" dxfId="71" priority="64"/>
  </conditionalFormatting>
  <conditionalFormatting sqref="I60">
    <cfRule type="duplicateValues" dxfId="70" priority="62"/>
  </conditionalFormatting>
  <conditionalFormatting sqref="I60">
    <cfRule type="duplicateValues" dxfId="69" priority="61"/>
  </conditionalFormatting>
  <conditionalFormatting sqref="I60">
    <cfRule type="duplicateValues" dxfId="68" priority="60"/>
  </conditionalFormatting>
  <conditionalFormatting sqref="I60">
    <cfRule type="duplicateValues" dxfId="67" priority="59"/>
  </conditionalFormatting>
  <conditionalFormatting sqref="I60">
    <cfRule type="duplicateValues" dxfId="66" priority="57"/>
    <cfRule type="duplicateValues" dxfId="65" priority="58"/>
  </conditionalFormatting>
  <conditionalFormatting sqref="I60">
    <cfRule type="duplicateValues" dxfId="64" priority="56"/>
  </conditionalFormatting>
  <conditionalFormatting sqref="I60">
    <cfRule type="duplicateValues" dxfId="63" priority="55"/>
  </conditionalFormatting>
  <conditionalFormatting sqref="I60">
    <cfRule type="duplicateValues" dxfId="62" priority="54"/>
  </conditionalFormatting>
  <conditionalFormatting sqref="I60">
    <cfRule type="duplicateValues" dxfId="61" priority="53"/>
  </conditionalFormatting>
  <conditionalFormatting sqref="I60">
    <cfRule type="duplicateValues" dxfId="60" priority="51"/>
    <cfRule type="duplicateValues" dxfId="59" priority="52"/>
  </conditionalFormatting>
  <conditionalFormatting sqref="I60">
    <cfRule type="duplicateValues" dxfId="58" priority="50"/>
  </conditionalFormatting>
  <conditionalFormatting sqref="I60">
    <cfRule type="duplicateValues" dxfId="57" priority="49"/>
  </conditionalFormatting>
  <conditionalFormatting sqref="I60">
    <cfRule type="duplicateValues" dxfId="56" priority="47"/>
    <cfRule type="duplicateValues" dxfId="55" priority="48"/>
  </conditionalFormatting>
  <conditionalFormatting sqref="I62:I64">
    <cfRule type="duplicateValues" dxfId="54" priority="46"/>
  </conditionalFormatting>
  <conditionalFormatting sqref="I62:I64">
    <cfRule type="duplicateValues" dxfId="53" priority="45"/>
  </conditionalFormatting>
  <conditionalFormatting sqref="I62:I64">
    <cfRule type="duplicateValues" dxfId="52" priority="44"/>
  </conditionalFormatting>
  <conditionalFormatting sqref="I62:I64">
    <cfRule type="duplicateValues" dxfId="51" priority="43"/>
  </conditionalFormatting>
  <conditionalFormatting sqref="I62:I64">
    <cfRule type="duplicateValues" dxfId="50" priority="41"/>
    <cfRule type="duplicateValues" dxfId="49" priority="42"/>
  </conditionalFormatting>
  <conditionalFormatting sqref="I62:I64">
    <cfRule type="duplicateValues" dxfId="48" priority="40"/>
  </conditionalFormatting>
  <conditionalFormatting sqref="I62:I64">
    <cfRule type="duplicateValues" dxfId="47" priority="39"/>
  </conditionalFormatting>
  <conditionalFormatting sqref="I62:I64">
    <cfRule type="duplicateValues" dxfId="46" priority="38"/>
  </conditionalFormatting>
  <conditionalFormatting sqref="I62:I64">
    <cfRule type="duplicateValues" dxfId="45" priority="37"/>
  </conditionalFormatting>
  <conditionalFormatting sqref="I62:I64">
    <cfRule type="duplicateValues" dxfId="44" priority="35"/>
    <cfRule type="duplicateValues" dxfId="43" priority="36"/>
  </conditionalFormatting>
  <conditionalFormatting sqref="I62:I64">
    <cfRule type="duplicateValues" dxfId="42" priority="34"/>
  </conditionalFormatting>
  <conditionalFormatting sqref="I62:I64">
    <cfRule type="duplicateValues" dxfId="41" priority="33"/>
  </conditionalFormatting>
  <conditionalFormatting sqref="I62:I64">
    <cfRule type="duplicateValues" dxfId="40" priority="32"/>
  </conditionalFormatting>
  <conditionalFormatting sqref="I62:I64">
    <cfRule type="duplicateValues" dxfId="39" priority="31"/>
  </conditionalFormatting>
  <conditionalFormatting sqref="I62:I64">
    <cfRule type="duplicateValues" dxfId="38" priority="29"/>
    <cfRule type="duplicateValues" dxfId="37" priority="30"/>
  </conditionalFormatting>
  <conditionalFormatting sqref="I62:I64">
    <cfRule type="duplicateValues" dxfId="36" priority="28"/>
  </conditionalFormatting>
  <conditionalFormatting sqref="I62:I64">
    <cfRule type="duplicateValues" dxfId="35" priority="27"/>
  </conditionalFormatting>
  <conditionalFormatting sqref="I62:I64">
    <cfRule type="duplicateValues" dxfId="34" priority="25"/>
    <cfRule type="duplicateValues" dxfId="33" priority="26"/>
  </conditionalFormatting>
  <conditionalFormatting sqref="I70:I72">
    <cfRule type="duplicateValues" dxfId="32" priority="24"/>
  </conditionalFormatting>
  <conditionalFormatting sqref="I70:I72">
    <cfRule type="duplicateValues" dxfId="31" priority="23"/>
  </conditionalFormatting>
  <conditionalFormatting sqref="I70:I72">
    <cfRule type="duplicateValues" dxfId="30" priority="22"/>
  </conditionalFormatting>
  <conditionalFormatting sqref="I70:I72">
    <cfRule type="duplicateValues" dxfId="29" priority="21"/>
  </conditionalFormatting>
  <conditionalFormatting sqref="I70:I72">
    <cfRule type="duplicateValues" dxfId="28" priority="19"/>
    <cfRule type="duplicateValues" dxfId="27" priority="20"/>
  </conditionalFormatting>
  <conditionalFormatting sqref="I70:I72">
    <cfRule type="duplicateValues" dxfId="26" priority="18"/>
  </conditionalFormatting>
  <conditionalFormatting sqref="I70:I72">
    <cfRule type="duplicateValues" dxfId="25" priority="17"/>
  </conditionalFormatting>
  <conditionalFormatting sqref="I70:I72">
    <cfRule type="duplicateValues" dxfId="24" priority="16"/>
  </conditionalFormatting>
  <conditionalFormatting sqref="I70:I72">
    <cfRule type="duplicateValues" dxfId="23" priority="15"/>
  </conditionalFormatting>
  <conditionalFormatting sqref="I70:I72">
    <cfRule type="duplicateValues" dxfId="22" priority="13"/>
    <cfRule type="duplicateValues" dxfId="21" priority="14"/>
  </conditionalFormatting>
  <conditionalFormatting sqref="I70:I72">
    <cfRule type="duplicateValues" dxfId="20" priority="12"/>
  </conditionalFormatting>
  <conditionalFormatting sqref="I70:I72">
    <cfRule type="duplicateValues" dxfId="19" priority="11"/>
  </conditionalFormatting>
  <conditionalFormatting sqref="I70:I72">
    <cfRule type="duplicateValues" dxfId="18" priority="10"/>
  </conditionalFormatting>
  <conditionalFormatting sqref="I70:I72">
    <cfRule type="duplicateValues" dxfId="17" priority="9"/>
  </conditionalFormatting>
  <conditionalFormatting sqref="I70:I72">
    <cfRule type="duplicateValues" dxfId="16" priority="7"/>
    <cfRule type="duplicateValues" dxfId="15" priority="8"/>
  </conditionalFormatting>
  <conditionalFormatting sqref="I70:I72">
    <cfRule type="duplicateValues" dxfId="14" priority="6"/>
  </conditionalFormatting>
  <conditionalFormatting sqref="I70:I72">
    <cfRule type="duplicateValues" dxfId="13" priority="5"/>
  </conditionalFormatting>
  <conditionalFormatting sqref="I70:I72">
    <cfRule type="duplicateValues" dxfId="12" priority="3"/>
    <cfRule type="duplicateValues" dxfId="11" priority="4"/>
  </conditionalFormatting>
  <dataValidations count="1">
    <dataValidation type="list" allowBlank="1" showInputMessage="1" showErrorMessage="1" sqref="M9:M76" xr:uid="{3552F4C7-3E7B-4210-AE00-B4B12620A5C9}">
      <formula1>"YES, NO"</formula1>
    </dataValidation>
  </dataValidations>
  <printOptions horizontalCentered="1"/>
  <pageMargins left="0.5" right="0.5" top="0.25" bottom="0.25" header="0.3" footer="0.3"/>
  <pageSetup paperSize="5" scale="39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5445-43D9-4C59-9C3D-DDAD78BC5B95}">
  <dimension ref="A1:K66"/>
  <sheetViews>
    <sheetView workbookViewId="0">
      <selection activeCell="F17" sqref="F17"/>
    </sheetView>
  </sheetViews>
  <sheetFormatPr defaultRowHeight="15"/>
  <cols>
    <col min="2" max="2" width="20" customWidth="1"/>
    <col min="6" max="6" width="16.140625" customWidth="1"/>
  </cols>
  <sheetData>
    <row r="1" spans="1:6">
      <c r="A1" s="10">
        <v>101</v>
      </c>
      <c r="B1" s="11"/>
      <c r="D1" s="4" t="s">
        <v>0</v>
      </c>
      <c r="F1" s="1">
        <v>8235</v>
      </c>
    </row>
    <row r="2" spans="1:6">
      <c r="A2" s="12">
        <v>102</v>
      </c>
      <c r="B2" s="13" t="s">
        <v>5</v>
      </c>
      <c r="D2" s="4" t="s">
        <v>1</v>
      </c>
      <c r="F2" s="1">
        <v>7235</v>
      </c>
    </row>
    <row r="3" spans="1:6">
      <c r="A3" s="12">
        <v>102</v>
      </c>
      <c r="B3" s="13" t="s">
        <v>6</v>
      </c>
      <c r="D3" s="4" t="s">
        <v>1</v>
      </c>
      <c r="F3" s="1">
        <v>7235</v>
      </c>
    </row>
    <row r="4" spans="1:6">
      <c r="A4" s="12">
        <v>103</v>
      </c>
      <c r="B4" s="13"/>
      <c r="D4" s="4" t="s">
        <v>0</v>
      </c>
      <c r="F4" s="1">
        <v>8235</v>
      </c>
    </row>
    <row r="5" spans="1:6">
      <c r="A5" s="12">
        <v>104</v>
      </c>
      <c r="B5" s="13" t="s">
        <v>6</v>
      </c>
      <c r="D5" s="4" t="s">
        <v>1</v>
      </c>
      <c r="F5" s="1">
        <v>7235</v>
      </c>
    </row>
    <row r="6" spans="1:6">
      <c r="A6" s="12">
        <v>104</v>
      </c>
      <c r="B6" s="13" t="s">
        <v>5</v>
      </c>
      <c r="D6" s="4" t="s">
        <v>1</v>
      </c>
      <c r="F6" s="1">
        <v>7235</v>
      </c>
    </row>
    <row r="7" spans="1:6">
      <c r="A7" s="12">
        <v>105</v>
      </c>
      <c r="B7" s="13"/>
      <c r="D7" s="4" t="s">
        <v>0</v>
      </c>
      <c r="F7" s="1">
        <v>8235</v>
      </c>
    </row>
    <row r="8" spans="1:6">
      <c r="A8" s="12">
        <v>106</v>
      </c>
      <c r="B8" s="13" t="s">
        <v>5</v>
      </c>
      <c r="D8" s="4" t="s">
        <v>1</v>
      </c>
      <c r="F8" s="1">
        <v>7235</v>
      </c>
    </row>
    <row r="9" spans="1:6">
      <c r="A9" s="12">
        <v>106</v>
      </c>
      <c r="B9" s="13" t="s">
        <v>6</v>
      </c>
      <c r="D9" s="4" t="s">
        <v>1</v>
      </c>
      <c r="F9" s="1">
        <v>7235</v>
      </c>
    </row>
    <row r="10" spans="1:6">
      <c r="A10" s="12">
        <v>106</v>
      </c>
      <c r="B10" s="13" t="s">
        <v>6</v>
      </c>
      <c r="D10" s="4" t="s">
        <v>1</v>
      </c>
      <c r="F10" s="2">
        <v>7235</v>
      </c>
    </row>
    <row r="11" spans="1:6">
      <c r="A11" s="12">
        <v>107</v>
      </c>
      <c r="B11" s="13"/>
      <c r="D11" s="4" t="s">
        <v>0</v>
      </c>
      <c r="F11" s="1">
        <v>8235</v>
      </c>
    </row>
    <row r="12" spans="1:6">
      <c r="A12" s="12">
        <v>108</v>
      </c>
      <c r="B12" s="13" t="s">
        <v>5</v>
      </c>
      <c r="D12" s="4" t="s">
        <v>1</v>
      </c>
      <c r="F12" s="1">
        <v>7235</v>
      </c>
    </row>
    <row r="13" spans="1:6">
      <c r="A13" s="12">
        <v>108</v>
      </c>
      <c r="B13" s="13" t="s">
        <v>6</v>
      </c>
      <c r="D13" s="4" t="s">
        <v>1</v>
      </c>
      <c r="F13" s="1">
        <v>7235</v>
      </c>
    </row>
    <row r="14" spans="1:6">
      <c r="A14" s="12">
        <v>109</v>
      </c>
      <c r="B14" s="13"/>
      <c r="D14" s="4" t="s">
        <v>0</v>
      </c>
      <c r="F14" s="1">
        <v>8235</v>
      </c>
    </row>
    <row r="15" spans="1:6">
      <c r="A15" s="12">
        <v>110</v>
      </c>
      <c r="B15" s="13" t="s">
        <v>5</v>
      </c>
      <c r="D15" s="4" t="s">
        <v>1</v>
      </c>
      <c r="F15" s="1">
        <v>7235</v>
      </c>
    </row>
    <row r="16" spans="1:6">
      <c r="A16" s="12">
        <v>110</v>
      </c>
      <c r="B16" s="13" t="s">
        <v>6</v>
      </c>
      <c r="D16" s="4" t="s">
        <v>1</v>
      </c>
      <c r="F16" s="1">
        <v>7235</v>
      </c>
    </row>
    <row r="17" spans="1:11">
      <c r="A17" s="12">
        <v>111</v>
      </c>
      <c r="B17" s="13"/>
      <c r="D17" s="4" t="s">
        <v>0</v>
      </c>
      <c r="F17" s="1">
        <v>8235</v>
      </c>
    </row>
    <row r="18" spans="1:11">
      <c r="A18" s="14">
        <v>112</v>
      </c>
      <c r="B18" s="13" t="s">
        <v>6</v>
      </c>
      <c r="D18" s="5" t="s">
        <v>2</v>
      </c>
      <c r="E18" s="6"/>
      <c r="F18" s="7">
        <v>5450</v>
      </c>
      <c r="G18" s="251" t="s">
        <v>4</v>
      </c>
      <c r="H18" s="253"/>
      <c r="I18" s="253"/>
      <c r="J18" s="253"/>
      <c r="K18" s="253"/>
    </row>
    <row r="19" spans="1:11">
      <c r="A19" s="12">
        <v>112</v>
      </c>
      <c r="B19" s="13" t="s">
        <v>5</v>
      </c>
      <c r="D19" s="5" t="s">
        <v>2</v>
      </c>
      <c r="E19" s="6"/>
      <c r="F19" s="7">
        <v>5450</v>
      </c>
      <c r="G19" s="251"/>
      <c r="H19" s="253"/>
      <c r="I19" s="253"/>
      <c r="J19" s="253"/>
      <c r="K19" s="253"/>
    </row>
    <row r="20" spans="1:11">
      <c r="A20" s="12">
        <v>113</v>
      </c>
      <c r="B20" s="13"/>
      <c r="D20" s="4" t="s">
        <v>0</v>
      </c>
      <c r="F20" s="1">
        <v>8235</v>
      </c>
    </row>
    <row r="21" spans="1:11">
      <c r="A21" s="12">
        <v>114</v>
      </c>
      <c r="B21" s="13" t="s">
        <v>5</v>
      </c>
      <c r="D21" s="5" t="s">
        <v>3</v>
      </c>
      <c r="E21" s="6"/>
      <c r="F21" s="7">
        <v>5450</v>
      </c>
      <c r="G21" s="251" t="s">
        <v>4</v>
      </c>
      <c r="H21" s="252"/>
      <c r="I21" s="252"/>
      <c r="J21" s="252"/>
      <c r="K21" s="252"/>
    </row>
    <row r="22" spans="1:11">
      <c r="A22" s="12">
        <v>114</v>
      </c>
      <c r="B22" s="13" t="s">
        <v>6</v>
      </c>
      <c r="D22" s="5" t="s">
        <v>3</v>
      </c>
      <c r="E22" s="6"/>
      <c r="F22" s="8">
        <v>5450</v>
      </c>
      <c r="G22" s="251"/>
      <c r="H22" s="252"/>
      <c r="I22" s="252"/>
      <c r="J22" s="252"/>
      <c r="K22" s="252"/>
    </row>
    <row r="23" spans="1:11">
      <c r="A23" s="15">
        <v>115</v>
      </c>
      <c r="B23" s="16"/>
      <c r="D23" s="4" t="s">
        <v>0</v>
      </c>
      <c r="F23" s="1">
        <v>8235</v>
      </c>
    </row>
    <row r="24" spans="1:11">
      <c r="A24" s="12">
        <v>116</v>
      </c>
      <c r="B24" s="13" t="s">
        <v>6</v>
      </c>
      <c r="D24" s="5" t="s">
        <v>3</v>
      </c>
      <c r="E24" s="6"/>
      <c r="F24" s="8">
        <v>5450</v>
      </c>
      <c r="G24" s="251" t="s">
        <v>4</v>
      </c>
      <c r="H24" s="252"/>
      <c r="I24" s="252"/>
      <c r="J24" s="252"/>
      <c r="K24" s="252"/>
    </row>
    <row r="25" spans="1:11">
      <c r="A25" s="12">
        <v>116</v>
      </c>
      <c r="B25" s="13" t="s">
        <v>5</v>
      </c>
      <c r="D25" s="5" t="s">
        <v>3</v>
      </c>
      <c r="E25" s="6"/>
      <c r="F25" s="8">
        <v>5450</v>
      </c>
      <c r="G25" s="251"/>
      <c r="H25" s="252"/>
      <c r="I25" s="252"/>
      <c r="J25" s="252"/>
      <c r="K25" s="252"/>
    </row>
    <row r="26" spans="1:11">
      <c r="A26" s="12">
        <v>117</v>
      </c>
      <c r="B26" s="13"/>
      <c r="D26" s="4" t="s">
        <v>0</v>
      </c>
      <c r="F26" s="1">
        <v>8235</v>
      </c>
    </row>
    <row r="27" spans="1:11">
      <c r="A27" s="12">
        <v>118</v>
      </c>
      <c r="B27" s="13" t="s">
        <v>6</v>
      </c>
      <c r="D27" s="5" t="s">
        <v>2</v>
      </c>
      <c r="E27" s="6"/>
      <c r="F27" s="7">
        <v>5450</v>
      </c>
      <c r="G27" s="251" t="s">
        <v>4</v>
      </c>
      <c r="H27" s="252"/>
      <c r="I27" s="252"/>
      <c r="J27" s="252"/>
      <c r="K27" s="252"/>
    </row>
    <row r="28" spans="1:11">
      <c r="A28" s="12">
        <v>118</v>
      </c>
      <c r="B28" s="13" t="s">
        <v>5</v>
      </c>
      <c r="D28" s="5" t="s">
        <v>2</v>
      </c>
      <c r="E28" s="6"/>
      <c r="F28" s="7">
        <v>5450</v>
      </c>
      <c r="G28" s="251"/>
      <c r="H28" s="252"/>
      <c r="I28" s="252"/>
      <c r="J28" s="252"/>
      <c r="K28" s="252"/>
    </row>
    <row r="29" spans="1:11">
      <c r="A29" s="12">
        <v>119</v>
      </c>
      <c r="B29" s="13"/>
      <c r="D29" s="4" t="s">
        <v>0</v>
      </c>
      <c r="F29" s="3">
        <v>8235</v>
      </c>
    </row>
    <row r="30" spans="1:11">
      <c r="A30" s="12">
        <v>120</v>
      </c>
      <c r="B30" s="13" t="s">
        <v>6</v>
      </c>
      <c r="D30" s="5" t="s">
        <v>3</v>
      </c>
      <c r="E30" s="6"/>
      <c r="F30" s="9">
        <v>5450</v>
      </c>
      <c r="G30" s="251" t="s">
        <v>4</v>
      </c>
      <c r="H30" s="252"/>
      <c r="I30" s="252"/>
      <c r="J30" s="252"/>
      <c r="K30" s="252"/>
    </row>
    <row r="31" spans="1:11">
      <c r="A31" s="12">
        <v>120</v>
      </c>
      <c r="B31" s="13" t="s">
        <v>5</v>
      </c>
      <c r="D31" s="5" t="s">
        <v>3</v>
      </c>
      <c r="E31" s="6"/>
      <c r="F31" s="8">
        <v>5450</v>
      </c>
      <c r="G31" s="251"/>
      <c r="H31" s="252"/>
      <c r="I31" s="252"/>
      <c r="J31" s="252"/>
      <c r="K31" s="252"/>
    </row>
    <row r="32" spans="1:11">
      <c r="A32" s="12">
        <v>121</v>
      </c>
      <c r="B32" s="13"/>
      <c r="D32" s="4" t="s">
        <v>0</v>
      </c>
      <c r="F32" s="1">
        <v>8235</v>
      </c>
    </row>
    <row r="33" spans="1:11">
      <c r="A33" s="12">
        <v>122</v>
      </c>
      <c r="B33" s="13" t="s">
        <v>6</v>
      </c>
      <c r="D33" s="5" t="s">
        <v>2</v>
      </c>
      <c r="E33" s="6"/>
      <c r="F33" s="7">
        <v>5450</v>
      </c>
      <c r="G33" s="251" t="s">
        <v>4</v>
      </c>
      <c r="H33" s="252"/>
      <c r="I33" s="252"/>
      <c r="J33" s="252"/>
      <c r="K33" s="252"/>
    </row>
    <row r="34" spans="1:11">
      <c r="A34" s="12">
        <v>122</v>
      </c>
      <c r="B34" s="13" t="s">
        <v>5</v>
      </c>
      <c r="D34" s="5" t="s">
        <v>2</v>
      </c>
      <c r="E34" s="6"/>
      <c r="F34" s="7">
        <v>5450</v>
      </c>
      <c r="G34" s="251"/>
      <c r="H34" s="252"/>
      <c r="I34" s="252"/>
      <c r="J34" s="252"/>
      <c r="K34" s="252"/>
    </row>
    <row r="35" spans="1:11">
      <c r="A35" s="12">
        <v>123</v>
      </c>
      <c r="B35" s="13"/>
      <c r="D35" s="4" t="s">
        <v>0</v>
      </c>
      <c r="F35" s="1">
        <v>8235</v>
      </c>
    </row>
    <row r="36" spans="1:11">
      <c r="A36" s="12">
        <v>124</v>
      </c>
      <c r="B36" s="13" t="s">
        <v>6</v>
      </c>
      <c r="D36" s="5" t="s">
        <v>3</v>
      </c>
      <c r="E36" s="6"/>
      <c r="F36" s="7">
        <v>5450</v>
      </c>
      <c r="G36" s="251" t="s">
        <v>4</v>
      </c>
      <c r="H36" s="252"/>
      <c r="I36" s="252"/>
      <c r="J36" s="252"/>
      <c r="K36" s="252"/>
    </row>
    <row r="37" spans="1:11">
      <c r="A37" s="12">
        <v>124</v>
      </c>
      <c r="B37" s="13" t="s">
        <v>5</v>
      </c>
      <c r="D37" s="5" t="s">
        <v>3</v>
      </c>
      <c r="E37" s="6"/>
      <c r="F37" s="7">
        <v>5450</v>
      </c>
      <c r="G37" s="251"/>
      <c r="H37" s="252"/>
      <c r="I37" s="252"/>
      <c r="J37" s="252"/>
      <c r="K37" s="252"/>
    </row>
    <row r="38" spans="1:11">
      <c r="A38" s="12">
        <v>125</v>
      </c>
      <c r="B38" s="13"/>
      <c r="D38" s="4" t="s">
        <v>0</v>
      </c>
      <c r="F38" s="1">
        <v>8235</v>
      </c>
    </row>
    <row r="39" spans="1:11">
      <c r="A39" s="12">
        <v>126</v>
      </c>
      <c r="B39" s="13" t="s">
        <v>6</v>
      </c>
      <c r="D39" s="5" t="s">
        <v>3</v>
      </c>
      <c r="E39" s="6"/>
      <c r="F39" s="8">
        <v>5450</v>
      </c>
      <c r="G39" s="251" t="s">
        <v>4</v>
      </c>
      <c r="H39" s="252"/>
      <c r="I39" s="252"/>
      <c r="J39" s="252"/>
      <c r="K39" s="252"/>
    </row>
    <row r="40" spans="1:11">
      <c r="A40" s="12">
        <v>126</v>
      </c>
      <c r="B40" s="13" t="s">
        <v>5</v>
      </c>
      <c r="D40" s="5" t="s">
        <v>3</v>
      </c>
      <c r="E40" s="6"/>
      <c r="F40" s="8">
        <v>5450</v>
      </c>
      <c r="G40" s="251"/>
      <c r="H40" s="252"/>
      <c r="I40" s="252"/>
      <c r="J40" s="252"/>
      <c r="K40" s="252"/>
    </row>
    <row r="41" spans="1:11">
      <c r="A41" s="12">
        <v>127</v>
      </c>
      <c r="B41" s="13" t="s">
        <v>5</v>
      </c>
      <c r="D41" s="4" t="s">
        <v>1</v>
      </c>
      <c r="F41" s="1">
        <v>7235</v>
      </c>
    </row>
    <row r="42" spans="1:11">
      <c r="A42" s="12">
        <v>127</v>
      </c>
      <c r="B42" s="13" t="s">
        <v>6</v>
      </c>
      <c r="D42" s="4" t="s">
        <v>1</v>
      </c>
      <c r="F42" s="1">
        <v>7235</v>
      </c>
    </row>
    <row r="43" spans="1:11">
      <c r="A43" s="12">
        <v>128</v>
      </c>
      <c r="B43" s="13"/>
      <c r="D43" s="4" t="s">
        <v>0</v>
      </c>
      <c r="F43" s="1">
        <v>8235</v>
      </c>
    </row>
    <row r="44" spans="1:11">
      <c r="A44" s="12">
        <v>129</v>
      </c>
      <c r="B44" s="13" t="s">
        <v>5</v>
      </c>
      <c r="D44" s="4" t="s">
        <v>1</v>
      </c>
      <c r="F44" s="1">
        <v>7235</v>
      </c>
    </row>
    <row r="45" spans="1:11">
      <c r="A45" s="12">
        <v>129</v>
      </c>
      <c r="B45" s="13" t="s">
        <v>6</v>
      </c>
      <c r="D45" s="4" t="s">
        <v>1</v>
      </c>
      <c r="F45" s="1">
        <v>7235</v>
      </c>
    </row>
    <row r="46" spans="1:11">
      <c r="A46" s="12">
        <v>130</v>
      </c>
      <c r="B46" s="13"/>
      <c r="D46" s="4" t="s">
        <v>0</v>
      </c>
      <c r="F46" s="1">
        <v>8235</v>
      </c>
    </row>
    <row r="47" spans="1:11">
      <c r="A47" s="12">
        <v>131</v>
      </c>
      <c r="B47" s="13" t="s">
        <v>6</v>
      </c>
      <c r="D47" s="4" t="s">
        <v>1</v>
      </c>
      <c r="F47" s="1">
        <v>7235</v>
      </c>
    </row>
    <row r="48" spans="1:11">
      <c r="A48" s="12">
        <v>131</v>
      </c>
      <c r="B48" s="13" t="s">
        <v>5</v>
      </c>
      <c r="D48" s="4" t="s">
        <v>1</v>
      </c>
      <c r="F48" s="1">
        <v>7235</v>
      </c>
    </row>
    <row r="49" spans="1:6">
      <c r="A49" s="12">
        <v>132</v>
      </c>
      <c r="B49" s="13"/>
      <c r="D49" s="4" t="s">
        <v>0</v>
      </c>
      <c r="F49" s="1">
        <v>8235</v>
      </c>
    </row>
    <row r="50" spans="1:6">
      <c r="A50" s="12">
        <v>133</v>
      </c>
      <c r="B50" s="13" t="s">
        <v>6</v>
      </c>
      <c r="D50" s="4" t="s">
        <v>1</v>
      </c>
      <c r="F50" s="1">
        <v>7235</v>
      </c>
    </row>
    <row r="51" spans="1:6">
      <c r="A51" s="12">
        <v>133</v>
      </c>
      <c r="B51" s="13" t="s">
        <v>5</v>
      </c>
      <c r="D51" s="4" t="s">
        <v>1</v>
      </c>
      <c r="F51" s="1">
        <v>7235</v>
      </c>
    </row>
    <row r="52" spans="1:6">
      <c r="A52" s="12">
        <v>134</v>
      </c>
      <c r="B52" s="13" t="s">
        <v>5</v>
      </c>
      <c r="D52" s="4" t="s">
        <v>1</v>
      </c>
      <c r="F52" s="1">
        <v>7235</v>
      </c>
    </row>
    <row r="53" spans="1:6">
      <c r="A53" s="12">
        <v>134</v>
      </c>
      <c r="B53" s="13" t="s">
        <v>6</v>
      </c>
      <c r="D53" s="4" t="s">
        <v>1</v>
      </c>
      <c r="F53" s="1">
        <v>7235</v>
      </c>
    </row>
    <row r="54" spans="1:6">
      <c r="A54" s="12">
        <v>135</v>
      </c>
      <c r="B54" s="13" t="s">
        <v>6</v>
      </c>
      <c r="D54" s="4" t="s">
        <v>1</v>
      </c>
      <c r="F54" s="1">
        <v>7235</v>
      </c>
    </row>
    <row r="55" spans="1:6">
      <c r="A55" s="12">
        <v>135</v>
      </c>
      <c r="B55" s="13" t="s">
        <v>5</v>
      </c>
      <c r="D55" s="4" t="s">
        <v>1</v>
      </c>
      <c r="F55" s="1">
        <v>7235</v>
      </c>
    </row>
    <row r="56" spans="1:6">
      <c r="A56" s="12">
        <v>136</v>
      </c>
      <c r="B56" s="13" t="s">
        <v>6</v>
      </c>
      <c r="D56" s="4" t="s">
        <v>1</v>
      </c>
      <c r="F56" s="1">
        <v>7235</v>
      </c>
    </row>
    <row r="57" spans="1:6">
      <c r="A57" s="12">
        <v>136</v>
      </c>
      <c r="B57" s="13" t="s">
        <v>5</v>
      </c>
      <c r="D57" s="4" t="s">
        <v>1</v>
      </c>
      <c r="F57" s="1">
        <v>7235</v>
      </c>
    </row>
    <row r="58" spans="1:6">
      <c r="A58" s="12">
        <v>137</v>
      </c>
      <c r="B58" s="13" t="s">
        <v>6</v>
      </c>
      <c r="D58" s="4" t="s">
        <v>1</v>
      </c>
      <c r="F58" s="1">
        <v>7235</v>
      </c>
    </row>
    <row r="59" spans="1:6">
      <c r="A59" s="12">
        <v>137</v>
      </c>
      <c r="B59" s="13" t="s">
        <v>5</v>
      </c>
      <c r="D59" s="4" t="s">
        <v>1</v>
      </c>
      <c r="F59" s="1">
        <v>7235</v>
      </c>
    </row>
    <row r="60" spans="1:6">
      <c r="A60" s="12">
        <v>138</v>
      </c>
      <c r="B60" s="13" t="s">
        <v>6</v>
      </c>
      <c r="D60" s="4" t="s">
        <v>1</v>
      </c>
      <c r="F60" s="1">
        <v>7235</v>
      </c>
    </row>
    <row r="61" spans="1:6">
      <c r="A61" s="12">
        <v>138</v>
      </c>
      <c r="B61" s="13" t="s">
        <v>5</v>
      </c>
      <c r="D61" s="4" t="s">
        <v>1</v>
      </c>
      <c r="F61" s="1">
        <v>7235</v>
      </c>
    </row>
    <row r="62" spans="1:6">
      <c r="A62" s="12">
        <v>139</v>
      </c>
      <c r="B62" s="13" t="s">
        <v>6</v>
      </c>
      <c r="D62" s="4" t="s">
        <v>1</v>
      </c>
      <c r="F62" s="1">
        <v>7235</v>
      </c>
    </row>
    <row r="63" spans="1:6">
      <c r="A63" s="12">
        <v>139</v>
      </c>
      <c r="B63" s="13" t="s">
        <v>5</v>
      </c>
      <c r="D63" s="4" t="s">
        <v>1</v>
      </c>
      <c r="F63" s="1">
        <v>7235</v>
      </c>
    </row>
    <row r="64" spans="1:6">
      <c r="A64" s="12">
        <v>140</v>
      </c>
      <c r="B64" s="13" t="s">
        <v>5</v>
      </c>
      <c r="D64" s="4" t="s">
        <v>1</v>
      </c>
      <c r="F64" s="1">
        <v>7235</v>
      </c>
    </row>
    <row r="65" spans="1:6">
      <c r="A65" s="12">
        <v>140</v>
      </c>
      <c r="B65" s="13" t="s">
        <v>6</v>
      </c>
      <c r="D65" s="4" t="s">
        <v>1</v>
      </c>
      <c r="F65" s="1">
        <v>7235</v>
      </c>
    </row>
    <row r="66" spans="1:6">
      <c r="F66" s="17"/>
    </row>
  </sheetData>
  <mergeCells count="8">
    <mergeCell ref="G33:K34"/>
    <mergeCell ref="G36:K37"/>
    <mergeCell ref="G39:K40"/>
    <mergeCell ref="G24:K25"/>
    <mergeCell ref="G18:K19"/>
    <mergeCell ref="G21:K22"/>
    <mergeCell ref="G27:K28"/>
    <mergeCell ref="G30:K31"/>
  </mergeCells>
  <conditionalFormatting sqref="A1:A9 A15:A43 A11:A13">
    <cfRule type="duplicateValues" dxfId="8" priority="8"/>
  </conditionalFormatting>
  <conditionalFormatting sqref="A15:A65 A1:A9 A11:A13">
    <cfRule type="duplicateValues" dxfId="7" priority="7"/>
  </conditionalFormatting>
  <conditionalFormatting sqref="A14">
    <cfRule type="duplicateValues" dxfId="6" priority="6"/>
  </conditionalFormatting>
  <conditionalFormatting sqref="A14">
    <cfRule type="duplicateValues" dxfId="5" priority="5"/>
  </conditionalFormatting>
  <conditionalFormatting sqref="A1:A9 A11:A65">
    <cfRule type="duplicateValues" dxfId="4" priority="4"/>
  </conditionalFormatting>
  <conditionalFormatting sqref="A44:A65">
    <cfRule type="duplicateValues" dxfId="3" priority="9"/>
  </conditionalFormatting>
  <conditionalFormatting sqref="A10">
    <cfRule type="duplicateValues" dxfId="2" priority="3"/>
  </conditionalFormatting>
  <conditionalFormatting sqref="A10">
    <cfRule type="duplicateValues" dxfId="1" priority="2"/>
  </conditionalFormatting>
  <conditionalFormatting sqref="A1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24703C2BB0394EA317290976DF758D" ma:contentTypeVersion="22" ma:contentTypeDescription="Create a new document." ma:contentTypeScope="" ma:versionID="360d047342e5dfbec1f0e445889bb108">
  <xsd:schema xmlns:xsd="http://www.w3.org/2001/XMLSchema" xmlns:xs="http://www.w3.org/2001/XMLSchema" xmlns:p="http://schemas.microsoft.com/office/2006/metadata/properties" xmlns:ns1="http://schemas.microsoft.com/sharepoint/v3" xmlns:ns2="dc5298ca-0915-4b93-b6a1-2bb8b6d1fca5" xmlns:ns3="6dfc5ed2-1e37-41c2-b0f3-3c532573fef4" xmlns:ns4="4b710783-0d8d-43f0-961b-4c62f7220339" targetNamespace="http://schemas.microsoft.com/office/2006/metadata/properties" ma:root="true" ma:fieldsID="854cf8bc5d882e252fc1494131f794f9" ns1:_="" ns2:_="" ns3:_="" ns4:_="">
    <xsd:import namespace="http://schemas.microsoft.com/sharepoint/v3"/>
    <xsd:import namespace="dc5298ca-0915-4b93-b6a1-2bb8b6d1fca5"/>
    <xsd:import namespace="6dfc5ed2-1e37-41c2-b0f3-3c532573fef4"/>
    <xsd:import namespace="4b710783-0d8d-43f0-961b-4c62f72203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298ca-0915-4b93-b6a1-2bb8b6d1fca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779cc231-1705-4b80-9bcb-a45683b3e956}" ma:internalName="TaxCatchAll" ma:showField="CatchAllData" ma:web="dc5298ca-0915-4b93-b6a1-2bb8b6d1fc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ed2-1e37-41c2-b0f3-3c532573fef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10783-0d8d-43f0-961b-4c62f7220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4812341d-afff-47c6-be17-96c9574a73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c5298ca-0915-4b93-b6a1-2bb8b6d1fca5">RZDMQY2VC67Q-1667979314-40263</_dlc_DocId>
    <_dlc_DocIdUrl xmlns="dc5298ca-0915-4b93-b6a1-2bb8b6d1fca5">
      <Url>https://campusacq.sharepoint.com/sites/dms/senior/_layouts/15/DocIdRedir.aspx?ID=RZDMQY2VC67Q-1667979314-40263</Url>
      <Description>RZDMQY2VC67Q-1667979314-40263</Description>
    </_dlc_DocIdUrl>
    <_ip_UnifiedCompliancePolicyUIAction xmlns="http://schemas.microsoft.com/sharepoint/v3" xsi:nil="true"/>
    <_ip_UnifiedCompliancePolicyProperties xmlns="http://schemas.microsoft.com/sharepoint/v3" xsi:nil="true"/>
    <lcf76f155ced4ddcb4097134ff3c332f xmlns="4b710783-0d8d-43f0-961b-4c62f7220339">
      <Terms xmlns="http://schemas.microsoft.com/office/infopath/2007/PartnerControls"/>
    </lcf76f155ced4ddcb4097134ff3c332f>
    <TaxCatchAll xmlns="dc5298ca-0915-4b93-b6a1-2bb8b6d1fca5" xsi:nil="true"/>
  </documentManagement>
</p:properties>
</file>

<file path=customXml/itemProps1.xml><?xml version="1.0" encoding="utf-8"?>
<ds:datastoreItem xmlns:ds="http://schemas.openxmlformats.org/officeDocument/2006/customXml" ds:itemID="{C588E223-F510-46EF-877B-B96B5A5DC247}"/>
</file>

<file path=customXml/itemProps2.xml><?xml version="1.0" encoding="utf-8"?>
<ds:datastoreItem xmlns:ds="http://schemas.openxmlformats.org/officeDocument/2006/customXml" ds:itemID="{CB11C321-1A29-4287-BAFD-83312D9089D9}"/>
</file>

<file path=customXml/itemProps3.xml><?xml version="1.0" encoding="utf-8"?>
<ds:datastoreItem xmlns:ds="http://schemas.openxmlformats.org/officeDocument/2006/customXml" ds:itemID="{124EB590-6AA4-485E-A778-82ACF1676535}"/>
</file>

<file path=customXml/itemProps4.xml><?xml version="1.0" encoding="utf-8"?>
<ds:datastoreItem xmlns:ds="http://schemas.openxmlformats.org/officeDocument/2006/customXml" ds:itemID="{448E3A1F-F111-481F-BB28-0A612A6A36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RENT ROLL</vt:lpstr>
      <vt:lpstr>Large Private Rate</vt:lpstr>
      <vt:lpstr>'RENT ROLL'!Print_Area</vt:lpstr>
      <vt:lpstr>'RENT ROLL'!Print_Titles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Santana</dc:creator>
  <cp:lastModifiedBy>Sam Dylag/USA</cp:lastModifiedBy>
  <dcterms:created xsi:type="dcterms:W3CDTF">2019-11-08T21:26:40Z</dcterms:created>
  <dcterms:modified xsi:type="dcterms:W3CDTF">2019-11-11T17:32:48Z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0x010100DF24703C2BB0394EA317290976DF758D</vt:lpwstr>
  </property>
  <property fmtid="{D5CDD505-2E9C-101B-9397-08002B2CF9AE}" pid="3" name="_dlc_DocIdItemGuid">
    <vt:lpwstr>0c3b59e2-c239-417b-9389-edb1d54da04b</vt:lpwstr>
  </property>
</Properties>
</file>