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108282\NMRK Tenant (8209549)\Dallas-Senior-Housing - Documents\1-Deals\PSLG\PSLG Portfolio\1-Client Info\Olathe\"/>
    </mc:Choice>
  </mc:AlternateContent>
  <xr:revisionPtr revIDLastSave="0" documentId="8_{BE77B079-DC5F-441B-BF0F-851B3CD94C1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ensus Report" sheetId="1" r:id="rId1"/>
    <sheet name="Data" sheetId="3" r:id="rId2"/>
  </sheets>
  <externalReferences>
    <externalReference r:id="rId3"/>
  </externalReferences>
  <definedNames>
    <definedName name="_xlnm.Print_Area" localSheetId="0">'Census Report'!$A$1:$T$197</definedName>
    <definedName name="_xlnm.Print_Area" localSheetId="1">Data!$A$1:$I$56</definedName>
    <definedName name="Resident" localSheetId="1">'[1]Census Report'!$D$7:$D$89,'[1]Census Report'!$D$92:$D$121,'[1]Census Report'!$D$124:$D$151</definedName>
    <definedName name="Resident">'Census Report'!$D$7:$D$89,'Census Report'!$D$92:$D$121,'Census Report'!$D$124:$D$151</definedName>
    <definedName name="Unit" localSheetId="1">'[1]Census Report'!$C$7:$C$89,'[1]Census Report'!$C$92:$C$121,'[1]Census Report'!$C$124:$C$151</definedName>
    <definedName name="Unit">'Census Report'!$C$7:$C$89,'Census Report'!$C$92:$C$121,'Census Report'!$C$124:$C$151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91" i="1" l="1"/>
  <c r="K190" i="1"/>
  <c r="K189" i="1"/>
  <c r="K188" i="1"/>
  <c r="K187" i="1"/>
  <c r="K186" i="1"/>
  <c r="K185" i="1"/>
  <c r="K184" i="1"/>
  <c r="K192" i="1" l="1"/>
  <c r="K193" i="1"/>
  <c r="K194" i="1"/>
  <c r="A48" i="1" l="1"/>
  <c r="A49" i="1"/>
  <c r="A50" i="1"/>
  <c r="A51" i="1"/>
  <c r="I46" i="3" l="1"/>
  <c r="B15" i="3"/>
  <c r="B14" i="3"/>
  <c r="E45" i="3" l="1"/>
  <c r="D15" i="3" l="1"/>
  <c r="C15" i="3"/>
  <c r="G154" i="1" l="1"/>
  <c r="E155" i="1"/>
  <c r="E154" i="1"/>
  <c r="C155" i="1"/>
  <c r="C154" i="1"/>
  <c r="A155" i="1"/>
  <c r="A154" i="1"/>
  <c r="A52" i="1" l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24" i="1"/>
  <c r="A120" i="1"/>
  <c r="A121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7" i="1"/>
  <c r="I43" i="3"/>
  <c r="I40" i="3"/>
  <c r="D45" i="3" l="1"/>
  <c r="A6" i="1"/>
  <c r="R4" i="1"/>
  <c r="H20" i="3"/>
  <c r="H19" i="3"/>
  <c r="H16" i="3"/>
  <c r="H15" i="3"/>
  <c r="H12" i="3"/>
  <c r="H11" i="3"/>
  <c r="C53" i="3"/>
  <c r="C52" i="3"/>
  <c r="H17" i="3" l="1"/>
  <c r="H13" i="3"/>
  <c r="C19" i="3"/>
  <c r="H21" i="3" l="1"/>
  <c r="H22" i="3" l="1"/>
  <c r="A91" i="1" l="1"/>
  <c r="C54" i="3" l="1"/>
  <c r="D46" i="3"/>
  <c r="D44" i="3"/>
  <c r="E40" i="3"/>
  <c r="F40" i="3" s="1"/>
  <c r="D40" i="3"/>
  <c r="E39" i="3"/>
  <c r="F39" i="3" s="1"/>
  <c r="D39" i="3"/>
  <c r="E38" i="3"/>
  <c r="F38" i="3" s="1"/>
  <c r="D38" i="3"/>
  <c r="E37" i="3"/>
  <c r="F37" i="3" s="1"/>
  <c r="D37" i="3"/>
  <c r="E36" i="3"/>
  <c r="F36" i="3" s="1"/>
  <c r="D36" i="3"/>
  <c r="E35" i="3"/>
  <c r="F35" i="3" s="1"/>
  <c r="D35" i="3"/>
  <c r="E34" i="3"/>
  <c r="F34" i="3" s="1"/>
  <c r="D34" i="3"/>
  <c r="E33" i="3"/>
  <c r="F33" i="3" s="1"/>
  <c r="D33" i="3"/>
  <c r="E32" i="3"/>
  <c r="F32" i="3" s="1"/>
  <c r="D32" i="3"/>
  <c r="E31" i="3"/>
  <c r="F31" i="3" s="1"/>
  <c r="D31" i="3"/>
  <c r="E30" i="3"/>
  <c r="F30" i="3" s="1"/>
  <c r="D30" i="3"/>
  <c r="E15" i="3"/>
  <c r="B11" i="3"/>
  <c r="B10" i="3" s="1"/>
  <c r="B7" i="3"/>
  <c r="B6" i="3" s="1"/>
  <c r="B1" i="3"/>
  <c r="H40" i="3" l="1"/>
  <c r="H160" i="1" l="1"/>
  <c r="I160" i="1"/>
  <c r="J160" i="1"/>
  <c r="K160" i="1"/>
  <c r="L160" i="1"/>
  <c r="M160" i="1"/>
  <c r="N160" i="1"/>
  <c r="O160" i="1"/>
  <c r="P160" i="1"/>
  <c r="G160" i="1"/>
  <c r="P90" i="1"/>
  <c r="P91" i="1"/>
  <c r="P122" i="1"/>
  <c r="P123" i="1"/>
  <c r="P152" i="1"/>
  <c r="C118" i="1"/>
  <c r="A118" i="1" s="1"/>
  <c r="C116" i="1"/>
  <c r="A116" i="1" s="1"/>
  <c r="C114" i="1"/>
  <c r="A114" i="1" s="1"/>
  <c r="C112" i="1"/>
  <c r="A112" i="1" s="1"/>
  <c r="C110" i="1"/>
  <c r="A110" i="1" s="1"/>
  <c r="C108" i="1"/>
  <c r="A108" i="1" s="1"/>
  <c r="C106" i="1"/>
  <c r="A106" i="1" s="1"/>
  <c r="C104" i="1"/>
  <c r="A104" i="1" s="1"/>
  <c r="C102" i="1"/>
  <c r="A102" i="1" s="1"/>
  <c r="C100" i="1"/>
  <c r="A100" i="1" s="1"/>
  <c r="C98" i="1"/>
  <c r="A98" i="1" s="1"/>
  <c r="C96" i="1"/>
  <c r="A96" i="1" s="1"/>
  <c r="C94" i="1"/>
  <c r="A94" i="1" s="1"/>
  <c r="C92" i="1"/>
  <c r="E42" i="3" l="1"/>
  <c r="A92" i="1"/>
  <c r="C95" i="1"/>
  <c r="A95" i="1" s="1"/>
  <c r="C103" i="1"/>
  <c r="A103" i="1" s="1"/>
  <c r="C111" i="1"/>
  <c r="A111" i="1" s="1"/>
  <c r="C119" i="1"/>
  <c r="A119" i="1" s="1"/>
  <c r="C97" i="1"/>
  <c r="A97" i="1" s="1"/>
  <c r="C105" i="1"/>
  <c r="A105" i="1" s="1"/>
  <c r="C113" i="1"/>
  <c r="A113" i="1" s="1"/>
  <c r="C99" i="1"/>
  <c r="A99" i="1" s="1"/>
  <c r="C107" i="1"/>
  <c r="A107" i="1" s="1"/>
  <c r="C115" i="1"/>
  <c r="A115" i="1" s="1"/>
  <c r="C93" i="1"/>
  <c r="A93" i="1" s="1"/>
  <c r="E43" i="3"/>
  <c r="C101" i="1"/>
  <c r="A101" i="1" s="1"/>
  <c r="C109" i="1"/>
  <c r="A109" i="1" s="1"/>
  <c r="C117" i="1"/>
  <c r="A117" i="1" s="1"/>
  <c r="T117" i="1"/>
  <c r="R117" i="1" s="1"/>
  <c r="Q117" i="1"/>
  <c r="T116" i="1"/>
  <c r="Q116" i="1"/>
  <c r="F42" i="3" l="1"/>
  <c r="D42" i="3"/>
  <c r="E41" i="3"/>
  <c r="F41" i="3" s="1"/>
  <c r="R116" i="1"/>
  <c r="D41" i="3"/>
  <c r="F43" i="3"/>
  <c r="D90" i="1" l="1"/>
  <c r="G90" i="1"/>
  <c r="C48" i="3" s="1"/>
  <c r="H90" i="1"/>
  <c r="I90" i="1"/>
  <c r="F91" i="1"/>
  <c r="G91" i="1"/>
  <c r="H91" i="1"/>
  <c r="I91" i="1"/>
  <c r="K180" i="1" l="1"/>
  <c r="K181" i="1"/>
  <c r="K182" i="1"/>
  <c r="K183" i="1"/>
  <c r="K195" i="1"/>
  <c r="K196" i="1"/>
  <c r="T151" i="1"/>
  <c r="R151" i="1" s="1"/>
  <c r="T150" i="1"/>
  <c r="R150" i="1" s="1"/>
  <c r="T149" i="1"/>
  <c r="R149" i="1" s="1"/>
  <c r="T148" i="1"/>
  <c r="R148" i="1" s="1"/>
  <c r="T147" i="1"/>
  <c r="R147" i="1" s="1"/>
  <c r="T146" i="1"/>
  <c r="R146" i="1" s="1"/>
  <c r="T145" i="1"/>
  <c r="R145" i="1" s="1"/>
  <c r="T144" i="1"/>
  <c r="R144" i="1" s="1"/>
  <c r="T143" i="1"/>
  <c r="R143" i="1" s="1"/>
  <c r="T142" i="1"/>
  <c r="R142" i="1" s="1"/>
  <c r="T141" i="1"/>
  <c r="R141" i="1" s="1"/>
  <c r="T140" i="1"/>
  <c r="R140" i="1" s="1"/>
  <c r="T139" i="1"/>
  <c r="R139" i="1" s="1"/>
  <c r="T138" i="1"/>
  <c r="R138" i="1" s="1"/>
  <c r="T137" i="1"/>
  <c r="R137" i="1" s="1"/>
  <c r="T136" i="1"/>
  <c r="R136" i="1" s="1"/>
  <c r="T135" i="1"/>
  <c r="R135" i="1" s="1"/>
  <c r="T134" i="1"/>
  <c r="R134" i="1" s="1"/>
  <c r="T133" i="1"/>
  <c r="R133" i="1" s="1"/>
  <c r="T132" i="1"/>
  <c r="R132" i="1" s="1"/>
  <c r="T131" i="1"/>
  <c r="R131" i="1" s="1"/>
  <c r="T130" i="1"/>
  <c r="R130" i="1" s="1"/>
  <c r="T129" i="1"/>
  <c r="R129" i="1" s="1"/>
  <c r="T128" i="1"/>
  <c r="R128" i="1" s="1"/>
  <c r="T127" i="1"/>
  <c r="R127" i="1" s="1"/>
  <c r="T126" i="1"/>
  <c r="R126" i="1" s="1"/>
  <c r="T125" i="1"/>
  <c r="R125" i="1" s="1"/>
  <c r="T124" i="1"/>
  <c r="R124" i="1" s="1"/>
  <c r="T89" i="1"/>
  <c r="R89" i="1" s="1"/>
  <c r="T88" i="1"/>
  <c r="R88" i="1" s="1"/>
  <c r="T87" i="1"/>
  <c r="R87" i="1" s="1"/>
  <c r="T86" i="1"/>
  <c r="R86" i="1" s="1"/>
  <c r="T85" i="1"/>
  <c r="R85" i="1" s="1"/>
  <c r="T84" i="1"/>
  <c r="R84" i="1" s="1"/>
  <c r="T83" i="1"/>
  <c r="R83" i="1" s="1"/>
  <c r="T82" i="1"/>
  <c r="R82" i="1" s="1"/>
  <c r="T81" i="1"/>
  <c r="R81" i="1" s="1"/>
  <c r="T80" i="1"/>
  <c r="R80" i="1" s="1"/>
  <c r="T79" i="1"/>
  <c r="R79" i="1" s="1"/>
  <c r="T78" i="1"/>
  <c r="R78" i="1" s="1"/>
  <c r="T77" i="1"/>
  <c r="R77" i="1" s="1"/>
  <c r="T76" i="1"/>
  <c r="R76" i="1" s="1"/>
  <c r="T75" i="1"/>
  <c r="R75" i="1" s="1"/>
  <c r="T74" i="1"/>
  <c r="R74" i="1" s="1"/>
  <c r="T73" i="1"/>
  <c r="R73" i="1" s="1"/>
  <c r="T72" i="1"/>
  <c r="R72" i="1" s="1"/>
  <c r="T71" i="1"/>
  <c r="R71" i="1" s="1"/>
  <c r="T70" i="1"/>
  <c r="R70" i="1" s="1"/>
  <c r="T69" i="1"/>
  <c r="R69" i="1" s="1"/>
  <c r="T68" i="1"/>
  <c r="R68" i="1" s="1"/>
  <c r="T67" i="1"/>
  <c r="R67" i="1" s="1"/>
  <c r="T66" i="1"/>
  <c r="R66" i="1" s="1"/>
  <c r="T65" i="1"/>
  <c r="R65" i="1" s="1"/>
  <c r="T64" i="1"/>
  <c r="R64" i="1" s="1"/>
  <c r="T63" i="1"/>
  <c r="R63" i="1" s="1"/>
  <c r="T62" i="1"/>
  <c r="R62" i="1" s="1"/>
  <c r="T61" i="1"/>
  <c r="R61" i="1" s="1"/>
  <c r="T60" i="1"/>
  <c r="R60" i="1" s="1"/>
  <c r="T59" i="1"/>
  <c r="R59" i="1" s="1"/>
  <c r="T58" i="1"/>
  <c r="R58" i="1" s="1"/>
  <c r="T57" i="1"/>
  <c r="R57" i="1" s="1"/>
  <c r="T56" i="1"/>
  <c r="R56" i="1" s="1"/>
  <c r="T55" i="1"/>
  <c r="R55" i="1" s="1"/>
  <c r="T54" i="1"/>
  <c r="R54" i="1" s="1"/>
  <c r="T53" i="1"/>
  <c r="R53" i="1" s="1"/>
  <c r="T52" i="1"/>
  <c r="R52" i="1" s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120" i="1"/>
  <c r="R120" i="1" s="1"/>
  <c r="T119" i="1"/>
  <c r="R119" i="1" s="1"/>
  <c r="T118" i="1"/>
  <c r="T115" i="1"/>
  <c r="R115" i="1" s="1"/>
  <c r="T114" i="1"/>
  <c r="T113" i="1"/>
  <c r="T112" i="1"/>
  <c r="T111" i="1"/>
  <c r="R111" i="1" s="1"/>
  <c r="T110" i="1"/>
  <c r="T109" i="1"/>
  <c r="T108" i="1"/>
  <c r="T107" i="1"/>
  <c r="T106" i="1"/>
  <c r="T105" i="1"/>
  <c r="T104" i="1"/>
  <c r="T103" i="1"/>
  <c r="T102" i="1"/>
  <c r="T101" i="1"/>
  <c r="T100" i="1"/>
  <c r="T99" i="1"/>
  <c r="R99" i="1" s="1"/>
  <c r="T98" i="1"/>
  <c r="T97" i="1"/>
  <c r="T96" i="1"/>
  <c r="T95" i="1"/>
  <c r="T94" i="1"/>
  <c r="T93" i="1"/>
  <c r="R93" i="1" s="1"/>
  <c r="T92" i="1"/>
  <c r="T121" i="1"/>
  <c r="R121" i="1" s="1"/>
  <c r="T174" i="1"/>
  <c r="R174" i="1" s="1"/>
  <c r="T173" i="1"/>
  <c r="R173" i="1" s="1"/>
  <c r="T172" i="1"/>
  <c r="R172" i="1" s="1"/>
  <c r="T171" i="1"/>
  <c r="R171" i="1" s="1"/>
  <c r="T170" i="1"/>
  <c r="R170" i="1" s="1"/>
  <c r="T169" i="1"/>
  <c r="R169" i="1" s="1"/>
  <c r="T168" i="1"/>
  <c r="R168" i="1" s="1"/>
  <c r="T167" i="1"/>
  <c r="R167" i="1" s="1"/>
  <c r="T166" i="1"/>
  <c r="R166" i="1" s="1"/>
  <c r="T165" i="1"/>
  <c r="T164" i="1"/>
  <c r="T163" i="1"/>
  <c r="T162" i="1"/>
  <c r="T161" i="1"/>
  <c r="G197" i="1"/>
  <c r="K179" i="1"/>
  <c r="D122" i="1"/>
  <c r="O152" i="1"/>
  <c r="N152" i="1"/>
  <c r="M152" i="1"/>
  <c r="L152" i="1"/>
  <c r="K152" i="1"/>
  <c r="J152" i="1"/>
  <c r="I152" i="1"/>
  <c r="H152" i="1"/>
  <c r="G152" i="1"/>
  <c r="D152" i="1"/>
  <c r="E122" i="1"/>
  <c r="E152" i="1"/>
  <c r="O122" i="1"/>
  <c r="N122" i="1"/>
  <c r="M122" i="1"/>
  <c r="L122" i="1"/>
  <c r="K122" i="1"/>
  <c r="J122" i="1"/>
  <c r="I122" i="1"/>
  <c r="H122" i="1"/>
  <c r="G122" i="1"/>
  <c r="C50" i="3" s="1"/>
  <c r="R123" i="1"/>
  <c r="Q123" i="1"/>
  <c r="O123" i="1"/>
  <c r="N123" i="1"/>
  <c r="M123" i="1"/>
  <c r="L123" i="1"/>
  <c r="K123" i="1"/>
  <c r="J123" i="1"/>
  <c r="I123" i="1"/>
  <c r="H123" i="1"/>
  <c r="G123" i="1"/>
  <c r="F123" i="1"/>
  <c r="Q173" i="1"/>
  <c r="Q172" i="1"/>
  <c r="Q171" i="1"/>
  <c r="Q170" i="1"/>
  <c r="Q169" i="1"/>
  <c r="Q168" i="1"/>
  <c r="Q167" i="1"/>
  <c r="Q166" i="1"/>
  <c r="Q165" i="1"/>
  <c r="Q164" i="1"/>
  <c r="Q163" i="1"/>
  <c r="Q140" i="1"/>
  <c r="Q139" i="1"/>
  <c r="Q138" i="1"/>
  <c r="Q137" i="1"/>
  <c r="Q136" i="1"/>
  <c r="Q135" i="1"/>
  <c r="Q134" i="1"/>
  <c r="Q133" i="1"/>
  <c r="Q132" i="1"/>
  <c r="Q131" i="1"/>
  <c r="Q130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88" i="1"/>
  <c r="Q76" i="1"/>
  <c r="Q75" i="1"/>
  <c r="Q49" i="1"/>
  <c r="Q48" i="1"/>
  <c r="Q47" i="1"/>
  <c r="Q46" i="1"/>
  <c r="Q45" i="1"/>
  <c r="Q44" i="1"/>
  <c r="Q43" i="1"/>
  <c r="Q42" i="1"/>
  <c r="Q41" i="1"/>
  <c r="Q40" i="1"/>
  <c r="Q174" i="1"/>
  <c r="Q162" i="1"/>
  <c r="Q161" i="1"/>
  <c r="Q151" i="1"/>
  <c r="Q147" i="1"/>
  <c r="Q146" i="1"/>
  <c r="Q145" i="1"/>
  <c r="Q144" i="1"/>
  <c r="Q143" i="1"/>
  <c r="Q142" i="1"/>
  <c r="Q141" i="1"/>
  <c r="Q129" i="1"/>
  <c r="Q128" i="1"/>
  <c r="Q127" i="1"/>
  <c r="Q126" i="1"/>
  <c r="Q125" i="1"/>
  <c r="Q124" i="1"/>
  <c r="Q121" i="1"/>
  <c r="Q120" i="1"/>
  <c r="Q119" i="1"/>
  <c r="Q118" i="1"/>
  <c r="Q115" i="1"/>
  <c r="Q114" i="1"/>
  <c r="Q113" i="1"/>
  <c r="Q112" i="1"/>
  <c r="Q111" i="1"/>
  <c r="Q93" i="1"/>
  <c r="Q92" i="1"/>
  <c r="Q89" i="1"/>
  <c r="Q87" i="1"/>
  <c r="Q86" i="1"/>
  <c r="Q85" i="1"/>
  <c r="Q84" i="1"/>
  <c r="Q83" i="1"/>
  <c r="Q82" i="1"/>
  <c r="Q81" i="1"/>
  <c r="Q80" i="1"/>
  <c r="Q79" i="1"/>
  <c r="Q78" i="1"/>
  <c r="Q77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C90" i="1"/>
  <c r="B154" i="1" s="1"/>
  <c r="R91" i="1"/>
  <c r="Q91" i="1"/>
  <c r="O91" i="1"/>
  <c r="N91" i="1"/>
  <c r="M91" i="1"/>
  <c r="L91" i="1"/>
  <c r="K91" i="1"/>
  <c r="J91" i="1"/>
  <c r="O90" i="1"/>
  <c r="N90" i="1"/>
  <c r="H6" i="3" s="1"/>
  <c r="M90" i="1"/>
  <c r="L90" i="1"/>
  <c r="H3" i="3" s="1"/>
  <c r="H10" i="3" s="1"/>
  <c r="K90" i="1"/>
  <c r="J90" i="1"/>
  <c r="O1" i="1"/>
  <c r="G157" i="1"/>
  <c r="R105" i="1" l="1"/>
  <c r="R107" i="1"/>
  <c r="R113" i="1"/>
  <c r="R109" i="1"/>
  <c r="R103" i="1"/>
  <c r="R101" i="1"/>
  <c r="R165" i="1"/>
  <c r="R164" i="1"/>
  <c r="R24" i="1"/>
  <c r="R163" i="1"/>
  <c r="R162" i="1"/>
  <c r="R36" i="1"/>
  <c r="R30" i="1"/>
  <c r="R97" i="1"/>
  <c r="R94" i="1"/>
  <c r="R161" i="1"/>
  <c r="R28" i="1"/>
  <c r="R95" i="1"/>
  <c r="R104" i="1"/>
  <c r="R118" i="1"/>
  <c r="R110" i="1"/>
  <c r="R50" i="1"/>
  <c r="R7" i="1"/>
  <c r="R35" i="1"/>
  <c r="R47" i="1"/>
  <c r="R12" i="1"/>
  <c r="R32" i="1"/>
  <c r="R40" i="1"/>
  <c r="R44" i="1"/>
  <c r="R26" i="1"/>
  <c r="R39" i="1"/>
  <c r="F45" i="3"/>
  <c r="A150" i="1"/>
  <c r="R9" i="1"/>
  <c r="R21" i="1"/>
  <c r="R33" i="1"/>
  <c r="R45" i="1"/>
  <c r="H7" i="3"/>
  <c r="H8" i="3"/>
  <c r="R98" i="1"/>
  <c r="R102" i="1"/>
  <c r="R106" i="1"/>
  <c r="R114" i="1"/>
  <c r="R10" i="1"/>
  <c r="R14" i="1"/>
  <c r="R18" i="1"/>
  <c r="R22" i="1"/>
  <c r="R34" i="1"/>
  <c r="R38" i="1"/>
  <c r="R42" i="1"/>
  <c r="R46" i="1"/>
  <c r="R13" i="1"/>
  <c r="R25" i="1"/>
  <c r="R37" i="1"/>
  <c r="R49" i="1"/>
  <c r="H5" i="3"/>
  <c r="H18" i="3" s="1"/>
  <c r="R11" i="1"/>
  <c r="R15" i="1"/>
  <c r="R19" i="1"/>
  <c r="R23" i="1"/>
  <c r="R27" i="1"/>
  <c r="R31" i="1"/>
  <c r="R43" i="1"/>
  <c r="R51" i="1"/>
  <c r="R17" i="1"/>
  <c r="R29" i="1"/>
  <c r="R41" i="1"/>
  <c r="R92" i="1"/>
  <c r="R96" i="1"/>
  <c r="R100" i="1"/>
  <c r="R108" i="1"/>
  <c r="R112" i="1"/>
  <c r="R8" i="1"/>
  <c r="R16" i="1"/>
  <c r="R20" i="1"/>
  <c r="R48" i="1"/>
  <c r="H4" i="3"/>
  <c r="H14" i="3" s="1"/>
  <c r="A151" i="1"/>
  <c r="E46" i="3"/>
  <c r="E44" i="3"/>
  <c r="G155" i="1"/>
  <c r="G156" i="1" s="1"/>
  <c r="E7" i="3"/>
  <c r="D155" i="1"/>
  <c r="E11" i="3"/>
  <c r="A123" i="1"/>
  <c r="Q152" i="1"/>
  <c r="T152" i="1"/>
  <c r="R152" i="1"/>
  <c r="T175" i="1"/>
  <c r="Q122" i="1"/>
  <c r="C51" i="3" s="1"/>
  <c r="T122" i="1"/>
  <c r="Q153" i="1"/>
  <c r="C55" i="3" s="1"/>
  <c r="Q90" i="1"/>
  <c r="C49" i="3" s="1"/>
  <c r="T90" i="1"/>
  <c r="K197" i="1"/>
  <c r="B155" i="1"/>
  <c r="H9" i="3" l="1"/>
  <c r="H2" i="3"/>
  <c r="I22" i="3" s="1"/>
  <c r="C7" i="3"/>
  <c r="D7" i="3"/>
  <c r="C11" i="3"/>
  <c r="D11" i="3"/>
  <c r="E3" i="3"/>
  <c r="F46" i="3"/>
  <c r="F44" i="3"/>
  <c r="R175" i="1"/>
  <c r="C152" i="1"/>
  <c r="C122" i="1"/>
  <c r="R122" i="1"/>
  <c r="E4" i="1"/>
  <c r="B25" i="3" s="1"/>
  <c r="B22" i="3" s="1"/>
  <c r="R90" i="1"/>
  <c r="B157" i="1"/>
  <c r="E2" i="1"/>
  <c r="E3" i="1" s="1"/>
  <c r="B156" i="1"/>
  <c r="D154" i="1" l="1"/>
  <c r="E5" i="1" s="1"/>
  <c r="F4" i="1" s="1"/>
  <c r="R3" i="1"/>
  <c r="C3" i="3"/>
  <c r="D3" i="3"/>
  <c r="H46" i="3"/>
  <c r="R153" i="1"/>
  <c r="D156" i="1" l="1"/>
  <c r="D157" i="1"/>
  <c r="F47" i="3"/>
  <c r="E47" i="3"/>
  <c r="H4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Lindsay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Enter "Expansion" if second neighborhood is used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3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Enter $0 if medications are included in LOC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Lindsay</author>
  </authors>
  <commentList>
    <comment ref="C28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ED can update date when new price sheet is in place and change the market rates below.
</t>
        </r>
      </text>
    </comment>
  </commentList>
</comments>
</file>

<file path=xl/sharedStrings.xml><?xml version="1.0" encoding="utf-8"?>
<sst xmlns="http://schemas.openxmlformats.org/spreadsheetml/2006/main" count="307" uniqueCount="214">
  <si>
    <t>Principal Senior Living Group</t>
  </si>
  <si>
    <t>Month of Report</t>
  </si>
  <si>
    <t>Weekly Census Report</t>
  </si>
  <si>
    <t>Days in Month:</t>
  </si>
  <si>
    <t>Community</t>
  </si>
  <si>
    <t>Date</t>
  </si>
  <si>
    <t>Unit Number</t>
  </si>
  <si>
    <t>Type of Unit</t>
  </si>
  <si>
    <t>Resident Name-Last, First</t>
  </si>
  <si>
    <t>Move-in Date</t>
  </si>
  <si>
    <t>Base Rate</t>
  </si>
  <si>
    <t>2nd Occ</t>
  </si>
  <si>
    <t>Daily Total</t>
  </si>
  <si>
    <t>Monthly Total</t>
  </si>
  <si>
    <t>Billable Days</t>
  </si>
  <si>
    <t>Total</t>
  </si>
  <si>
    <t>Studio</t>
  </si>
  <si>
    <t>Vacancy</t>
  </si>
  <si>
    <t>Occupancy %</t>
  </si>
  <si>
    <t>Community Total</t>
  </si>
  <si>
    <t>Community Totals</t>
  </si>
  <si>
    <t>Total on LOC 1</t>
  </si>
  <si>
    <t>Total on LOC 2</t>
  </si>
  <si>
    <t>AL on LOC 1</t>
  </si>
  <si>
    <t xml:space="preserve"> AL on LOC 2</t>
  </si>
  <si>
    <t>MC on LOC 1</t>
  </si>
  <si>
    <t xml:space="preserve"> MC on LOC 2</t>
  </si>
  <si>
    <t>Budgeted Max Census</t>
  </si>
  <si>
    <t>Total Budgeted Days</t>
  </si>
  <si>
    <t>Actual Resident Days</t>
  </si>
  <si>
    <t>Census</t>
  </si>
  <si>
    <t>Census w/ 2nd Occupants</t>
  </si>
  <si>
    <t>Current Month</t>
  </si>
  <si>
    <t>2nd Occupant First Name</t>
  </si>
  <si>
    <t>Days Count</t>
  </si>
  <si>
    <t>Monthly Revenue</t>
  </si>
  <si>
    <t>Possible Billable Days</t>
  </si>
  <si>
    <t>"Studio" in B if Private Studio</t>
  </si>
  <si>
    <t>Expected Move-in Date</t>
  </si>
  <si>
    <t>Rate</t>
  </si>
  <si>
    <t>Beacon Studio</t>
  </si>
  <si>
    <t>Market Rate</t>
  </si>
  <si>
    <t>Avg Rate</t>
  </si>
  <si>
    <t>AL</t>
  </si>
  <si>
    <t>Beacon</t>
  </si>
  <si>
    <t>LOC1</t>
  </si>
  <si>
    <t>LOC2</t>
  </si>
  <si>
    <t>Item</t>
  </si>
  <si>
    <t>Charge</t>
  </si>
  <si>
    <t>Total Census w/ 2nd Persons</t>
  </si>
  <si>
    <t>AL Census w/ 2nd Persons</t>
  </si>
  <si>
    <t>MC Census w/ 2nd Persons</t>
  </si>
  <si>
    <t>AL LOC Total</t>
  </si>
  <si>
    <t>MC LOC Total</t>
  </si>
  <si>
    <t>Total LOC</t>
  </si>
  <si>
    <t>LOC Comparison Report Data</t>
  </si>
  <si>
    <t>Price Sheet Eff. Date</t>
  </si>
  <si>
    <t>Month End Date:</t>
  </si>
  <si>
    <t>Number of Days</t>
  </si>
  <si>
    <t>Total Amount</t>
  </si>
  <si>
    <t>Daily Amount</t>
  </si>
  <si>
    <t>Day Program Resident</t>
  </si>
  <si>
    <t>Expected Move-out Date</t>
  </si>
  <si>
    <t>Resident Name</t>
  </si>
  <si>
    <t># Available</t>
  </si>
  <si>
    <t># Occupied</t>
  </si>
  <si>
    <t>Total Average Rate</t>
  </si>
  <si>
    <t>Average AL Room Rate</t>
  </si>
  <si>
    <t>Average AL Total Daily Rate</t>
  </si>
  <si>
    <t>Grand Total Average Room Rate</t>
  </si>
  <si>
    <t>Grand Total Average Daily Rate</t>
  </si>
  <si>
    <t>High Occupancy Bonus Achieved if above 94% average on the last day of the month</t>
  </si>
  <si>
    <t>Upcoming Move-outs (All Dates)</t>
  </si>
  <si>
    <t>Expected Move-ins (All Dates)</t>
  </si>
  <si>
    <t>MC Base</t>
  </si>
  <si>
    <t>AL Base</t>
  </si>
  <si>
    <t>Base</t>
  </si>
  <si>
    <t>Studio Deluxe</t>
  </si>
  <si>
    <t>One Bedroom</t>
  </si>
  <si>
    <t>One Bedroom Deluxe</t>
  </si>
  <si>
    <t>One Bedroom-Patio</t>
  </si>
  <si>
    <t>One Bedroom Deluxe-Patio</t>
  </si>
  <si>
    <t>Studio Deluxe-Patio</t>
  </si>
  <si>
    <t>301A</t>
  </si>
  <si>
    <t>301B</t>
  </si>
  <si>
    <t>302A</t>
  </si>
  <si>
    <t>302B</t>
  </si>
  <si>
    <t>303A</t>
  </si>
  <si>
    <t>303B</t>
  </si>
  <si>
    <t>304A</t>
  </si>
  <si>
    <t>304B</t>
  </si>
  <si>
    <t>305A</t>
  </si>
  <si>
    <t>305B</t>
  </si>
  <si>
    <t>306A</t>
  </si>
  <si>
    <t>306B</t>
  </si>
  <si>
    <t>307A</t>
  </si>
  <si>
    <t>307B</t>
  </si>
  <si>
    <t>308A</t>
  </si>
  <si>
    <t>308B</t>
  </si>
  <si>
    <t>309A</t>
  </si>
  <si>
    <t>309B</t>
  </si>
  <si>
    <t>310A</t>
  </si>
  <si>
    <t>Beacon Companion</t>
  </si>
  <si>
    <t>310B</t>
  </si>
  <si>
    <t>311A</t>
  </si>
  <si>
    <t>311B</t>
  </si>
  <si>
    <t>312A</t>
  </si>
  <si>
    <t>312B</t>
  </si>
  <si>
    <t>313A</t>
  </si>
  <si>
    <t>313B</t>
  </si>
  <si>
    <t>314A</t>
  </si>
  <si>
    <t>314B</t>
  </si>
  <si>
    <t>Insulin Asst $5</t>
  </si>
  <si>
    <t>Alt Pharm $5</t>
  </si>
  <si>
    <t>Cont Supplies $5</t>
  </si>
  <si>
    <t>2nd Occ Insulin Assist $5</t>
  </si>
  <si>
    <t>2nd Occ Alt Pharm $5</t>
  </si>
  <si>
    <t>2nd Occ Cont Supplies $5</t>
  </si>
  <si>
    <t>AL Insulin</t>
  </si>
  <si>
    <t>MC Insulin</t>
  </si>
  <si>
    <t>Total Insulin</t>
  </si>
  <si>
    <t>Expansion Insulin</t>
  </si>
  <si>
    <t>Expansion Base</t>
  </si>
  <si>
    <t>Expansion LOC 1</t>
  </si>
  <si>
    <t>Expansion LOC 2</t>
  </si>
  <si>
    <t>MC LOC 1</t>
  </si>
  <si>
    <t>MC LOC 2</t>
  </si>
  <si>
    <t>AL LOC 1</t>
  </si>
  <si>
    <t>AL LOC 2</t>
  </si>
  <si>
    <t>Exp Census w/ 2nd Persons</t>
  </si>
  <si>
    <t>Exp</t>
  </si>
  <si>
    <t>Expansion</t>
  </si>
  <si>
    <t>Exp on LOC 1</t>
  </si>
  <si>
    <t>Exp on LOC 2</t>
  </si>
  <si>
    <t>MC</t>
  </si>
  <si>
    <t>Expansion LOC Total</t>
  </si>
  <si>
    <r>
      <t xml:space="preserve">Resident Name-Last, First &amp; 2nd Occ First Name </t>
    </r>
    <r>
      <rPr>
        <sz val="12"/>
        <rFont val="Arial"/>
        <family val="2"/>
      </rPr>
      <t>&amp; End Date of Step-Down if Applicable</t>
    </r>
  </si>
  <si>
    <r>
      <t xml:space="preserve">Resident Name-Last, First          </t>
    </r>
    <r>
      <rPr>
        <sz val="12"/>
        <rFont val="Arial"/>
        <family val="2"/>
      </rPr>
      <t>&amp; End Date of Step-Down if Applicable</t>
    </r>
  </si>
  <si>
    <r>
      <t>Resident Name-Last, First &amp; 2nd Occ First Name</t>
    </r>
    <r>
      <rPr>
        <sz val="12"/>
        <rFont val="Arial"/>
        <family val="2"/>
      </rPr>
      <t xml:space="preserve"> &amp; End Date of Step-Down if Applicable</t>
    </r>
  </si>
  <si>
    <t>Apartment Type</t>
  </si>
  <si>
    <t>Please do not copy and paste any data</t>
  </si>
  <si>
    <t>Average Expansion Room Rate</t>
  </si>
  <si>
    <t>Average Expansion Total Daily Rate</t>
  </si>
  <si>
    <t>Average Beacon Room Rate</t>
  </si>
  <si>
    <t>Average Beacon Total Daily Rate</t>
  </si>
  <si>
    <t xml:space="preserve">AL </t>
  </si>
  <si>
    <r>
      <rPr>
        <b/>
        <u/>
        <sz val="14"/>
        <rFont val="Arial"/>
        <family val="2"/>
      </rPr>
      <t>Current</t>
    </r>
    <r>
      <rPr>
        <b/>
        <sz val="14"/>
        <rFont val="Arial"/>
        <family val="2"/>
      </rPr>
      <t xml:space="preserve"> Month Day Program</t>
    </r>
  </si>
  <si>
    <r>
      <rPr>
        <b/>
        <u/>
        <sz val="14"/>
        <rFont val="Arial"/>
        <family val="2"/>
      </rPr>
      <t>Current</t>
    </r>
    <r>
      <rPr>
        <b/>
        <sz val="14"/>
        <rFont val="Arial"/>
        <family val="2"/>
      </rPr>
      <t xml:space="preserve"> Month Move-Outs </t>
    </r>
    <r>
      <rPr>
        <sz val="14"/>
        <rFont val="Arial"/>
        <family val="2"/>
      </rPr>
      <t xml:space="preserve">(listed here the first report after the day of move-out. If move-out is the day of reporting, they should be in the apartment above and not in this section). Includes respites. </t>
    </r>
    <r>
      <rPr>
        <b/>
        <u/>
        <sz val="14"/>
        <rFont val="Arial"/>
        <family val="2"/>
      </rPr>
      <t>Clear each new month.</t>
    </r>
  </si>
  <si>
    <t>Reason</t>
  </si>
  <si>
    <t>LOC $28/$56</t>
  </si>
  <si>
    <t>2nd Occ LOC $28/$56</t>
  </si>
  <si>
    <t>PSLG010119</t>
  </si>
  <si>
    <t>Olathe</t>
  </si>
  <si>
    <t>Drake, Joan</t>
  </si>
  <si>
    <t>Akin, Laura</t>
  </si>
  <si>
    <t xml:space="preserve">Nelson, Susan </t>
  </si>
  <si>
    <t xml:space="preserve">Vallier, Luella </t>
  </si>
  <si>
    <t xml:space="preserve">Crawford, Betty Jo </t>
  </si>
  <si>
    <t>Brooks, Jerry</t>
  </si>
  <si>
    <t xml:space="preserve">Wooldridge, Eddie </t>
  </si>
  <si>
    <t>Wadsworth, Betty Lou</t>
  </si>
  <si>
    <t>Move out date</t>
  </si>
  <si>
    <t>Von Feldt, Larry</t>
  </si>
  <si>
    <t>Dore, Carol</t>
  </si>
  <si>
    <t xml:space="preserve">LaGalle, Melvin </t>
  </si>
  <si>
    <t>Donna</t>
  </si>
  <si>
    <t xml:space="preserve">Sandberg, Barbara </t>
  </si>
  <si>
    <t xml:space="preserve">Martin, Sharon </t>
  </si>
  <si>
    <t xml:space="preserve">Ford, Sally </t>
  </si>
  <si>
    <t xml:space="preserve">McCaughey, Hugh </t>
  </si>
  <si>
    <t xml:space="preserve">Luck, Donnis </t>
  </si>
  <si>
    <t xml:space="preserve">Slaughter, Vic </t>
  </si>
  <si>
    <t>Eakin, Karen</t>
  </si>
  <si>
    <t>Lancaster, Robert</t>
  </si>
  <si>
    <t>Vickers, Freda</t>
  </si>
  <si>
    <t xml:space="preserve">Holder, Bobbie </t>
  </si>
  <si>
    <t>Ruth</t>
  </si>
  <si>
    <t>Ronnie</t>
  </si>
  <si>
    <t>Barrett, Faye 2021 rate</t>
  </si>
  <si>
    <t>Butler, Walter 2021 rate</t>
  </si>
  <si>
    <t>Griswold, Norman 2021 rate</t>
  </si>
  <si>
    <t>Robshaw, Jane, 2021 rate</t>
  </si>
  <si>
    <t>Flinn, Ruby  2021 rate</t>
  </si>
  <si>
    <t xml:space="preserve">Epps, Darlene </t>
  </si>
  <si>
    <t>Beasley, Norae</t>
  </si>
  <si>
    <t>Houston, Richard</t>
  </si>
  <si>
    <t>Kitchen, Norma Jean Jan 2021 rate</t>
  </si>
  <si>
    <t>DeYoung, Roland Jan 2021 rate</t>
  </si>
  <si>
    <t>Hornaday, Patsy Jan 2021 rate</t>
  </si>
  <si>
    <t>Johnston, Elaine 2021 rate</t>
  </si>
  <si>
    <t>Shaw, Ray 2021 rate</t>
  </si>
  <si>
    <t>Jones, Steven 2021 rate</t>
  </si>
  <si>
    <t>Wilson, Juanita 2021 rate</t>
  </si>
  <si>
    <t>Beller, Carolyn 2021 rate</t>
  </si>
  <si>
    <t>Wilson, Roy</t>
  </si>
  <si>
    <t>Weisbrod, Loretta</t>
  </si>
  <si>
    <t>Olaskowitz, Marcia</t>
  </si>
  <si>
    <t>Howard, Michael 2021 rate</t>
  </si>
  <si>
    <t>Larsen, Delta 2021 Rate</t>
  </si>
  <si>
    <t>Lawson, Beverly 2021 rate</t>
  </si>
  <si>
    <t>Filing, Iva 2021 rate</t>
  </si>
  <si>
    <t>Riggs, Harriet 2021 rate</t>
  </si>
  <si>
    <t>Tannahill, Margaret 2021 rate</t>
  </si>
  <si>
    <t>1 Bedroom</t>
  </si>
  <si>
    <t>Stortz, Herb 2021 rate</t>
  </si>
  <si>
    <t>Cox, David 2021 rate</t>
  </si>
  <si>
    <t>McLane, Helen 2021 rate</t>
  </si>
  <si>
    <t>June</t>
  </si>
  <si>
    <t>Dean, Nell 2021 rate</t>
  </si>
  <si>
    <t>LOC</t>
  </si>
  <si>
    <t>Bernsten, Harold</t>
  </si>
  <si>
    <t>Beacon Private</t>
  </si>
  <si>
    <t>Bjorklund, Marc</t>
  </si>
  <si>
    <t>Luck, Donnis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</si>
</sst>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m/d/yy;@"/>
    <numFmt numFmtId="165" formatCode="&quot;$&quot;#,##0"/>
    <numFmt numFmtId="166" formatCode="&quot;$&quot;#,##0.00"/>
    <numFmt numFmtId="167" formatCode="mm/dd/yy;@"/>
  </numFmts>
  <fonts count="30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name val="Arial"/>
      <family val="2"/>
    </font>
    <font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4" tint="-0.249977111117893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0"/>
      <color indexed="81"/>
      <name val="Tahoma"/>
      <family val="2"/>
    </font>
    <font>
      <b/>
      <sz val="14"/>
      <color theme="4" tint="-0.249977111117893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14" fontId="9" fillId="0" borderId="1" xfId="0" applyNumberFormat="1" applyFont="1" applyBorder="1" applyAlignment="1" applyProtection="1">
      <alignment horizontal="center" vertical="center"/>
      <protection locked="0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3" fontId="8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Alignment="1" applyProtection="1">
      <alignment horizontal="center" vertical="center"/>
      <protection locked="0"/>
    </xf>
    <xf numFmtId="167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14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165" fontId="9" fillId="0" borderId="14" xfId="0" applyNumberFormat="1" applyFont="1" applyBorder="1" applyAlignment="1" applyProtection="1">
      <alignment horizontal="center" vertical="center"/>
      <protection locked="0"/>
    </xf>
    <xf numFmtId="14" fontId="9" fillId="0" borderId="14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0" borderId="14" xfId="0" applyFont="1" applyBorder="1" applyAlignment="1" applyProtection="1">
      <alignment horizontal="center" vertical="center"/>
      <protection locked="0"/>
    </xf>
    <xf numFmtId="165" fontId="9" fillId="0" borderId="25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14" fontId="9" fillId="0" borderId="10" xfId="0" applyNumberFormat="1" applyFont="1" applyBorder="1" applyAlignment="1" applyProtection="1">
      <alignment horizontal="center" vertical="center"/>
      <protection locked="0"/>
    </xf>
    <xf numFmtId="165" fontId="9" fillId="0" borderId="27" xfId="0" applyNumberFormat="1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165" fontId="9" fillId="0" borderId="17" xfId="0" applyNumberFormat="1" applyFont="1" applyBorder="1" applyAlignment="1" applyProtection="1">
      <alignment horizontal="center" vertical="center"/>
      <protection locked="0"/>
    </xf>
    <xf numFmtId="165" fontId="9" fillId="0" borderId="2" xfId="0" applyNumberFormat="1" applyFont="1" applyBorder="1" applyAlignment="1" applyProtection="1">
      <alignment horizontal="center" vertical="center"/>
      <protection locked="0"/>
    </xf>
    <xf numFmtId="14" fontId="9" fillId="0" borderId="7" xfId="0" applyNumberFormat="1" applyFont="1" applyBorder="1" applyAlignment="1" applyProtection="1">
      <alignment horizontal="center" vertical="center"/>
      <protection locked="0"/>
    </xf>
    <xf numFmtId="165" fontId="9" fillId="0" borderId="7" xfId="0" applyNumberFormat="1" applyFont="1" applyBorder="1" applyAlignment="1" applyProtection="1">
      <alignment horizontal="center" vertical="center"/>
      <protection locked="0"/>
    </xf>
    <xf numFmtId="165" fontId="9" fillId="0" borderId="33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 applyProtection="1">
      <alignment horizontal="center" vertical="center"/>
      <protection locked="0"/>
    </xf>
    <xf numFmtId="3" fontId="9" fillId="3" borderId="29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vertical="center"/>
    </xf>
    <xf numFmtId="165" fontId="9" fillId="3" borderId="29" xfId="0" applyNumberFormat="1" applyFont="1" applyFill="1" applyBorder="1" applyAlignment="1">
      <alignment horizontal="center" vertical="center"/>
    </xf>
    <xf numFmtId="3" fontId="9" fillId="3" borderId="30" xfId="0" applyNumberFormat="1" applyFont="1" applyFill="1" applyBorder="1" applyAlignment="1">
      <alignment horizontal="center" vertical="center"/>
    </xf>
    <xf numFmtId="165" fontId="9" fillId="3" borderId="2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165" fontId="9" fillId="0" borderId="15" xfId="0" applyNumberFormat="1" applyFont="1" applyBorder="1" applyAlignment="1" applyProtection="1">
      <alignment horizontal="center" vertical="center"/>
      <protection locked="0"/>
    </xf>
    <xf numFmtId="165" fontId="9" fillId="0" borderId="26" xfId="0" applyNumberFormat="1" applyFont="1" applyBorder="1" applyAlignment="1">
      <alignment horizontal="center" vertical="center"/>
    </xf>
    <xf numFmtId="165" fontId="11" fillId="0" borderId="21" xfId="0" applyNumberFormat="1" applyFont="1" applyBorder="1" applyAlignment="1">
      <alignment horizontal="center" vertical="center"/>
    </xf>
    <xf numFmtId="165" fontId="11" fillId="0" borderId="32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165" fontId="11" fillId="7" borderId="21" xfId="0" applyNumberFormat="1" applyFont="1" applyFill="1" applyBorder="1" applyAlignment="1">
      <alignment horizontal="center" vertical="center"/>
    </xf>
    <xf numFmtId="14" fontId="9" fillId="0" borderId="22" xfId="0" applyNumberFormat="1" applyFont="1" applyBorder="1" applyAlignment="1" applyProtection="1">
      <alignment horizontal="center" vertical="center"/>
      <protection locked="0"/>
    </xf>
    <xf numFmtId="14" fontId="9" fillId="0" borderId="8" xfId="0" applyNumberFormat="1" applyFont="1" applyBorder="1" applyAlignment="1" applyProtection="1">
      <alignment horizontal="center" vertical="center"/>
      <protection locked="0"/>
    </xf>
    <xf numFmtId="14" fontId="9" fillId="0" borderId="13" xfId="0" applyNumberFormat="1" applyFont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>
      <alignment horizontal="center" vertical="center" wrapText="1"/>
    </xf>
    <xf numFmtId="165" fontId="9" fillId="0" borderId="22" xfId="0" applyNumberFormat="1" applyFont="1" applyBorder="1" applyAlignment="1" applyProtection="1">
      <alignment horizontal="center" vertical="center"/>
      <protection locked="0"/>
    </xf>
    <xf numFmtId="165" fontId="9" fillId="0" borderId="23" xfId="0" applyNumberFormat="1" applyFont="1" applyBorder="1" applyAlignment="1" applyProtection="1">
      <alignment horizontal="center" vertical="center"/>
      <protection locked="0"/>
    </xf>
    <xf numFmtId="165" fontId="9" fillId="0" borderId="8" xfId="0" applyNumberFormat="1" applyFont="1" applyBorder="1" applyAlignment="1" applyProtection="1">
      <alignment horizontal="center" vertical="center"/>
      <protection locked="0"/>
    </xf>
    <xf numFmtId="165" fontId="9" fillId="0" borderId="9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165" fontId="9" fillId="0" borderId="13" xfId="0" applyNumberFormat="1" applyFont="1" applyBorder="1" applyAlignment="1" applyProtection="1">
      <alignment horizontal="center" vertical="center"/>
      <protection locked="0"/>
    </xf>
    <xf numFmtId="165" fontId="9" fillId="0" borderId="16" xfId="0" applyNumberFormat="1" applyFont="1" applyBorder="1" applyAlignment="1" applyProtection="1">
      <alignment horizontal="center" vertical="center"/>
      <protection locked="0"/>
    </xf>
    <xf numFmtId="165" fontId="9" fillId="0" borderId="11" xfId="0" applyNumberFormat="1" applyFont="1" applyBorder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9" fillId="0" borderId="0" xfId="0" applyFont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10" fontId="0" fillId="0" borderId="0" xfId="0" applyNumberFormat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right" vertical="center"/>
    </xf>
    <xf numFmtId="1" fontId="10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9" fontId="17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5" fontId="24" fillId="0" borderId="0" xfId="0" applyNumberFormat="1" applyFont="1" applyAlignment="1">
      <alignment vertical="center"/>
    </xf>
    <xf numFmtId="0" fontId="17" fillId="0" borderId="2" xfId="0" applyFont="1" applyBorder="1" applyAlignment="1">
      <alignment horizontal="right" vertical="center"/>
    </xf>
    <xf numFmtId="1" fontId="11" fillId="3" borderId="1" xfId="0" applyNumberFormat="1" applyFont="1" applyFill="1" applyBorder="1" applyAlignment="1">
      <alignment horizontal="center" vertical="center"/>
    </xf>
    <xf numFmtId="3" fontId="9" fillId="3" borderId="28" xfId="0" applyNumberFormat="1" applyFont="1" applyFill="1" applyBorder="1" applyAlignment="1">
      <alignment horizontal="center" vertical="center"/>
    </xf>
    <xf numFmtId="3" fontId="9" fillId="3" borderId="34" xfId="0" applyNumberFormat="1" applyFont="1" applyFill="1" applyBorder="1" applyAlignment="1">
      <alignment horizontal="center" vertical="center"/>
    </xf>
    <xf numFmtId="165" fontId="24" fillId="0" borderId="22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65" fontId="24" fillId="3" borderId="18" xfId="0" applyNumberFormat="1" applyFont="1" applyFill="1" applyBorder="1" applyAlignment="1">
      <alignment horizontal="center" vertical="center"/>
    </xf>
    <xf numFmtId="0" fontId="24" fillId="3" borderId="19" xfId="0" applyFont="1" applyFill="1" applyBorder="1" applyAlignment="1">
      <alignment vertical="center"/>
    </xf>
    <xf numFmtId="14" fontId="10" fillId="3" borderId="28" xfId="0" applyNumberFormat="1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6" fontId="9" fillId="0" borderId="1" xfId="0" applyNumberFormat="1" applyFont="1" applyBorder="1" applyAlignment="1" applyProtection="1">
      <alignment horizontal="center" vertical="center"/>
      <protection locked="0"/>
    </xf>
    <xf numFmtId="20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3" borderId="29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165" fontId="27" fillId="0" borderId="1" xfId="0" applyNumberFormat="1" applyFont="1" applyBorder="1" applyAlignment="1" applyProtection="1">
      <alignment horizontal="center" vertical="center"/>
      <protection locked="0"/>
    </xf>
    <xf numFmtId="165" fontId="17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3" fontId="22" fillId="0" borderId="21" xfId="0" applyNumberFormat="1" applyFont="1" applyBorder="1" applyAlignment="1">
      <alignment horizontal="center" vertical="center"/>
    </xf>
    <xf numFmtId="10" fontId="17" fillId="0" borderId="2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top" wrapText="1"/>
    </xf>
    <xf numFmtId="1" fontId="10" fillId="0" borderId="0" xfId="0" applyNumberFormat="1" applyFont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1" fontId="10" fillId="0" borderId="2" xfId="0" applyNumberFormat="1" applyFont="1" applyBorder="1" applyAlignment="1">
      <alignment horizontal="center" vertical="center"/>
    </xf>
    <xf numFmtId="0" fontId="22" fillId="0" borderId="38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5" fontId="9" fillId="0" borderId="43" xfId="0" applyNumberFormat="1" applyFont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 wrapText="1"/>
    </xf>
    <xf numFmtId="165" fontId="17" fillId="0" borderId="0" xfId="0" applyNumberFormat="1" applyFont="1" applyAlignment="1">
      <alignment horizontal="center" vertical="center"/>
    </xf>
    <xf numFmtId="0" fontId="17" fillId="0" borderId="17" xfId="0" applyFont="1" applyBorder="1" applyAlignment="1">
      <alignment horizontal="right" vertical="center"/>
    </xf>
    <xf numFmtId="0" fontId="17" fillId="0" borderId="5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center" vertical="center"/>
    </xf>
    <xf numFmtId="0" fontId="10" fillId="3" borderId="44" xfId="0" applyFont="1" applyFill="1" applyBorder="1" applyAlignment="1" applyProtection="1">
      <alignment horizontal="center" vertical="center" wrapText="1"/>
      <protection locked="0"/>
    </xf>
    <xf numFmtId="0" fontId="10" fillId="3" borderId="45" xfId="0" applyFont="1" applyFill="1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 wrapText="1"/>
    </xf>
    <xf numFmtId="0" fontId="10" fillId="3" borderId="44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4" fontId="27" fillId="2" borderId="1" xfId="0" applyNumberFormat="1" applyFont="1" applyFill="1" applyBorder="1" applyAlignment="1" applyProtection="1">
      <alignment horizontal="center" vertical="center"/>
      <protection locked="0"/>
    </xf>
    <xf numFmtId="165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16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3" fontId="17" fillId="0" borderId="0" xfId="0" applyNumberFormat="1" applyFont="1" applyAlignment="1">
      <alignment vertical="center"/>
    </xf>
    <xf numFmtId="1" fontId="17" fillId="0" borderId="0" xfId="0" applyNumberFormat="1" applyFont="1" applyAlignment="1">
      <alignment vertical="center"/>
    </xf>
    <xf numFmtId="9" fontId="17" fillId="0" borderId="0" xfId="0" applyNumberFormat="1" applyFont="1" applyAlignment="1">
      <alignment vertical="center"/>
    </xf>
    <xf numFmtId="0" fontId="9" fillId="11" borderId="1" xfId="0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1" fontId="25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4" fontId="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165" fontId="9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14" fontId="17" fillId="2" borderId="1" xfId="0" applyNumberFormat="1" applyFont="1" applyFill="1" applyBorder="1" applyAlignment="1" applyProtection="1">
      <alignment horizontal="center" vertical="center"/>
      <protection locked="0"/>
    </xf>
    <xf numFmtId="0" fontId="29" fillId="2" borderId="2" xfId="0" applyFont="1" applyFill="1" applyBorder="1" applyAlignment="1" applyProtection="1">
      <alignment horizontal="center" vertical="center"/>
      <protection locked="0"/>
    </xf>
    <xf numFmtId="0" fontId="29" fillId="2" borderId="3" xfId="0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35" xfId="0" applyFont="1" applyBorder="1" applyAlignment="1">
      <alignment horizontal="left" vertical="center"/>
    </xf>
    <xf numFmtId="1" fontId="17" fillId="10" borderId="18" xfId="0" applyNumberFormat="1" applyFont="1" applyFill="1" applyBorder="1" applyAlignment="1">
      <alignment horizontal="center" vertical="center"/>
    </xf>
    <xf numFmtId="1" fontId="17" fillId="10" borderId="19" xfId="0" applyNumberFormat="1" applyFont="1" applyFill="1" applyBorder="1" applyAlignment="1">
      <alignment horizontal="center" vertical="center"/>
    </xf>
    <xf numFmtId="1" fontId="17" fillId="10" borderId="20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locked="0"/>
    </xf>
    <xf numFmtId="164" fontId="29" fillId="2" borderId="5" xfId="0" applyNumberFormat="1" applyFont="1" applyFill="1" applyBorder="1" applyAlignment="1" applyProtection="1">
      <alignment horizontal="center" vertical="center"/>
      <protection locked="0"/>
    </xf>
    <xf numFmtId="164" fontId="29" fillId="2" borderId="6" xfId="0" applyNumberFormat="1" applyFont="1" applyFill="1" applyBorder="1" applyAlignment="1" applyProtection="1">
      <alignment horizontal="center" vertical="center"/>
      <protection locked="0"/>
    </xf>
    <xf numFmtId="165" fontId="10" fillId="0" borderId="24" xfId="0" applyNumberFormat="1" applyFont="1" applyBorder="1" applyAlignment="1" applyProtection="1">
      <alignment horizontal="right" vertical="center"/>
      <protection locked="0"/>
    </xf>
    <xf numFmtId="165" fontId="10" fillId="0" borderId="36" xfId="0" applyNumberFormat="1" applyFont="1" applyBorder="1" applyAlignment="1" applyProtection="1">
      <alignment horizontal="right" vertical="center"/>
      <protection locked="0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2" fillId="4" borderId="1" xfId="0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11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OM%20Census\DEC-Census-12-31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 Report"/>
      <sheetName val="Data"/>
    </sheetNames>
    <sheetDataSet>
      <sheetData sheetId="0">
        <row r="7">
          <cell r="C7" t="str">
            <v>Studio Deluxe</v>
          </cell>
          <cell r="D7">
            <v>0</v>
          </cell>
        </row>
        <row r="8">
          <cell r="C8" t="str">
            <v>Studio</v>
          </cell>
          <cell r="D8">
            <v>0</v>
          </cell>
        </row>
        <row r="9">
          <cell r="C9" t="str">
            <v>Studio Deluxe</v>
          </cell>
          <cell r="D9" t="str">
            <v>Chandler, Marinelle</v>
          </cell>
        </row>
        <row r="10">
          <cell r="C10" t="str">
            <v>Studio Deluxe</v>
          </cell>
          <cell r="D10">
            <v>0</v>
          </cell>
        </row>
        <row r="11">
          <cell r="C11" t="str">
            <v>One Bedroom</v>
          </cell>
          <cell r="D11">
            <v>0</v>
          </cell>
        </row>
        <row r="12">
          <cell r="C12" t="str">
            <v>One Bedroom</v>
          </cell>
          <cell r="D12">
            <v>0</v>
          </cell>
        </row>
        <row r="13">
          <cell r="C13" t="str">
            <v>One Bedroom</v>
          </cell>
          <cell r="D13">
            <v>0</v>
          </cell>
        </row>
        <row r="14">
          <cell r="C14" t="str">
            <v>One Bedroom</v>
          </cell>
          <cell r="D14" t="str">
            <v>Palmer, Mary</v>
          </cell>
        </row>
        <row r="15">
          <cell r="C15" t="str">
            <v>One Bedroom</v>
          </cell>
          <cell r="D15">
            <v>0</v>
          </cell>
        </row>
        <row r="16">
          <cell r="C16" t="str">
            <v>One Bedroom Deluxe</v>
          </cell>
          <cell r="D16">
            <v>0</v>
          </cell>
        </row>
        <row r="17">
          <cell r="C17" t="str">
            <v>One Bedroom Deluxe</v>
          </cell>
          <cell r="D17">
            <v>0</v>
          </cell>
        </row>
        <row r="18">
          <cell r="C18" t="str">
            <v>One Bedroom-Patio</v>
          </cell>
          <cell r="D18" t="str">
            <v xml:space="preserve">Hoffner, Dorothy </v>
          </cell>
        </row>
        <row r="19">
          <cell r="C19" t="str">
            <v>One Bedroom-Patio</v>
          </cell>
          <cell r="D19">
            <v>0</v>
          </cell>
        </row>
        <row r="20">
          <cell r="C20" t="str">
            <v>One Bedroom Deluxe-Patio</v>
          </cell>
          <cell r="D20" t="str">
            <v>Greene, Eileen</v>
          </cell>
        </row>
        <row r="21">
          <cell r="C21" t="str">
            <v>Studio Deluxe</v>
          </cell>
          <cell r="D21">
            <v>0</v>
          </cell>
        </row>
        <row r="22">
          <cell r="C22" t="str">
            <v>Studio</v>
          </cell>
          <cell r="D22">
            <v>0</v>
          </cell>
        </row>
        <row r="23">
          <cell r="C23" t="str">
            <v>Studio Deluxe-Patio</v>
          </cell>
          <cell r="D23" t="str">
            <v xml:space="preserve">Wagner, Ziporah </v>
          </cell>
        </row>
        <row r="24">
          <cell r="C24" t="str">
            <v>Studio Deluxe</v>
          </cell>
          <cell r="D24">
            <v>0</v>
          </cell>
        </row>
        <row r="25">
          <cell r="C25" t="str">
            <v>One Bedroom-Patio</v>
          </cell>
          <cell r="D25" t="str">
            <v>Montagne, Arthur</v>
          </cell>
        </row>
        <row r="26">
          <cell r="C26" t="str">
            <v>One Bedroom</v>
          </cell>
          <cell r="D26">
            <v>0</v>
          </cell>
        </row>
        <row r="27">
          <cell r="C27" t="str">
            <v>One Bedroom-Patio</v>
          </cell>
          <cell r="D27">
            <v>0</v>
          </cell>
        </row>
        <row r="28">
          <cell r="C28" t="str">
            <v>One Bedroom</v>
          </cell>
          <cell r="D28">
            <v>0</v>
          </cell>
        </row>
        <row r="29">
          <cell r="C29" t="str">
            <v>One Bedroom</v>
          </cell>
          <cell r="D29" t="str">
            <v xml:space="preserve">Petross, Lois </v>
          </cell>
        </row>
        <row r="30">
          <cell r="C30" t="str">
            <v>One Bedroom Deluxe</v>
          </cell>
          <cell r="D30">
            <v>0</v>
          </cell>
        </row>
        <row r="31">
          <cell r="C31" t="str">
            <v>One Bedroom Deluxe</v>
          </cell>
          <cell r="D31" t="str">
            <v xml:space="preserve">Kurth, Joan </v>
          </cell>
        </row>
        <row r="32">
          <cell r="C32" t="str">
            <v>One Bedroom-Patio</v>
          </cell>
          <cell r="D32">
            <v>0</v>
          </cell>
        </row>
        <row r="33">
          <cell r="C33" t="str">
            <v>One Bedroom Deluxe-Patio</v>
          </cell>
          <cell r="D33">
            <v>0</v>
          </cell>
        </row>
        <row r="34">
          <cell r="C34" t="str">
            <v>One Bedroom Deluxe-Patio</v>
          </cell>
          <cell r="D34">
            <v>0</v>
          </cell>
        </row>
        <row r="35">
          <cell r="C35" t="str">
            <v>One Bedroom Deluxe-Patio</v>
          </cell>
          <cell r="D35">
            <v>0</v>
          </cell>
        </row>
        <row r="36">
          <cell r="C36" t="str">
            <v>One Bedroom Deluxe-Patio</v>
          </cell>
          <cell r="D36">
            <v>0</v>
          </cell>
        </row>
        <row r="37">
          <cell r="C37" t="str">
            <v>One Bedroom Deluxe-Patio</v>
          </cell>
          <cell r="D37">
            <v>0</v>
          </cell>
        </row>
        <row r="38">
          <cell r="C38" t="str">
            <v>One Bedroom Deluxe-Patio</v>
          </cell>
          <cell r="D38">
            <v>0</v>
          </cell>
        </row>
        <row r="39">
          <cell r="C39" t="str">
            <v>One Bedroom Deluxe-Patio</v>
          </cell>
          <cell r="D39">
            <v>0</v>
          </cell>
        </row>
        <row r="40">
          <cell r="C40" t="str">
            <v>One Bedroom Deluxe-Patio</v>
          </cell>
          <cell r="D40">
            <v>0</v>
          </cell>
        </row>
        <row r="41">
          <cell r="C41" t="str">
            <v>One Bedroom Deluxe-Patio</v>
          </cell>
          <cell r="D41">
            <v>0</v>
          </cell>
        </row>
        <row r="42">
          <cell r="C42" t="str">
            <v>One Bedroom Deluxe</v>
          </cell>
          <cell r="D42">
            <v>0</v>
          </cell>
        </row>
        <row r="43">
          <cell r="C43" t="str">
            <v>One Bedroom Deluxe</v>
          </cell>
          <cell r="D43">
            <v>0</v>
          </cell>
        </row>
        <row r="44">
          <cell r="C44" t="str">
            <v>One Bedroom</v>
          </cell>
          <cell r="D44">
            <v>0</v>
          </cell>
        </row>
        <row r="45">
          <cell r="C45" t="str">
            <v>One Bedroom-Patio</v>
          </cell>
          <cell r="D45" t="str">
            <v>Samford, Corinne</v>
          </cell>
        </row>
        <row r="46">
          <cell r="C46" t="str">
            <v>One Bedroom</v>
          </cell>
          <cell r="D46" t="str">
            <v xml:space="preserve">Hammerstrom, Nicole </v>
          </cell>
        </row>
        <row r="47">
          <cell r="C47" t="str">
            <v>One Bedroom-Patio</v>
          </cell>
          <cell r="D47">
            <v>0</v>
          </cell>
        </row>
        <row r="48">
          <cell r="C48" t="str">
            <v>Studio</v>
          </cell>
          <cell r="D48" t="str">
            <v>Bush, Alice</v>
          </cell>
        </row>
        <row r="49">
          <cell r="C49" t="str">
            <v>Studio Deluxe-Patio</v>
          </cell>
          <cell r="D49">
            <v>0</v>
          </cell>
        </row>
        <row r="50">
          <cell r="C50" t="str">
            <v>Studio</v>
          </cell>
          <cell r="D50">
            <v>0</v>
          </cell>
        </row>
        <row r="51">
          <cell r="C51" t="str">
            <v>Studio Deluxe</v>
          </cell>
          <cell r="D51">
            <v>0</v>
          </cell>
        </row>
        <row r="52">
          <cell r="C52">
            <v>0</v>
          </cell>
          <cell r="D52">
            <v>0</v>
          </cell>
        </row>
        <row r="53">
          <cell r="C53">
            <v>0</v>
          </cell>
          <cell r="D53">
            <v>0</v>
          </cell>
        </row>
        <row r="54">
          <cell r="C54">
            <v>0</v>
          </cell>
          <cell r="D54">
            <v>0</v>
          </cell>
        </row>
        <row r="55">
          <cell r="C55">
            <v>0</v>
          </cell>
          <cell r="D55">
            <v>0</v>
          </cell>
        </row>
        <row r="56">
          <cell r="C56">
            <v>0</v>
          </cell>
          <cell r="D56">
            <v>0</v>
          </cell>
        </row>
        <row r="57">
          <cell r="C57">
            <v>0</v>
          </cell>
          <cell r="D57">
            <v>0</v>
          </cell>
        </row>
        <row r="58">
          <cell r="C58">
            <v>0</v>
          </cell>
          <cell r="D58">
            <v>0</v>
          </cell>
        </row>
        <row r="59">
          <cell r="C59">
            <v>0</v>
          </cell>
          <cell r="D59">
            <v>0</v>
          </cell>
        </row>
        <row r="60">
          <cell r="C60">
            <v>0</v>
          </cell>
          <cell r="D60">
            <v>0</v>
          </cell>
        </row>
        <row r="61">
          <cell r="C61">
            <v>0</v>
          </cell>
          <cell r="D61">
            <v>0</v>
          </cell>
        </row>
        <row r="62">
          <cell r="C62">
            <v>0</v>
          </cell>
          <cell r="D62">
            <v>0</v>
          </cell>
        </row>
        <row r="63">
          <cell r="C63">
            <v>0</v>
          </cell>
          <cell r="D63">
            <v>0</v>
          </cell>
        </row>
        <row r="64">
          <cell r="C64">
            <v>0</v>
          </cell>
          <cell r="D64">
            <v>0</v>
          </cell>
        </row>
        <row r="65">
          <cell r="C65">
            <v>0</v>
          </cell>
          <cell r="D65">
            <v>0</v>
          </cell>
        </row>
        <row r="66">
          <cell r="C66">
            <v>0</v>
          </cell>
          <cell r="D66">
            <v>0</v>
          </cell>
        </row>
        <row r="67">
          <cell r="C67">
            <v>0</v>
          </cell>
          <cell r="D67">
            <v>0</v>
          </cell>
        </row>
        <row r="68">
          <cell r="C68">
            <v>0</v>
          </cell>
          <cell r="D68">
            <v>0</v>
          </cell>
        </row>
        <row r="69">
          <cell r="C69">
            <v>0</v>
          </cell>
          <cell r="D69">
            <v>0</v>
          </cell>
        </row>
        <row r="70">
          <cell r="C70">
            <v>0</v>
          </cell>
          <cell r="D70">
            <v>0</v>
          </cell>
        </row>
        <row r="71">
          <cell r="C71">
            <v>0</v>
          </cell>
          <cell r="D71">
            <v>0</v>
          </cell>
        </row>
        <row r="72">
          <cell r="C72">
            <v>0</v>
          </cell>
          <cell r="D72">
            <v>0</v>
          </cell>
        </row>
        <row r="73">
          <cell r="C73">
            <v>0</v>
          </cell>
          <cell r="D73">
            <v>0</v>
          </cell>
        </row>
        <row r="74">
          <cell r="C74">
            <v>0</v>
          </cell>
          <cell r="D74">
            <v>0</v>
          </cell>
        </row>
        <row r="75">
          <cell r="C75">
            <v>0</v>
          </cell>
          <cell r="D75">
            <v>0</v>
          </cell>
        </row>
        <row r="76">
          <cell r="C76">
            <v>0</v>
          </cell>
          <cell r="D76">
            <v>0</v>
          </cell>
        </row>
        <row r="77">
          <cell r="C77">
            <v>0</v>
          </cell>
          <cell r="D77">
            <v>0</v>
          </cell>
        </row>
        <row r="78">
          <cell r="C78">
            <v>0</v>
          </cell>
          <cell r="D78">
            <v>0</v>
          </cell>
        </row>
        <row r="79">
          <cell r="C79">
            <v>0</v>
          </cell>
          <cell r="D79">
            <v>0</v>
          </cell>
        </row>
        <row r="80">
          <cell r="C80">
            <v>0</v>
          </cell>
          <cell r="D80">
            <v>0</v>
          </cell>
        </row>
        <row r="81">
          <cell r="C81">
            <v>0</v>
          </cell>
          <cell r="D81">
            <v>0</v>
          </cell>
        </row>
        <row r="82">
          <cell r="C82">
            <v>0</v>
          </cell>
          <cell r="D82">
            <v>0</v>
          </cell>
        </row>
        <row r="83">
          <cell r="C83">
            <v>0</v>
          </cell>
          <cell r="D83">
            <v>0</v>
          </cell>
        </row>
        <row r="84">
          <cell r="C84">
            <v>0</v>
          </cell>
          <cell r="D84">
            <v>0</v>
          </cell>
        </row>
        <row r="85">
          <cell r="C85">
            <v>0</v>
          </cell>
          <cell r="D85">
            <v>0</v>
          </cell>
        </row>
        <row r="86">
          <cell r="C86">
            <v>0</v>
          </cell>
          <cell r="D86">
            <v>0</v>
          </cell>
        </row>
        <row r="87">
          <cell r="C87">
            <v>0</v>
          </cell>
          <cell r="D87">
            <v>0</v>
          </cell>
        </row>
        <row r="88">
          <cell r="C88">
            <v>0</v>
          </cell>
          <cell r="D88">
            <v>0</v>
          </cell>
        </row>
        <row r="89">
          <cell r="C89">
            <v>0</v>
          </cell>
          <cell r="D89">
            <v>0</v>
          </cell>
        </row>
        <row r="92">
          <cell r="C92" t="str">
            <v>Beacon Studio</v>
          </cell>
          <cell r="D92">
            <v>0</v>
          </cell>
        </row>
        <row r="93">
          <cell r="C93">
            <v>0</v>
          </cell>
          <cell r="D93">
            <v>0</v>
          </cell>
        </row>
        <row r="94">
          <cell r="C94" t="str">
            <v>Beacon Studio</v>
          </cell>
          <cell r="D94">
            <v>0</v>
          </cell>
        </row>
        <row r="95">
          <cell r="C95">
            <v>0</v>
          </cell>
          <cell r="D95">
            <v>0</v>
          </cell>
        </row>
        <row r="96">
          <cell r="C96" t="str">
            <v>Beacon Studio</v>
          </cell>
          <cell r="D96">
            <v>0</v>
          </cell>
        </row>
        <row r="97">
          <cell r="C97">
            <v>0</v>
          </cell>
          <cell r="D97">
            <v>0</v>
          </cell>
        </row>
        <row r="98">
          <cell r="C98" t="str">
            <v>Beacon Studio</v>
          </cell>
          <cell r="D98" t="str">
            <v>Creviston, Janet</v>
          </cell>
        </row>
        <row r="99">
          <cell r="C99">
            <v>0</v>
          </cell>
          <cell r="D99">
            <v>0</v>
          </cell>
        </row>
        <row r="100">
          <cell r="C100" t="str">
            <v>Beacon Studio</v>
          </cell>
          <cell r="D100">
            <v>0</v>
          </cell>
        </row>
        <row r="101">
          <cell r="C101">
            <v>0</v>
          </cell>
          <cell r="D101">
            <v>0</v>
          </cell>
        </row>
        <row r="102">
          <cell r="C102" t="str">
            <v>Beacon Studio</v>
          </cell>
          <cell r="D102">
            <v>0</v>
          </cell>
        </row>
        <row r="103">
          <cell r="C103">
            <v>0</v>
          </cell>
          <cell r="D103">
            <v>0</v>
          </cell>
        </row>
        <row r="104">
          <cell r="C104" t="str">
            <v>Beacon Studio</v>
          </cell>
          <cell r="D104">
            <v>0</v>
          </cell>
        </row>
        <row r="105">
          <cell r="C105">
            <v>0</v>
          </cell>
          <cell r="D105">
            <v>0</v>
          </cell>
        </row>
        <row r="106">
          <cell r="C106" t="str">
            <v>Beacon Studio</v>
          </cell>
          <cell r="D106">
            <v>0</v>
          </cell>
        </row>
        <row r="107">
          <cell r="C107">
            <v>0</v>
          </cell>
          <cell r="D107">
            <v>0</v>
          </cell>
        </row>
        <row r="108">
          <cell r="C108" t="str">
            <v>Beacon Studio</v>
          </cell>
          <cell r="D108" t="str">
            <v>Brault, Brendan</v>
          </cell>
        </row>
        <row r="109">
          <cell r="C109">
            <v>0</v>
          </cell>
          <cell r="D109">
            <v>0</v>
          </cell>
        </row>
        <row r="110">
          <cell r="C110" t="str">
            <v>Beacon Studio</v>
          </cell>
          <cell r="D110">
            <v>0</v>
          </cell>
        </row>
        <row r="111">
          <cell r="C111">
            <v>0</v>
          </cell>
          <cell r="D111">
            <v>0</v>
          </cell>
        </row>
        <row r="112">
          <cell r="C112" t="str">
            <v>Beacon Studio</v>
          </cell>
          <cell r="D112">
            <v>0</v>
          </cell>
        </row>
        <row r="113">
          <cell r="C113">
            <v>0</v>
          </cell>
          <cell r="D113">
            <v>0</v>
          </cell>
        </row>
        <row r="114">
          <cell r="C114" t="str">
            <v>Beacon Studio</v>
          </cell>
          <cell r="D114" t="str">
            <v xml:space="preserve">Minix, Margie </v>
          </cell>
        </row>
        <row r="115">
          <cell r="C115">
            <v>0</v>
          </cell>
          <cell r="D115">
            <v>0</v>
          </cell>
        </row>
        <row r="116">
          <cell r="C116" t="str">
            <v>Beacon Studio</v>
          </cell>
          <cell r="D116">
            <v>0</v>
          </cell>
        </row>
        <row r="117">
          <cell r="C117">
            <v>0</v>
          </cell>
          <cell r="D117">
            <v>0</v>
          </cell>
        </row>
        <row r="118">
          <cell r="C118" t="str">
            <v>Beacon Studio</v>
          </cell>
          <cell r="D118">
            <v>0</v>
          </cell>
        </row>
        <row r="119">
          <cell r="C119">
            <v>0</v>
          </cell>
          <cell r="D119">
            <v>0</v>
          </cell>
        </row>
        <row r="120">
          <cell r="C120">
            <v>0</v>
          </cell>
          <cell r="D120">
            <v>0</v>
          </cell>
        </row>
        <row r="121">
          <cell r="C121">
            <v>0</v>
          </cell>
          <cell r="D121">
            <v>0</v>
          </cell>
        </row>
        <row r="124">
          <cell r="C124" t="str">
            <v>Beacon Studio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 t="str">
            <v>Beacon Studio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 t="str">
            <v>Beacon Studio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 t="str">
            <v>Beacon Studio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 t="str">
            <v>Beacon Studio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 t="str">
            <v>Beacon Studio</v>
          </cell>
          <cell r="D134">
            <v>0</v>
          </cell>
        </row>
        <row r="135">
          <cell r="C135">
            <v>0</v>
          </cell>
          <cell r="D135">
            <v>0</v>
          </cell>
        </row>
        <row r="136">
          <cell r="C136" t="str">
            <v>Beacon Studio</v>
          </cell>
          <cell r="D136">
            <v>0</v>
          </cell>
        </row>
        <row r="137">
          <cell r="C137">
            <v>0</v>
          </cell>
          <cell r="D137">
            <v>0</v>
          </cell>
        </row>
        <row r="138">
          <cell r="C138" t="str">
            <v>Beacon Studio</v>
          </cell>
          <cell r="D138">
            <v>0</v>
          </cell>
        </row>
        <row r="139">
          <cell r="C139">
            <v>0</v>
          </cell>
          <cell r="D139">
            <v>0</v>
          </cell>
        </row>
        <row r="140">
          <cell r="C140" t="str">
            <v>Beacon Studio</v>
          </cell>
          <cell r="D140">
            <v>0</v>
          </cell>
        </row>
        <row r="141">
          <cell r="C141">
            <v>0</v>
          </cell>
          <cell r="D141">
            <v>0</v>
          </cell>
        </row>
        <row r="142">
          <cell r="C142" t="str">
            <v>Beacon Studio</v>
          </cell>
          <cell r="D142">
            <v>0</v>
          </cell>
        </row>
        <row r="143">
          <cell r="C143">
            <v>0</v>
          </cell>
          <cell r="D143">
            <v>0</v>
          </cell>
        </row>
        <row r="144">
          <cell r="C144" t="str">
            <v>Beacon Studio</v>
          </cell>
          <cell r="D144">
            <v>0</v>
          </cell>
        </row>
        <row r="145">
          <cell r="C145">
            <v>0</v>
          </cell>
          <cell r="D145">
            <v>0</v>
          </cell>
        </row>
        <row r="146">
          <cell r="C146" t="str">
            <v>Beacon Studio</v>
          </cell>
          <cell r="D146">
            <v>0</v>
          </cell>
        </row>
        <row r="147">
          <cell r="C147">
            <v>0</v>
          </cell>
          <cell r="D147">
            <v>0</v>
          </cell>
        </row>
        <row r="148">
          <cell r="C148" t="str">
            <v>Beacon Studio</v>
          </cell>
          <cell r="D148">
            <v>0</v>
          </cell>
        </row>
        <row r="149">
          <cell r="C149">
            <v>0</v>
          </cell>
          <cell r="D149">
            <v>0</v>
          </cell>
        </row>
        <row r="150">
          <cell r="C150" t="str">
            <v>Beacon Studio</v>
          </cell>
          <cell r="D150">
            <v>0</v>
          </cell>
        </row>
        <row r="151">
          <cell r="C151">
            <v>0</v>
          </cell>
          <cell r="D15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0"/>
  <sheetViews>
    <sheetView showGridLines="0" tabSelected="1" view="pageBreakPreview" zoomScale="70" zoomScaleNormal="70" zoomScaleSheetLayoutView="7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103" sqref="H103"/>
    </sheetView>
  </sheetViews>
  <sheetFormatPr defaultColWidth="9.140625" defaultRowHeight="14.25" outlineLevelRow="2" outlineLevelCol="1" x14ac:dyDescent="0.2"/>
  <cols>
    <col min="1" max="1" width="16.85546875" style="1" customWidth="1"/>
    <col min="2" max="2" width="10.7109375" style="1" customWidth="1"/>
    <col min="3" max="3" width="24.85546875" style="1" bestFit="1" customWidth="1"/>
    <col min="4" max="4" width="36.42578125" style="1" customWidth="1"/>
    <col min="5" max="5" width="15.140625" style="3" customWidth="1"/>
    <col min="6" max="6" width="16" style="1" bestFit="1" customWidth="1"/>
    <col min="7" max="13" width="10.7109375" style="1" customWidth="1" outlineLevel="1"/>
    <col min="14" max="14" width="11.28515625" style="1" customWidth="1" outlineLevel="1"/>
    <col min="15" max="15" width="10.7109375" style="1" customWidth="1" outlineLevel="1"/>
    <col min="16" max="16" width="10.5703125" style="1" customWidth="1" outlineLevel="1"/>
    <col min="17" max="17" width="10.7109375" style="1" customWidth="1"/>
    <col min="18" max="18" width="21.140625" style="1" bestFit="1" customWidth="1"/>
    <col min="19" max="19" width="2.140625" style="1" customWidth="1"/>
    <col min="20" max="20" width="11.5703125" style="22" customWidth="1"/>
    <col min="21" max="25" width="9.140625" style="1"/>
    <col min="26" max="26" width="10" style="1" bestFit="1" customWidth="1"/>
    <col min="27" max="27" width="9.140625" style="1"/>
    <col min="28" max="37" width="9.140625" style="1" customWidth="1"/>
    <col min="38" max="38" width="13.28515625" style="1" customWidth="1"/>
    <col min="39" max="39" width="17.42578125" style="1" customWidth="1"/>
    <col min="40" max="16384" width="9.140625" style="1"/>
  </cols>
  <sheetData>
    <row r="1" spans="1:37" ht="24" customHeight="1" x14ac:dyDescent="0.2">
      <c r="A1" s="232" t="s">
        <v>0</v>
      </c>
      <c r="B1" s="232"/>
      <c r="C1" s="232"/>
      <c r="D1" s="29"/>
      <c r="H1" s="233" t="s">
        <v>1</v>
      </c>
      <c r="I1" s="234"/>
      <c r="J1" s="226" t="s">
        <v>207</v>
      </c>
      <c r="K1" s="226"/>
      <c r="O1" s="201">
        <f ca="1">NOW()</f>
        <v>44754.573854050926</v>
      </c>
      <c r="R1" s="2"/>
      <c r="T1" s="33"/>
    </row>
    <row r="2" spans="1:37" ht="24.75" customHeight="1" x14ac:dyDescent="0.2">
      <c r="A2" s="232" t="s">
        <v>2</v>
      </c>
      <c r="B2" s="232"/>
      <c r="C2" s="232"/>
      <c r="D2" s="99" t="s">
        <v>30</v>
      </c>
      <c r="E2" s="194">
        <f>B155+D155+G155</f>
        <v>49</v>
      </c>
      <c r="H2" s="233" t="s">
        <v>3</v>
      </c>
      <c r="I2" s="234"/>
      <c r="J2" s="226">
        <v>30</v>
      </c>
      <c r="K2" s="226"/>
      <c r="R2" s="109" t="s">
        <v>35</v>
      </c>
    </row>
    <row r="3" spans="1:37" ht="24.75" customHeight="1" x14ac:dyDescent="0.2">
      <c r="D3" s="165" t="s">
        <v>31</v>
      </c>
      <c r="E3" s="102">
        <f>E2+L90+L122+L152</f>
        <v>52</v>
      </c>
      <c r="F3" s="97" t="s">
        <v>18</v>
      </c>
      <c r="G3" s="80"/>
      <c r="H3" s="233" t="s">
        <v>57</v>
      </c>
      <c r="I3" s="234"/>
      <c r="J3" s="227">
        <v>44377</v>
      </c>
      <c r="K3" s="226"/>
      <c r="R3" s="164">
        <f>R90+R122+R152+R175+K197</f>
        <v>258566</v>
      </c>
    </row>
    <row r="4" spans="1:37" ht="24.75" customHeight="1" x14ac:dyDescent="0.2">
      <c r="A4" s="167" t="s">
        <v>4</v>
      </c>
      <c r="B4" s="228" t="s">
        <v>152</v>
      </c>
      <c r="C4" s="229"/>
      <c r="D4" s="111" t="s">
        <v>14</v>
      </c>
      <c r="E4" s="101">
        <f>T90+T122+T152+T175</f>
        <v>1525</v>
      </c>
      <c r="F4" s="104">
        <f>E4/E5</f>
        <v>0.90773809523809523</v>
      </c>
      <c r="G4" s="81"/>
      <c r="H4" s="62"/>
      <c r="J4" s="230"/>
      <c r="K4" s="230"/>
      <c r="L4" s="231"/>
      <c r="R4" s="168" t="str">
        <f>J1</f>
        <v>June</v>
      </c>
    </row>
    <row r="5" spans="1:37" ht="24.75" customHeight="1" thickBot="1" x14ac:dyDescent="0.25">
      <c r="A5" s="167" t="s">
        <v>5</v>
      </c>
      <c r="B5" s="239">
        <v>44377</v>
      </c>
      <c r="C5" s="240"/>
      <c r="D5" s="166" t="s">
        <v>36</v>
      </c>
      <c r="E5" s="103">
        <f>(B154+D154+G154)*J2</f>
        <v>1680</v>
      </c>
      <c r="F5" s="36"/>
      <c r="G5" s="61"/>
      <c r="H5" s="36"/>
      <c r="R5" s="168" t="s">
        <v>32</v>
      </c>
      <c r="T5" s="34"/>
      <c r="Z5" s="4"/>
    </row>
    <row r="6" spans="1:37" ht="53.25" customHeight="1" thickBot="1" x14ac:dyDescent="0.25">
      <c r="A6" s="120">
        <f>Data!C28</f>
        <v>43831</v>
      </c>
      <c r="B6" s="121" t="s">
        <v>6</v>
      </c>
      <c r="C6" s="121" t="s">
        <v>7</v>
      </c>
      <c r="D6" s="121" t="s">
        <v>137</v>
      </c>
      <c r="E6" s="121" t="s">
        <v>33</v>
      </c>
      <c r="F6" s="121" t="s">
        <v>9</v>
      </c>
      <c r="G6" s="121" t="s">
        <v>10</v>
      </c>
      <c r="H6" s="121" t="s">
        <v>149</v>
      </c>
      <c r="I6" s="121" t="s">
        <v>112</v>
      </c>
      <c r="J6" s="121" t="s">
        <v>113</v>
      </c>
      <c r="K6" s="122" t="s">
        <v>114</v>
      </c>
      <c r="L6" s="123" t="s">
        <v>11</v>
      </c>
      <c r="M6" s="134" t="s">
        <v>150</v>
      </c>
      <c r="N6" s="134" t="s">
        <v>115</v>
      </c>
      <c r="O6" s="134" t="s">
        <v>116</v>
      </c>
      <c r="P6" s="68" t="s">
        <v>117</v>
      </c>
      <c r="Q6" s="125" t="s">
        <v>12</v>
      </c>
      <c r="R6" s="126" t="s">
        <v>13</v>
      </c>
      <c r="S6" s="108"/>
      <c r="T6" s="127" t="s">
        <v>34</v>
      </c>
      <c r="U6" s="3"/>
      <c r="V6" s="5"/>
      <c r="W6" s="3"/>
      <c r="Z6" s="5"/>
      <c r="AB6" s="32"/>
      <c r="AC6" s="32"/>
      <c r="AD6" s="32"/>
      <c r="AE6" s="32"/>
      <c r="AF6" s="32"/>
      <c r="AG6" s="32"/>
      <c r="AH6" s="32"/>
      <c r="AI6" s="98"/>
      <c r="AJ6" s="98"/>
      <c r="AK6" s="32"/>
    </row>
    <row r="7" spans="1:37" ht="21" customHeight="1" x14ac:dyDescent="0.2">
      <c r="A7" s="115">
        <f>IF(C7=Data!$B$30,Data!$C$30,IF(C7=Data!$B$31,Data!$C$31,IF('Census Report'!C7=Data!$B$32,Data!$C$32,IF('Census Report'!C7=Data!$B$33,Data!$C$33,IF('Census Report'!C7=Data!$B$34,Data!$C$34,IF('Census Report'!C7=Data!$B$35,Data!$C$35,IF('Census Report'!C7=Data!$B$36,Data!$C$36,IF('Census Report'!C7=Data!$B$37,Data!$C$37,IF('Census Report'!C7=Data!$B$38,Data!$C$38,IF('Census Report'!C7=Data!$B$39,Data!$C$39,IF('Census Report'!C7=Data!$B$40,Data!$C$40,IF('Census Report'!C7=Data!$B$41,Data!$C$41,IF('Census Report'!C7=Data!$B$42,Data!$C$42,IF('Census Report'!C7=Data!$B$43,Data!$C$43,IF('Census Report'!C7=Data!$B$44,Data!$C$44,IF('Census Report'!C7=Data!$B$45,Data!$C$45,IF('Census Report'!C7=Data!$B$46,Data!$C$46,"")))))))))))))))))</f>
        <v>135</v>
      </c>
      <c r="B7" s="116">
        <v>101</v>
      </c>
      <c r="C7" s="55" t="s">
        <v>77</v>
      </c>
      <c r="D7" s="212" t="s">
        <v>198</v>
      </c>
      <c r="E7" s="41"/>
      <c r="F7" s="7">
        <v>44328</v>
      </c>
      <c r="G7" s="39">
        <v>130</v>
      </c>
      <c r="H7" s="39"/>
      <c r="I7" s="39"/>
      <c r="J7" s="39"/>
      <c r="K7" s="44"/>
      <c r="L7" s="69"/>
      <c r="M7" s="39"/>
      <c r="N7" s="39"/>
      <c r="O7" s="39"/>
      <c r="P7" s="70"/>
      <c r="Q7" s="42">
        <f t="shared" ref="Q7:Q38" si="0">IF(F7="","",SUM(G7:P7))</f>
        <v>130</v>
      </c>
      <c r="R7" s="42">
        <f t="shared" ref="R7:R38" si="1">IF(T7="","",(Q7*T7))</f>
        <v>3900</v>
      </c>
      <c r="T7" s="35">
        <f t="shared" ref="T7:T38" si="2">IF(F7="","",IF($J$3-F7&gt;=$J$2,$J$2,$J$3-F7+1))</f>
        <v>30</v>
      </c>
      <c r="U7" s="8"/>
      <c r="V7" s="8"/>
      <c r="W7" s="9"/>
      <c r="Y7" s="3"/>
      <c r="Z7" s="3"/>
      <c r="AB7" s="9"/>
      <c r="AC7" s="10"/>
      <c r="AD7" s="10"/>
      <c r="AE7" s="10"/>
      <c r="AF7" s="10"/>
      <c r="AG7" s="10"/>
      <c r="AH7" s="9"/>
      <c r="AI7" s="10"/>
      <c r="AJ7" s="10"/>
      <c r="AK7" s="10"/>
    </row>
    <row r="8" spans="1:37" ht="21" customHeight="1" x14ac:dyDescent="0.2">
      <c r="A8" s="115">
        <f>IF(C8=Data!$B$30,Data!$C$30,IF(C8=Data!$B$31,Data!$C$31,IF('Census Report'!C8=Data!$B$32,Data!$C$32,IF('Census Report'!C8=Data!$B$33,Data!$C$33,IF('Census Report'!C8=Data!$B$34,Data!$C$34,IF('Census Report'!C8=Data!$B$35,Data!$C$35,IF('Census Report'!C8=Data!$B$36,Data!$C$36,IF('Census Report'!C8=Data!$B$37,Data!$C$37,IF('Census Report'!C8=Data!$B$38,Data!$C$38,IF('Census Report'!C8=Data!$B$39,Data!$C$39,IF('Census Report'!C8=Data!$B$40,Data!$C$40,IF('Census Report'!C8=Data!$B$41,Data!$C$41,IF('Census Report'!C8=Data!$B$42,Data!$C$42,IF('Census Report'!C8=Data!$B$43,Data!$C$43,IF('Census Report'!C8=Data!$B$44,Data!$C$44,IF('Census Report'!C8=Data!$B$45,Data!$C$45,IF('Census Report'!C8=Data!$B$46,Data!$C$46,"")))))))))))))))))</f>
        <v>120</v>
      </c>
      <c r="B8" s="106">
        <v>102</v>
      </c>
      <c r="C8" s="2" t="s">
        <v>16</v>
      </c>
      <c r="D8" s="11" t="s">
        <v>163</v>
      </c>
      <c r="E8" s="11"/>
      <c r="F8" s="7">
        <v>43739</v>
      </c>
      <c r="G8" s="39">
        <v>74</v>
      </c>
      <c r="H8" s="6"/>
      <c r="I8" s="6"/>
      <c r="J8" s="6"/>
      <c r="K8" s="45"/>
      <c r="L8" s="71"/>
      <c r="M8" s="6"/>
      <c r="N8" s="6"/>
      <c r="O8" s="6"/>
      <c r="P8" s="72"/>
      <c r="Q8" s="38">
        <f t="shared" si="0"/>
        <v>74</v>
      </c>
      <c r="R8" s="42">
        <f t="shared" si="1"/>
        <v>2220</v>
      </c>
      <c r="T8" s="35">
        <f t="shared" si="2"/>
        <v>30</v>
      </c>
      <c r="U8" s="8"/>
      <c r="V8" s="8"/>
      <c r="W8" s="9"/>
      <c r="Y8" s="3"/>
      <c r="Z8" s="3"/>
      <c r="AB8" s="9"/>
      <c r="AC8" s="10"/>
      <c r="AD8" s="10"/>
      <c r="AE8" s="10"/>
      <c r="AF8" s="10"/>
      <c r="AG8" s="10"/>
      <c r="AH8" s="9"/>
      <c r="AI8" s="10"/>
      <c r="AJ8" s="10"/>
      <c r="AK8" s="10"/>
    </row>
    <row r="9" spans="1:37" ht="21" customHeight="1" x14ac:dyDescent="0.2">
      <c r="A9" s="115">
        <f>IF(C9=Data!$B$30,Data!$C$30,IF(C9=Data!$B$31,Data!$C$31,IF('Census Report'!C9=Data!$B$32,Data!$C$32,IF('Census Report'!C9=Data!$B$33,Data!$C$33,IF('Census Report'!C9=Data!$B$34,Data!$C$34,IF('Census Report'!C9=Data!$B$35,Data!$C$35,IF('Census Report'!C9=Data!$B$36,Data!$C$36,IF('Census Report'!C9=Data!$B$37,Data!$C$37,IF('Census Report'!C9=Data!$B$38,Data!$C$38,IF('Census Report'!C9=Data!$B$39,Data!$C$39,IF('Census Report'!C9=Data!$B$40,Data!$C$40,IF('Census Report'!C9=Data!$B$41,Data!$C$41,IF('Census Report'!C9=Data!$B$42,Data!$C$42,IF('Census Report'!C9=Data!$B$43,Data!$C$43,IF('Census Report'!C9=Data!$B$44,Data!$C$44,IF('Census Report'!C9=Data!$B$45,Data!$C$45,IF('Census Report'!C9=Data!$B$46,Data!$C$46,"")))))))))))))))))</f>
        <v>135</v>
      </c>
      <c r="B9" s="106">
        <v>103</v>
      </c>
      <c r="C9" s="2" t="s">
        <v>77</v>
      </c>
      <c r="D9" s="11" t="s">
        <v>171</v>
      </c>
      <c r="E9" s="11"/>
      <c r="F9" s="7">
        <v>43965</v>
      </c>
      <c r="G9" s="39">
        <v>135</v>
      </c>
      <c r="H9" s="6">
        <v>30</v>
      </c>
      <c r="I9" s="6"/>
      <c r="J9" s="6"/>
      <c r="K9" s="45"/>
      <c r="L9" s="71"/>
      <c r="M9" s="6"/>
      <c r="N9" s="6"/>
      <c r="O9" s="6"/>
      <c r="P9" s="72"/>
      <c r="Q9" s="38">
        <f t="shared" si="0"/>
        <v>165</v>
      </c>
      <c r="R9" s="42">
        <f t="shared" si="1"/>
        <v>4950</v>
      </c>
      <c r="T9" s="35">
        <f t="shared" si="2"/>
        <v>30</v>
      </c>
      <c r="U9" s="8"/>
      <c r="V9" s="8"/>
      <c r="W9" s="9"/>
      <c r="Y9" s="3"/>
      <c r="Z9" s="3"/>
      <c r="AB9" s="9"/>
      <c r="AC9" s="10"/>
      <c r="AD9" s="10"/>
      <c r="AE9" s="10"/>
      <c r="AF9" s="10"/>
      <c r="AG9" s="10"/>
      <c r="AH9" s="9"/>
      <c r="AI9" s="10"/>
      <c r="AJ9" s="10"/>
      <c r="AK9" s="10"/>
    </row>
    <row r="10" spans="1:37" ht="21" customHeight="1" x14ac:dyDescent="0.2">
      <c r="A10" s="115">
        <f>IF(C10=Data!$B$30,Data!$C$30,IF(C10=Data!$B$31,Data!$C$31,IF('Census Report'!C10=Data!$B$32,Data!$C$32,IF('Census Report'!C10=Data!$B$33,Data!$C$33,IF('Census Report'!C10=Data!$B$34,Data!$C$34,IF('Census Report'!C10=Data!$B$35,Data!$C$35,IF('Census Report'!C10=Data!$B$36,Data!$C$36,IF('Census Report'!C10=Data!$B$37,Data!$C$37,IF('Census Report'!C10=Data!$B$38,Data!$C$38,IF('Census Report'!C10=Data!$B$39,Data!$C$39,IF('Census Report'!C10=Data!$B$40,Data!$C$40,IF('Census Report'!C10=Data!$B$41,Data!$C$41,IF('Census Report'!C10=Data!$B$42,Data!$C$42,IF('Census Report'!C10=Data!$B$43,Data!$C$43,IF('Census Report'!C10=Data!$B$44,Data!$C$44,IF('Census Report'!C10=Data!$B$45,Data!$C$45,IF('Census Report'!C10=Data!$B$46,Data!$C$46,"")))))))))))))))))</f>
        <v>135</v>
      </c>
      <c r="B10" s="106">
        <v>104</v>
      </c>
      <c r="C10" s="2" t="s">
        <v>77</v>
      </c>
      <c r="D10" s="11" t="s">
        <v>166</v>
      </c>
      <c r="E10" s="11"/>
      <c r="F10" s="7">
        <v>43808</v>
      </c>
      <c r="G10" s="39">
        <v>135</v>
      </c>
      <c r="H10" s="6">
        <v>30</v>
      </c>
      <c r="I10" s="6"/>
      <c r="J10" s="6"/>
      <c r="K10" s="45"/>
      <c r="L10" s="73"/>
      <c r="M10" s="6"/>
      <c r="N10" s="6"/>
      <c r="O10" s="6"/>
      <c r="P10" s="72"/>
      <c r="Q10" s="38">
        <f t="shared" si="0"/>
        <v>165</v>
      </c>
      <c r="R10" s="42">
        <f t="shared" si="1"/>
        <v>4950</v>
      </c>
      <c r="T10" s="35">
        <f t="shared" si="2"/>
        <v>30</v>
      </c>
      <c r="U10" s="8"/>
      <c r="V10" s="8"/>
      <c r="W10" s="9"/>
      <c r="Y10" s="3"/>
      <c r="Z10" s="3"/>
      <c r="AB10" s="9"/>
      <c r="AC10" s="10"/>
      <c r="AD10" s="10"/>
      <c r="AE10" s="10"/>
      <c r="AF10" s="10"/>
      <c r="AG10" s="10"/>
      <c r="AH10" s="9"/>
      <c r="AI10" s="10"/>
      <c r="AJ10" s="10"/>
      <c r="AK10" s="10"/>
    </row>
    <row r="11" spans="1:37" ht="21" customHeight="1" x14ac:dyDescent="0.2">
      <c r="A11" s="115">
        <f>IF(C11=Data!$B$30,Data!$C$30,IF(C11=Data!$B$31,Data!$C$31,IF('Census Report'!C11=Data!$B$32,Data!$C$32,IF('Census Report'!C11=Data!$B$33,Data!$C$33,IF('Census Report'!C11=Data!$B$34,Data!$C$34,IF('Census Report'!C11=Data!$B$35,Data!$C$35,IF('Census Report'!C11=Data!$B$36,Data!$C$36,IF('Census Report'!C11=Data!$B$37,Data!$C$37,IF('Census Report'!C11=Data!$B$38,Data!$C$38,IF('Census Report'!C11=Data!$B$39,Data!$C$39,IF('Census Report'!C11=Data!$B$40,Data!$C$40,IF('Census Report'!C11=Data!$B$41,Data!$C$41,IF('Census Report'!C11=Data!$B$42,Data!$C$42,IF('Census Report'!C11=Data!$B$43,Data!$C$43,IF('Census Report'!C11=Data!$B$44,Data!$C$44,IF('Census Report'!C11=Data!$B$45,Data!$C$45,IF('Census Report'!C11=Data!$B$46,Data!$C$46,"")))))))))))))))))</f>
        <v>150</v>
      </c>
      <c r="B11" s="106">
        <v>105</v>
      </c>
      <c r="C11" s="2" t="s">
        <v>78</v>
      </c>
      <c r="D11" s="11" t="s">
        <v>193</v>
      </c>
      <c r="E11" s="11"/>
      <c r="F11" s="7">
        <v>44284</v>
      </c>
      <c r="G11" s="39">
        <v>160</v>
      </c>
      <c r="H11" s="6"/>
      <c r="I11" s="6"/>
      <c r="J11" s="6"/>
      <c r="K11" s="45"/>
      <c r="L11" s="71"/>
      <c r="M11" s="6"/>
      <c r="N11" s="6"/>
      <c r="O11" s="6"/>
      <c r="P11" s="72"/>
      <c r="Q11" s="38">
        <f t="shared" si="0"/>
        <v>160</v>
      </c>
      <c r="R11" s="42">
        <f t="shared" si="1"/>
        <v>4800</v>
      </c>
      <c r="T11" s="35">
        <f t="shared" si="2"/>
        <v>30</v>
      </c>
      <c r="U11" s="8"/>
      <c r="V11" s="8"/>
      <c r="W11" s="9"/>
      <c r="Y11" s="3"/>
      <c r="Z11" s="3"/>
      <c r="AB11" s="9"/>
      <c r="AC11" s="10"/>
      <c r="AD11" s="10"/>
      <c r="AE11" s="10"/>
      <c r="AF11" s="10"/>
      <c r="AG11" s="10"/>
      <c r="AH11" s="9"/>
      <c r="AI11" s="10"/>
      <c r="AJ11" s="10"/>
      <c r="AK11" s="10"/>
    </row>
    <row r="12" spans="1:37" ht="21" customHeight="1" x14ac:dyDescent="0.2">
      <c r="A12" s="115">
        <f>IF(C12=Data!$B$30,Data!$C$30,IF(C12=Data!$B$31,Data!$C$31,IF('Census Report'!C12=Data!$B$32,Data!$C$32,IF('Census Report'!C12=Data!$B$33,Data!$C$33,IF('Census Report'!C12=Data!$B$34,Data!$C$34,IF('Census Report'!C12=Data!$B$35,Data!$C$35,IF('Census Report'!C12=Data!$B$36,Data!$C$36,IF('Census Report'!C12=Data!$B$37,Data!$C$37,IF('Census Report'!C12=Data!$B$38,Data!$C$38,IF('Census Report'!C12=Data!$B$39,Data!$C$39,IF('Census Report'!C12=Data!$B$40,Data!$C$40,IF('Census Report'!C12=Data!$B$41,Data!$C$41,IF('Census Report'!C12=Data!$B$42,Data!$C$42,IF('Census Report'!C12=Data!$B$43,Data!$C$43,IF('Census Report'!C12=Data!$B$44,Data!$C$44,IF('Census Report'!C12=Data!$B$45,Data!$C$45,IF('Census Report'!C12=Data!$B$46,Data!$C$46,"")))))))))))))))))</f>
        <v>150</v>
      </c>
      <c r="B12" s="106">
        <v>106</v>
      </c>
      <c r="C12" s="2" t="s">
        <v>78</v>
      </c>
      <c r="D12" s="11" t="s">
        <v>204</v>
      </c>
      <c r="E12" s="11"/>
      <c r="F12" s="7">
        <v>44347</v>
      </c>
      <c r="G12" s="39">
        <v>130</v>
      </c>
      <c r="H12" s="6"/>
      <c r="I12" s="6">
        <v>5</v>
      </c>
      <c r="J12" s="6"/>
      <c r="K12" s="45"/>
      <c r="L12" s="71"/>
      <c r="M12" s="6"/>
      <c r="N12" s="6"/>
      <c r="O12" s="6"/>
      <c r="P12" s="72"/>
      <c r="Q12" s="38">
        <f t="shared" si="0"/>
        <v>135</v>
      </c>
      <c r="R12" s="42">
        <f t="shared" si="1"/>
        <v>4050</v>
      </c>
      <c r="T12" s="35">
        <f t="shared" si="2"/>
        <v>30</v>
      </c>
      <c r="U12" s="8"/>
      <c r="V12" s="8"/>
      <c r="W12" s="9"/>
      <c r="Y12" s="3"/>
      <c r="Z12" s="3"/>
      <c r="AB12" s="9"/>
      <c r="AC12" s="10"/>
      <c r="AD12" s="10"/>
      <c r="AE12" s="10"/>
      <c r="AF12" s="10"/>
      <c r="AG12" s="10"/>
      <c r="AH12" s="9"/>
      <c r="AI12" s="10"/>
      <c r="AJ12" s="10"/>
      <c r="AK12" s="10"/>
    </row>
    <row r="13" spans="1:37" ht="21" customHeight="1" x14ac:dyDescent="0.2">
      <c r="A13" s="115">
        <f>IF(C13=Data!$B$30,Data!$C$30,IF(C13=Data!$B$31,Data!$C$31,IF('Census Report'!C13=Data!$B$32,Data!$C$32,IF('Census Report'!C13=Data!$B$33,Data!$C$33,IF('Census Report'!C13=Data!$B$34,Data!$C$34,IF('Census Report'!C13=Data!$B$35,Data!$C$35,IF('Census Report'!C13=Data!$B$36,Data!$C$36,IF('Census Report'!C13=Data!$B$37,Data!$C$37,IF('Census Report'!C13=Data!$B$38,Data!$C$38,IF('Census Report'!C13=Data!$B$39,Data!$C$39,IF('Census Report'!C13=Data!$B$40,Data!$C$40,IF('Census Report'!C13=Data!$B$41,Data!$C$41,IF('Census Report'!C13=Data!$B$42,Data!$C$42,IF('Census Report'!C13=Data!$B$43,Data!$C$43,IF('Census Report'!C13=Data!$B$44,Data!$C$44,IF('Census Report'!C13=Data!$B$45,Data!$C$45,IF('Census Report'!C13=Data!$B$46,Data!$C$46,"")))))))))))))))))</f>
        <v>150</v>
      </c>
      <c r="B13" s="106">
        <v>107</v>
      </c>
      <c r="C13" s="2" t="s">
        <v>78</v>
      </c>
      <c r="D13" s="11" t="s">
        <v>194</v>
      </c>
      <c r="E13" s="11"/>
      <c r="F13" s="7">
        <v>44306</v>
      </c>
      <c r="G13" s="39">
        <v>120</v>
      </c>
      <c r="H13" s="6"/>
      <c r="I13" s="6"/>
      <c r="J13" s="6"/>
      <c r="K13" s="45"/>
      <c r="L13" s="71"/>
      <c r="M13" s="6"/>
      <c r="N13" s="6"/>
      <c r="O13" s="6"/>
      <c r="P13" s="72"/>
      <c r="Q13" s="38">
        <f t="shared" si="0"/>
        <v>120</v>
      </c>
      <c r="R13" s="42">
        <f t="shared" si="1"/>
        <v>3600</v>
      </c>
      <c r="T13" s="35">
        <f t="shared" si="2"/>
        <v>30</v>
      </c>
      <c r="U13" s="8"/>
      <c r="V13" s="8"/>
      <c r="W13" s="9"/>
      <c r="Y13" s="3"/>
      <c r="Z13" s="3"/>
      <c r="AB13" s="9"/>
      <c r="AC13" s="10"/>
      <c r="AD13" s="10"/>
      <c r="AE13" s="10"/>
      <c r="AF13" s="10"/>
      <c r="AG13" s="10"/>
      <c r="AH13" s="9"/>
      <c r="AI13" s="10"/>
      <c r="AJ13" s="10"/>
      <c r="AK13" s="10"/>
    </row>
    <row r="14" spans="1:37" ht="21" customHeight="1" x14ac:dyDescent="0.2">
      <c r="A14" s="115">
        <f>IF(C14=Data!$B$30,Data!$C$30,IF(C14=Data!$B$31,Data!$C$31,IF('Census Report'!C14=Data!$B$32,Data!$C$32,IF('Census Report'!C14=Data!$B$33,Data!$C$33,IF('Census Report'!C14=Data!$B$34,Data!$C$34,IF('Census Report'!C14=Data!$B$35,Data!$C$35,IF('Census Report'!C14=Data!$B$36,Data!$C$36,IF('Census Report'!C14=Data!$B$37,Data!$C$37,IF('Census Report'!C14=Data!$B$38,Data!$C$38,IF('Census Report'!C14=Data!$B$39,Data!$C$39,IF('Census Report'!C14=Data!$B$40,Data!$C$40,IF('Census Report'!C14=Data!$B$41,Data!$C$41,IF('Census Report'!C14=Data!$B$42,Data!$C$42,IF('Census Report'!C14=Data!$B$43,Data!$C$43,IF('Census Report'!C14=Data!$B$44,Data!$C$44,IF('Census Report'!C14=Data!$B$45,Data!$C$45,IF('Census Report'!C14=Data!$B$46,Data!$C$46,"")))))))))))))))))</f>
        <v>150</v>
      </c>
      <c r="B14" s="106">
        <v>108</v>
      </c>
      <c r="C14" s="2" t="s">
        <v>78</v>
      </c>
      <c r="D14" s="11" t="s">
        <v>206</v>
      </c>
      <c r="E14" s="11"/>
      <c r="F14" s="7">
        <v>44344</v>
      </c>
      <c r="G14" s="39">
        <v>130</v>
      </c>
      <c r="H14" s="6"/>
      <c r="I14" s="6"/>
      <c r="J14" s="6"/>
      <c r="K14" s="45"/>
      <c r="L14" s="71"/>
      <c r="M14" s="6"/>
      <c r="N14" s="6"/>
      <c r="O14" s="6"/>
      <c r="P14" s="72"/>
      <c r="Q14" s="38">
        <f t="shared" si="0"/>
        <v>130</v>
      </c>
      <c r="R14" s="42">
        <f t="shared" si="1"/>
        <v>3900</v>
      </c>
      <c r="T14" s="35">
        <f t="shared" si="2"/>
        <v>30</v>
      </c>
      <c r="U14" s="8"/>
      <c r="V14" s="8"/>
      <c r="W14" s="9"/>
      <c r="Y14" s="3"/>
      <c r="Z14" s="3"/>
      <c r="AB14" s="9"/>
      <c r="AC14" s="10"/>
      <c r="AD14" s="10"/>
      <c r="AE14" s="10"/>
      <c r="AF14" s="10"/>
      <c r="AG14" s="10"/>
      <c r="AH14" s="9"/>
      <c r="AI14" s="10"/>
      <c r="AJ14" s="10"/>
      <c r="AK14" s="10"/>
    </row>
    <row r="15" spans="1:37" ht="21" customHeight="1" x14ac:dyDescent="0.2">
      <c r="A15" s="115">
        <f>IF(C15=Data!$B$30,Data!$C$30,IF(C15=Data!$B$31,Data!$C$31,IF('Census Report'!C15=Data!$B$32,Data!$C$32,IF('Census Report'!C15=Data!$B$33,Data!$C$33,IF('Census Report'!C15=Data!$B$34,Data!$C$34,IF('Census Report'!C15=Data!$B$35,Data!$C$35,IF('Census Report'!C15=Data!$B$36,Data!$C$36,IF('Census Report'!C15=Data!$B$37,Data!$C$37,IF('Census Report'!C15=Data!$B$38,Data!$C$38,IF('Census Report'!C15=Data!$B$39,Data!$C$39,IF('Census Report'!C15=Data!$B$40,Data!$C$40,IF('Census Report'!C15=Data!$B$41,Data!$C$41,IF('Census Report'!C15=Data!$B$42,Data!$C$42,IF('Census Report'!C15=Data!$B$43,Data!$C$43,IF('Census Report'!C15=Data!$B$44,Data!$C$44,IF('Census Report'!C15=Data!$B$45,Data!$C$45,IF('Census Report'!C15=Data!$B$46,Data!$C$46,"")))))))))))))))))</f>
        <v>150</v>
      </c>
      <c r="B15" s="106">
        <v>109</v>
      </c>
      <c r="C15" s="2" t="s">
        <v>78</v>
      </c>
      <c r="D15" s="11" t="s">
        <v>195</v>
      </c>
      <c r="E15" s="7"/>
      <c r="F15" s="7">
        <v>44308</v>
      </c>
      <c r="G15" s="39">
        <v>130</v>
      </c>
      <c r="H15" s="6"/>
      <c r="I15" s="6"/>
      <c r="J15" s="6"/>
      <c r="K15" s="45"/>
      <c r="L15" s="71"/>
      <c r="M15" s="6"/>
      <c r="N15" s="6"/>
      <c r="O15" s="6"/>
      <c r="P15" s="72"/>
      <c r="Q15" s="38">
        <f t="shared" si="0"/>
        <v>130</v>
      </c>
      <c r="R15" s="42">
        <f t="shared" si="1"/>
        <v>3900</v>
      </c>
      <c r="T15" s="35">
        <f t="shared" si="2"/>
        <v>30</v>
      </c>
      <c r="U15" s="8"/>
      <c r="V15" s="8"/>
      <c r="W15" s="9"/>
      <c r="Y15" s="3"/>
      <c r="Z15" s="3"/>
      <c r="AB15" s="9"/>
      <c r="AC15" s="10"/>
      <c r="AD15" s="10"/>
      <c r="AE15" s="10"/>
      <c r="AF15" s="10"/>
      <c r="AG15" s="10"/>
      <c r="AH15" s="9"/>
      <c r="AI15" s="10"/>
      <c r="AJ15" s="10"/>
      <c r="AK15" s="10"/>
    </row>
    <row r="16" spans="1:37" ht="21" customHeight="1" x14ac:dyDescent="0.2">
      <c r="A16" s="115">
        <f>IF(C16=Data!$B$30,Data!$C$30,IF(C16=Data!$B$31,Data!$C$31,IF('Census Report'!C16=Data!$B$32,Data!$C$32,IF('Census Report'!C16=Data!$B$33,Data!$C$33,IF('Census Report'!C16=Data!$B$34,Data!$C$34,IF('Census Report'!C16=Data!$B$35,Data!$C$35,IF('Census Report'!C16=Data!$B$36,Data!$C$36,IF('Census Report'!C16=Data!$B$37,Data!$C$37,IF('Census Report'!C16=Data!$B$38,Data!$C$38,IF('Census Report'!C16=Data!$B$39,Data!$C$39,IF('Census Report'!C16=Data!$B$40,Data!$C$40,IF('Census Report'!C16=Data!$B$41,Data!$C$41,IF('Census Report'!C16=Data!$B$42,Data!$C$42,IF('Census Report'!C16=Data!$B$43,Data!$C$43,IF('Census Report'!C16=Data!$B$44,Data!$C$44,IF('Census Report'!C16=Data!$B$45,Data!$C$45,IF('Census Report'!C16=Data!$B$46,Data!$C$46,"")))))))))))))))))</f>
        <v>170</v>
      </c>
      <c r="B16" s="106">
        <v>110</v>
      </c>
      <c r="C16" s="2" t="s">
        <v>79</v>
      </c>
      <c r="D16" s="11" t="s">
        <v>158</v>
      </c>
      <c r="E16" s="11"/>
      <c r="F16" s="7">
        <v>43711</v>
      </c>
      <c r="G16" s="39">
        <v>140</v>
      </c>
      <c r="H16" s="6">
        <v>30</v>
      </c>
      <c r="I16" s="6"/>
      <c r="J16" s="6"/>
      <c r="K16" s="45"/>
      <c r="L16" s="71"/>
      <c r="M16" s="6"/>
      <c r="N16" s="6"/>
      <c r="O16" s="6"/>
      <c r="P16" s="72"/>
      <c r="Q16" s="38">
        <f t="shared" si="0"/>
        <v>170</v>
      </c>
      <c r="R16" s="42">
        <f t="shared" si="1"/>
        <v>5100</v>
      </c>
      <c r="T16" s="35">
        <f t="shared" si="2"/>
        <v>30</v>
      </c>
      <c r="U16" s="8"/>
      <c r="V16" s="8"/>
      <c r="W16" s="9"/>
      <c r="Y16" s="3"/>
      <c r="Z16" s="3"/>
      <c r="AB16" s="9"/>
      <c r="AC16" s="10"/>
      <c r="AD16" s="10"/>
      <c r="AE16" s="10"/>
      <c r="AF16" s="10"/>
      <c r="AG16" s="10"/>
      <c r="AH16" s="9"/>
      <c r="AI16" s="10"/>
      <c r="AJ16" s="10"/>
      <c r="AK16" s="10"/>
    </row>
    <row r="17" spans="1:37" ht="21" customHeight="1" x14ac:dyDescent="0.2">
      <c r="A17" s="115">
        <f>IF(C17=Data!$B$30,Data!$C$30,IF(C17=Data!$B$31,Data!$C$31,IF('Census Report'!C17=Data!$B$32,Data!$C$32,IF('Census Report'!C17=Data!$B$33,Data!$C$33,IF('Census Report'!C17=Data!$B$34,Data!$C$34,IF('Census Report'!C17=Data!$B$35,Data!$C$35,IF('Census Report'!C17=Data!$B$36,Data!$C$36,IF('Census Report'!C17=Data!$B$37,Data!$C$37,IF('Census Report'!C17=Data!$B$38,Data!$C$38,IF('Census Report'!C17=Data!$B$39,Data!$C$39,IF('Census Report'!C17=Data!$B$40,Data!$C$40,IF('Census Report'!C17=Data!$B$41,Data!$C$41,IF('Census Report'!C17=Data!$B$42,Data!$C$42,IF('Census Report'!C17=Data!$B$43,Data!$C$43,IF('Census Report'!C17=Data!$B$44,Data!$C$44,IF('Census Report'!C17=Data!$B$45,Data!$C$45,IF('Census Report'!C17=Data!$B$46,Data!$C$46,"")))))))))))))))))</f>
        <v>170</v>
      </c>
      <c r="B17" s="106">
        <v>111</v>
      </c>
      <c r="C17" s="2" t="s">
        <v>79</v>
      </c>
      <c r="D17" s="11" t="s">
        <v>179</v>
      </c>
      <c r="E17" s="11"/>
      <c r="F17" s="7">
        <v>44196</v>
      </c>
      <c r="G17" s="39">
        <v>150</v>
      </c>
      <c r="H17" s="6"/>
      <c r="I17" s="6"/>
      <c r="J17" s="6"/>
      <c r="K17" s="45"/>
      <c r="L17" s="71"/>
      <c r="M17" s="6"/>
      <c r="N17" s="6"/>
      <c r="O17" s="6"/>
      <c r="P17" s="72"/>
      <c r="Q17" s="38">
        <f t="shared" si="0"/>
        <v>150</v>
      </c>
      <c r="R17" s="42">
        <f t="shared" si="1"/>
        <v>4500</v>
      </c>
      <c r="T17" s="35">
        <f t="shared" si="2"/>
        <v>30</v>
      </c>
      <c r="U17" s="8"/>
      <c r="V17" s="8"/>
      <c r="W17" s="9"/>
      <c r="Y17" s="3"/>
      <c r="Z17" s="3"/>
      <c r="AB17" s="9"/>
      <c r="AC17" s="10"/>
      <c r="AD17" s="10"/>
      <c r="AE17" s="10"/>
      <c r="AF17" s="10"/>
      <c r="AG17" s="10"/>
      <c r="AH17" s="9"/>
      <c r="AI17" s="10"/>
      <c r="AJ17" s="10"/>
      <c r="AK17" s="10"/>
    </row>
    <row r="18" spans="1:37" ht="21" customHeight="1" x14ac:dyDescent="0.2">
      <c r="A18" s="115">
        <f>IF(C18=Data!$B$30,Data!$C$30,IF(C18=Data!$B$31,Data!$C$31,IF('Census Report'!C18=Data!$B$32,Data!$C$32,IF('Census Report'!C18=Data!$B$33,Data!$C$33,IF('Census Report'!C18=Data!$B$34,Data!$C$34,IF('Census Report'!C18=Data!$B$35,Data!$C$35,IF('Census Report'!C18=Data!$B$36,Data!$C$36,IF('Census Report'!C18=Data!$B$37,Data!$C$37,IF('Census Report'!C18=Data!$B$38,Data!$C$38,IF('Census Report'!C18=Data!$B$39,Data!$C$39,IF('Census Report'!C18=Data!$B$40,Data!$C$40,IF('Census Report'!C18=Data!$B$41,Data!$C$41,IF('Census Report'!C18=Data!$B$42,Data!$C$42,IF('Census Report'!C18=Data!$B$43,Data!$C$43,IF('Census Report'!C18=Data!$B$44,Data!$C$44,IF('Census Report'!C18=Data!$B$45,Data!$C$45,IF('Census Report'!C18=Data!$B$46,Data!$C$46,"")))))))))))))))))</f>
        <v>150</v>
      </c>
      <c r="B18" s="106">
        <v>112</v>
      </c>
      <c r="C18" s="2" t="s">
        <v>80</v>
      </c>
      <c r="D18" s="11" t="s">
        <v>169</v>
      </c>
      <c r="E18" s="11"/>
      <c r="F18" s="7">
        <v>43885</v>
      </c>
      <c r="G18" s="39">
        <v>150</v>
      </c>
      <c r="H18" s="6">
        <v>30</v>
      </c>
      <c r="I18" s="6"/>
      <c r="J18" s="6"/>
      <c r="K18" s="45"/>
      <c r="L18" s="71"/>
      <c r="M18" s="6"/>
      <c r="N18" s="6"/>
      <c r="O18" s="6"/>
      <c r="P18" s="72"/>
      <c r="Q18" s="38">
        <f t="shared" si="0"/>
        <v>180</v>
      </c>
      <c r="R18" s="42">
        <f t="shared" si="1"/>
        <v>5400</v>
      </c>
      <c r="T18" s="35">
        <f t="shared" si="2"/>
        <v>30</v>
      </c>
      <c r="U18" s="8"/>
      <c r="V18" s="8"/>
      <c r="W18" s="9"/>
      <c r="Y18" s="3"/>
      <c r="Z18" s="3"/>
      <c r="AB18" s="9"/>
      <c r="AC18" s="10"/>
      <c r="AD18" s="10"/>
      <c r="AE18" s="10"/>
      <c r="AF18" s="10"/>
      <c r="AG18" s="10"/>
      <c r="AH18" s="9"/>
      <c r="AI18" s="10"/>
      <c r="AJ18" s="10"/>
      <c r="AK18" s="10"/>
    </row>
    <row r="19" spans="1:37" ht="21" customHeight="1" x14ac:dyDescent="0.2">
      <c r="A19" s="115">
        <f>IF(C19=Data!$B$30,Data!$C$30,IF(C19=Data!$B$31,Data!$C$31,IF('Census Report'!C19=Data!$B$32,Data!$C$32,IF('Census Report'!C19=Data!$B$33,Data!$C$33,IF('Census Report'!C19=Data!$B$34,Data!$C$34,IF('Census Report'!C19=Data!$B$35,Data!$C$35,IF('Census Report'!C19=Data!$B$36,Data!$C$36,IF('Census Report'!C19=Data!$B$37,Data!$C$37,IF('Census Report'!C19=Data!$B$38,Data!$C$38,IF('Census Report'!C19=Data!$B$39,Data!$C$39,IF('Census Report'!C19=Data!$B$40,Data!$C$40,IF('Census Report'!C19=Data!$B$41,Data!$C$41,IF('Census Report'!C19=Data!$B$42,Data!$C$42,IF('Census Report'!C19=Data!$B$43,Data!$C$43,IF('Census Report'!C19=Data!$B$44,Data!$C$44,IF('Census Report'!C19=Data!$B$45,Data!$C$45,IF('Census Report'!C19=Data!$B$46,Data!$C$46,"")))))))))))))))))</f>
        <v>150</v>
      </c>
      <c r="B19" s="106">
        <v>113</v>
      </c>
      <c r="C19" s="2" t="s">
        <v>80</v>
      </c>
      <c r="D19" s="11" t="s">
        <v>174</v>
      </c>
      <c r="E19" s="11"/>
      <c r="F19" s="7">
        <v>44124</v>
      </c>
      <c r="G19" s="39">
        <v>150</v>
      </c>
      <c r="H19" s="6">
        <v>30</v>
      </c>
      <c r="I19" s="6"/>
      <c r="J19" s="6"/>
      <c r="K19" s="45"/>
      <c r="L19" s="71"/>
      <c r="M19" s="6"/>
      <c r="N19" s="6"/>
      <c r="O19" s="6"/>
      <c r="P19" s="72"/>
      <c r="Q19" s="38">
        <f t="shared" si="0"/>
        <v>180</v>
      </c>
      <c r="R19" s="42">
        <f t="shared" si="1"/>
        <v>5400</v>
      </c>
      <c r="T19" s="35">
        <f t="shared" si="2"/>
        <v>30</v>
      </c>
      <c r="U19" s="8"/>
      <c r="V19" s="8"/>
      <c r="W19" s="9"/>
      <c r="Y19" s="3"/>
      <c r="Z19" s="3"/>
      <c r="AB19" s="9"/>
      <c r="AC19" s="10"/>
      <c r="AD19" s="10"/>
      <c r="AE19" s="10"/>
      <c r="AF19" s="10"/>
      <c r="AG19" s="10"/>
      <c r="AH19" s="9"/>
      <c r="AI19" s="10"/>
      <c r="AJ19" s="10"/>
      <c r="AK19" s="10"/>
    </row>
    <row r="20" spans="1:37" ht="21" customHeight="1" x14ac:dyDescent="0.2">
      <c r="A20" s="115">
        <f>IF(C20=Data!$B$30,Data!$C$30,IF(C20=Data!$B$31,Data!$C$31,IF('Census Report'!C20=Data!$B$32,Data!$C$32,IF('Census Report'!C20=Data!$B$33,Data!$C$33,IF('Census Report'!C20=Data!$B$34,Data!$C$34,IF('Census Report'!C20=Data!$B$35,Data!$C$35,IF('Census Report'!C20=Data!$B$36,Data!$C$36,IF('Census Report'!C20=Data!$B$37,Data!$C$37,IF('Census Report'!C20=Data!$B$38,Data!$C$38,IF('Census Report'!C20=Data!$B$39,Data!$C$39,IF('Census Report'!C20=Data!$B$40,Data!$C$40,IF('Census Report'!C20=Data!$B$41,Data!$C$41,IF('Census Report'!C20=Data!$B$42,Data!$C$42,IF('Census Report'!C20=Data!$B$43,Data!$C$43,IF('Census Report'!C20=Data!$B$44,Data!$C$44,IF('Census Report'!C20=Data!$B$45,Data!$C$45,IF('Census Report'!C20=Data!$B$46,Data!$C$46,"")))))))))))))))))</f>
        <v>170</v>
      </c>
      <c r="B20" s="106">
        <v>114</v>
      </c>
      <c r="C20" s="2" t="s">
        <v>81</v>
      </c>
      <c r="D20" s="11" t="s">
        <v>202</v>
      </c>
      <c r="E20" s="11"/>
      <c r="F20" s="7">
        <v>44335</v>
      </c>
      <c r="G20" s="39">
        <v>160</v>
      </c>
      <c r="H20" s="6"/>
      <c r="I20" s="6"/>
      <c r="J20" s="6"/>
      <c r="K20" s="45"/>
      <c r="L20" s="71"/>
      <c r="M20" s="6"/>
      <c r="N20" s="6"/>
      <c r="O20" s="6"/>
      <c r="P20" s="72"/>
      <c r="Q20" s="38">
        <f t="shared" si="0"/>
        <v>160</v>
      </c>
      <c r="R20" s="42">
        <f t="shared" si="1"/>
        <v>4800</v>
      </c>
      <c r="T20" s="35">
        <f t="shared" si="2"/>
        <v>30</v>
      </c>
      <c r="U20" s="8"/>
      <c r="V20" s="8"/>
      <c r="W20" s="9"/>
      <c r="Y20" s="3"/>
      <c r="Z20" s="3"/>
      <c r="AB20" s="9"/>
      <c r="AC20" s="10"/>
      <c r="AD20" s="10"/>
      <c r="AE20" s="10"/>
      <c r="AF20" s="10"/>
      <c r="AG20" s="10"/>
      <c r="AH20" s="9"/>
      <c r="AI20" s="10"/>
      <c r="AJ20" s="10"/>
      <c r="AK20" s="10"/>
    </row>
    <row r="21" spans="1:37" ht="21" customHeight="1" x14ac:dyDescent="0.2">
      <c r="A21" s="115">
        <f>IF(C21=Data!$B$30,Data!$C$30,IF(C21=Data!$B$31,Data!$C$31,IF('Census Report'!C21=Data!$B$32,Data!$C$32,IF('Census Report'!C21=Data!$B$33,Data!$C$33,IF('Census Report'!C21=Data!$B$34,Data!$C$34,IF('Census Report'!C21=Data!$B$35,Data!$C$35,IF('Census Report'!C21=Data!$B$36,Data!$C$36,IF('Census Report'!C21=Data!$B$37,Data!$C$37,IF('Census Report'!C21=Data!$B$38,Data!$C$38,IF('Census Report'!C21=Data!$B$39,Data!$C$39,IF('Census Report'!C21=Data!$B$40,Data!$C$40,IF('Census Report'!C21=Data!$B$41,Data!$C$41,IF('Census Report'!C21=Data!$B$42,Data!$C$42,IF('Census Report'!C21=Data!$B$43,Data!$C$43,IF('Census Report'!C21=Data!$B$44,Data!$C$44,IF('Census Report'!C21=Data!$B$45,Data!$C$45,IF('Census Report'!C21=Data!$B$46,Data!$C$46,"")))))))))))))))))</f>
        <v>135</v>
      </c>
      <c r="B21" s="106">
        <v>201</v>
      </c>
      <c r="C21" s="2" t="s">
        <v>77</v>
      </c>
      <c r="D21" s="11" t="s">
        <v>205</v>
      </c>
      <c r="E21" s="11"/>
      <c r="F21" s="7">
        <v>44347</v>
      </c>
      <c r="G21" s="39">
        <v>130</v>
      </c>
      <c r="H21" s="6"/>
      <c r="I21" s="6"/>
      <c r="J21" s="6"/>
      <c r="K21" s="45"/>
      <c r="L21" s="71"/>
      <c r="M21" s="6"/>
      <c r="N21" s="6"/>
      <c r="O21" s="6"/>
      <c r="P21" s="72"/>
      <c r="Q21" s="38">
        <f t="shared" si="0"/>
        <v>130</v>
      </c>
      <c r="R21" s="42">
        <f t="shared" si="1"/>
        <v>3900</v>
      </c>
      <c r="T21" s="35">
        <f t="shared" si="2"/>
        <v>30</v>
      </c>
      <c r="U21" s="8"/>
      <c r="V21" s="8"/>
      <c r="W21" s="9"/>
      <c r="Y21" s="3"/>
      <c r="Z21" s="3"/>
      <c r="AB21" s="9"/>
      <c r="AC21" s="10"/>
      <c r="AD21" s="10"/>
      <c r="AE21" s="10"/>
      <c r="AF21" s="10"/>
      <c r="AG21" s="10"/>
      <c r="AH21" s="9"/>
      <c r="AI21" s="10"/>
      <c r="AJ21" s="10"/>
      <c r="AK21" s="10"/>
    </row>
    <row r="22" spans="1:37" ht="21" customHeight="1" x14ac:dyDescent="0.2">
      <c r="A22" s="115">
        <f>IF(C22=Data!$B$30,Data!$C$30,IF(C22=Data!$B$31,Data!$C$31,IF('Census Report'!C22=Data!$B$32,Data!$C$32,IF('Census Report'!C22=Data!$B$33,Data!$C$33,IF('Census Report'!C22=Data!$B$34,Data!$C$34,IF('Census Report'!C22=Data!$B$35,Data!$C$35,IF('Census Report'!C22=Data!$B$36,Data!$C$36,IF('Census Report'!C22=Data!$B$37,Data!$C$37,IF('Census Report'!C22=Data!$B$38,Data!$C$38,IF('Census Report'!C22=Data!$B$39,Data!$C$39,IF('Census Report'!C22=Data!$B$40,Data!$C$40,IF('Census Report'!C22=Data!$B$41,Data!$C$41,IF('Census Report'!C22=Data!$B$42,Data!$C$42,IF('Census Report'!C22=Data!$B$43,Data!$C$43,IF('Census Report'!C22=Data!$B$44,Data!$C$44,IF('Census Report'!C22=Data!$B$45,Data!$C$45,IF('Census Report'!C22=Data!$B$46,Data!$C$46,"")))))))))))))))))</f>
        <v>120</v>
      </c>
      <c r="B22" s="106">
        <v>202</v>
      </c>
      <c r="C22" s="2" t="s">
        <v>16</v>
      </c>
      <c r="D22" s="11" t="s">
        <v>154</v>
      </c>
      <c r="E22" s="11"/>
      <c r="F22" s="7">
        <v>43665</v>
      </c>
      <c r="G22" s="39">
        <v>99</v>
      </c>
      <c r="H22" s="6"/>
      <c r="I22" s="6"/>
      <c r="J22" s="6"/>
      <c r="K22" s="45"/>
      <c r="L22" s="71"/>
      <c r="M22" s="6"/>
      <c r="N22" s="6"/>
      <c r="O22" s="6"/>
      <c r="P22" s="72"/>
      <c r="Q22" s="38">
        <f t="shared" si="0"/>
        <v>99</v>
      </c>
      <c r="R22" s="42">
        <f t="shared" si="1"/>
        <v>2970</v>
      </c>
      <c r="T22" s="35">
        <f t="shared" si="2"/>
        <v>30</v>
      </c>
      <c r="U22" s="8"/>
      <c r="V22" s="8"/>
      <c r="W22" s="9"/>
      <c r="Y22" s="3"/>
      <c r="Z22" s="3"/>
      <c r="AB22" s="9"/>
      <c r="AC22" s="10"/>
      <c r="AD22" s="10"/>
      <c r="AE22" s="10"/>
      <c r="AF22" s="10"/>
      <c r="AG22" s="10"/>
      <c r="AH22" s="9"/>
      <c r="AI22" s="10"/>
      <c r="AJ22" s="10"/>
      <c r="AK22" s="10"/>
    </row>
    <row r="23" spans="1:37" ht="21" customHeight="1" x14ac:dyDescent="0.2">
      <c r="A23" s="115">
        <f>IF(C23=Data!$B$30,Data!$C$30,IF(C23=Data!$B$31,Data!$C$31,IF('Census Report'!C23=Data!$B$32,Data!$C$32,IF('Census Report'!C23=Data!$B$33,Data!$C$33,IF('Census Report'!C23=Data!$B$34,Data!$C$34,IF('Census Report'!C23=Data!$B$35,Data!$C$35,IF('Census Report'!C23=Data!$B$36,Data!$C$36,IF('Census Report'!C23=Data!$B$37,Data!$C$37,IF('Census Report'!C23=Data!$B$38,Data!$C$38,IF('Census Report'!C23=Data!$B$39,Data!$C$39,IF('Census Report'!C23=Data!$B$40,Data!$C$40,IF('Census Report'!C23=Data!$B$41,Data!$C$41,IF('Census Report'!C23=Data!$B$42,Data!$C$42,IF('Census Report'!C23=Data!$B$43,Data!$C$43,IF('Census Report'!C23=Data!$B$44,Data!$C$44,IF('Census Report'!C23=Data!$B$45,Data!$C$45,IF('Census Report'!C23=Data!$B$46,Data!$C$46,"")))))))))))))))))</f>
        <v>135</v>
      </c>
      <c r="B23" s="106">
        <v>203</v>
      </c>
      <c r="C23" s="2" t="s">
        <v>82</v>
      </c>
      <c r="D23" s="11"/>
      <c r="E23" s="11"/>
      <c r="F23" s="7"/>
      <c r="G23" s="39"/>
      <c r="H23" s="6"/>
      <c r="I23" s="6"/>
      <c r="J23" s="6"/>
      <c r="K23" s="45"/>
      <c r="L23" s="71"/>
      <c r="M23" s="6"/>
      <c r="N23" s="6"/>
      <c r="O23" s="6"/>
      <c r="P23" s="72"/>
      <c r="Q23" s="38" t="str">
        <f t="shared" si="0"/>
        <v/>
      </c>
      <c r="R23" s="42" t="str">
        <f t="shared" si="1"/>
        <v/>
      </c>
      <c r="T23" s="35" t="str">
        <f t="shared" si="2"/>
        <v/>
      </c>
      <c r="U23" s="8"/>
      <c r="V23" s="8"/>
      <c r="W23" s="9"/>
      <c r="Y23" s="3"/>
      <c r="Z23" s="3"/>
      <c r="AB23" s="9"/>
      <c r="AC23" s="10"/>
      <c r="AD23" s="10"/>
      <c r="AE23" s="10"/>
      <c r="AF23" s="10"/>
      <c r="AG23" s="10"/>
      <c r="AH23" s="9"/>
      <c r="AI23" s="10"/>
      <c r="AJ23" s="10"/>
      <c r="AK23" s="10"/>
    </row>
    <row r="24" spans="1:37" ht="21" customHeight="1" x14ac:dyDescent="0.2">
      <c r="A24" s="115">
        <f>IF(C24=Data!$B$30,Data!$C$30,IF(C24=Data!$B$31,Data!$C$31,IF('Census Report'!C24=Data!$B$32,Data!$C$32,IF('Census Report'!C24=Data!$B$33,Data!$C$33,IF('Census Report'!C24=Data!$B$34,Data!$C$34,IF('Census Report'!C24=Data!$B$35,Data!$C$35,IF('Census Report'!C24=Data!$B$36,Data!$C$36,IF('Census Report'!C24=Data!$B$37,Data!$C$37,IF('Census Report'!C24=Data!$B$38,Data!$C$38,IF('Census Report'!C24=Data!$B$39,Data!$C$39,IF('Census Report'!C24=Data!$B$40,Data!$C$40,IF('Census Report'!C24=Data!$B$41,Data!$C$41,IF('Census Report'!C24=Data!$B$42,Data!$C$42,IF('Census Report'!C24=Data!$B$43,Data!$C$43,IF('Census Report'!C24=Data!$B$44,Data!$C$44,IF('Census Report'!C24=Data!$B$45,Data!$C$45,IF('Census Report'!C24=Data!$B$46,Data!$C$46,"")))))))))))))))))</f>
        <v>135</v>
      </c>
      <c r="B24" s="106">
        <v>204</v>
      </c>
      <c r="C24" s="2" t="s">
        <v>77</v>
      </c>
      <c r="D24" s="213"/>
      <c r="E24" s="11"/>
      <c r="F24" s="7"/>
      <c r="G24" s="39"/>
      <c r="H24" s="6"/>
      <c r="I24" s="6"/>
      <c r="J24" s="6"/>
      <c r="K24" s="45"/>
      <c r="L24" s="71"/>
      <c r="M24" s="6"/>
      <c r="N24" s="6"/>
      <c r="O24" s="6"/>
      <c r="P24" s="72"/>
      <c r="Q24" s="38" t="str">
        <f t="shared" si="0"/>
        <v/>
      </c>
      <c r="R24" s="42" t="str">
        <f t="shared" si="1"/>
        <v/>
      </c>
      <c r="T24" s="35" t="str">
        <f t="shared" si="2"/>
        <v/>
      </c>
      <c r="U24" s="8"/>
      <c r="V24" s="8"/>
      <c r="W24" s="9"/>
      <c r="Y24" s="3"/>
      <c r="Z24" s="3"/>
      <c r="AB24" s="9"/>
      <c r="AC24" s="10"/>
      <c r="AD24" s="10"/>
      <c r="AE24" s="10"/>
      <c r="AF24" s="10"/>
      <c r="AG24" s="10"/>
      <c r="AH24" s="9"/>
      <c r="AI24" s="10"/>
      <c r="AJ24" s="10"/>
      <c r="AK24" s="10"/>
    </row>
    <row r="25" spans="1:37" ht="21" customHeight="1" x14ac:dyDescent="0.2">
      <c r="A25" s="115">
        <f>IF(C25=Data!$B$30,Data!$C$30,IF(C25=Data!$B$31,Data!$C$31,IF('Census Report'!C25=Data!$B$32,Data!$C$32,IF('Census Report'!C25=Data!$B$33,Data!$C$33,IF('Census Report'!C25=Data!$B$34,Data!$C$34,IF('Census Report'!C25=Data!$B$35,Data!$C$35,IF('Census Report'!C25=Data!$B$36,Data!$C$36,IF('Census Report'!C25=Data!$B$37,Data!$C$37,IF('Census Report'!C25=Data!$B$38,Data!$C$38,IF('Census Report'!C25=Data!$B$39,Data!$C$39,IF('Census Report'!C25=Data!$B$40,Data!$C$40,IF('Census Report'!C25=Data!$B$41,Data!$C$41,IF('Census Report'!C25=Data!$B$42,Data!$C$42,IF('Census Report'!C25=Data!$B$43,Data!$C$43,IF('Census Report'!C25=Data!$B$44,Data!$C$44,IF('Census Report'!C25=Data!$B$45,Data!$C$45,IF('Census Report'!C25=Data!$B$46,Data!$C$46,"")))))))))))))))))</f>
        <v>150</v>
      </c>
      <c r="B25" s="106">
        <v>205</v>
      </c>
      <c r="C25" s="2" t="s">
        <v>80</v>
      </c>
      <c r="D25" s="11" t="s">
        <v>159</v>
      </c>
      <c r="E25" s="11"/>
      <c r="F25" s="7">
        <v>43730</v>
      </c>
      <c r="G25" s="39">
        <v>140</v>
      </c>
      <c r="H25" s="6">
        <v>60</v>
      </c>
      <c r="I25" s="6"/>
      <c r="J25" s="6"/>
      <c r="K25" s="137"/>
      <c r="L25" s="71"/>
      <c r="M25" s="6"/>
      <c r="N25" s="11"/>
      <c r="O25" s="6"/>
      <c r="P25" s="72"/>
      <c r="Q25" s="38">
        <f t="shared" si="0"/>
        <v>200</v>
      </c>
      <c r="R25" s="42">
        <f t="shared" si="1"/>
        <v>6000</v>
      </c>
      <c r="T25" s="35">
        <f t="shared" si="2"/>
        <v>30</v>
      </c>
      <c r="U25" s="8"/>
      <c r="V25" s="8"/>
      <c r="W25" s="9"/>
      <c r="Y25" s="3"/>
      <c r="Z25" s="3"/>
      <c r="AB25" s="9"/>
      <c r="AC25" s="10"/>
      <c r="AD25" s="10"/>
      <c r="AE25" s="10"/>
      <c r="AF25" s="10"/>
      <c r="AG25" s="10"/>
      <c r="AH25" s="9"/>
      <c r="AI25" s="10"/>
      <c r="AJ25" s="10"/>
      <c r="AK25" s="10"/>
    </row>
    <row r="26" spans="1:37" ht="21" customHeight="1" x14ac:dyDescent="0.2">
      <c r="A26" s="115">
        <f>IF(C26=Data!$B$30,Data!$C$30,IF(C26=Data!$B$31,Data!$C$31,IF('Census Report'!C26=Data!$B$32,Data!$C$32,IF('Census Report'!C26=Data!$B$33,Data!$C$33,IF('Census Report'!C26=Data!$B$34,Data!$C$34,IF('Census Report'!C26=Data!$B$35,Data!$C$35,IF('Census Report'!C26=Data!$B$36,Data!$C$36,IF('Census Report'!C26=Data!$B$37,Data!$C$37,IF('Census Report'!C26=Data!$B$38,Data!$C$38,IF('Census Report'!C26=Data!$B$39,Data!$C$39,IF('Census Report'!C26=Data!$B$40,Data!$C$40,IF('Census Report'!C26=Data!$B$41,Data!$C$41,IF('Census Report'!C26=Data!$B$42,Data!$C$42,IF('Census Report'!C26=Data!$B$43,Data!$C$43,IF('Census Report'!C26=Data!$B$44,Data!$C$44,IF('Census Report'!C26=Data!$B$45,Data!$C$45,IF('Census Report'!C26=Data!$B$46,Data!$C$46,"")))))))))))))))))</f>
        <v>150</v>
      </c>
      <c r="B26" s="106">
        <v>206</v>
      </c>
      <c r="C26" s="2" t="s">
        <v>78</v>
      </c>
      <c r="D26" s="11" t="s">
        <v>208</v>
      </c>
      <c r="E26" s="11"/>
      <c r="F26" s="7">
        <v>44349</v>
      </c>
      <c r="G26" s="39">
        <v>130</v>
      </c>
      <c r="H26" s="6"/>
      <c r="I26" s="6"/>
      <c r="J26" s="6"/>
      <c r="K26" s="45"/>
      <c r="L26" s="71"/>
      <c r="M26" s="6"/>
      <c r="N26" s="6"/>
      <c r="O26" s="6"/>
      <c r="P26" s="72"/>
      <c r="Q26" s="38">
        <f t="shared" si="0"/>
        <v>130</v>
      </c>
      <c r="R26" s="42">
        <f t="shared" si="1"/>
        <v>3770</v>
      </c>
      <c r="T26" s="35">
        <f t="shared" si="2"/>
        <v>29</v>
      </c>
      <c r="U26" s="8"/>
      <c r="V26" s="8"/>
      <c r="W26" s="9"/>
      <c r="Y26" s="3"/>
      <c r="Z26" s="3"/>
      <c r="AB26" s="9"/>
      <c r="AC26" s="10"/>
      <c r="AD26" s="10"/>
      <c r="AE26" s="10"/>
      <c r="AF26" s="10"/>
      <c r="AG26" s="10"/>
      <c r="AH26" s="9"/>
      <c r="AI26" s="10"/>
      <c r="AJ26" s="10"/>
      <c r="AK26" s="10"/>
    </row>
    <row r="27" spans="1:37" ht="21" customHeight="1" x14ac:dyDescent="0.2">
      <c r="A27" s="115">
        <f>IF(C27=Data!$B$30,Data!$C$30,IF(C27=Data!$B$31,Data!$C$31,IF('Census Report'!C27=Data!$B$32,Data!$C$32,IF('Census Report'!C27=Data!$B$33,Data!$C$33,IF('Census Report'!C27=Data!$B$34,Data!$C$34,IF('Census Report'!C27=Data!$B$35,Data!$C$35,IF('Census Report'!C27=Data!$B$36,Data!$C$36,IF('Census Report'!C27=Data!$B$37,Data!$C$37,IF('Census Report'!C27=Data!$B$38,Data!$C$38,IF('Census Report'!C27=Data!$B$39,Data!$C$39,IF('Census Report'!C27=Data!$B$40,Data!$C$40,IF('Census Report'!C27=Data!$B$41,Data!$C$41,IF('Census Report'!C27=Data!$B$42,Data!$C$42,IF('Census Report'!C27=Data!$B$43,Data!$C$43,IF('Census Report'!C27=Data!$B$44,Data!$C$44,IF('Census Report'!C27=Data!$B$45,Data!$C$45,IF('Census Report'!C27=Data!$B$46,Data!$C$46,"")))))))))))))))))</f>
        <v>150</v>
      </c>
      <c r="B27" s="106">
        <v>207</v>
      </c>
      <c r="C27" s="2" t="s">
        <v>80</v>
      </c>
      <c r="D27" s="11" t="s">
        <v>183</v>
      </c>
      <c r="E27" s="11" t="s">
        <v>177</v>
      </c>
      <c r="F27" s="7">
        <v>44104</v>
      </c>
      <c r="G27" s="39">
        <v>150</v>
      </c>
      <c r="H27" s="6">
        <v>60</v>
      </c>
      <c r="I27" s="6"/>
      <c r="J27" s="6"/>
      <c r="K27" s="45"/>
      <c r="L27" s="71">
        <v>30</v>
      </c>
      <c r="M27" s="6">
        <v>30</v>
      </c>
      <c r="N27" s="6">
        <v>5</v>
      </c>
      <c r="O27" s="6"/>
      <c r="P27" s="72"/>
      <c r="Q27" s="38">
        <f t="shared" si="0"/>
        <v>275</v>
      </c>
      <c r="R27" s="42">
        <f t="shared" si="1"/>
        <v>8250</v>
      </c>
      <c r="T27" s="35">
        <f t="shared" si="2"/>
        <v>30</v>
      </c>
      <c r="U27" s="8"/>
      <c r="V27" s="8"/>
      <c r="W27" s="9"/>
      <c r="Y27" s="3"/>
      <c r="Z27" s="3"/>
      <c r="AB27" s="9"/>
      <c r="AC27" s="10"/>
      <c r="AD27" s="10"/>
      <c r="AE27" s="10"/>
      <c r="AF27" s="10"/>
      <c r="AG27" s="10"/>
      <c r="AH27" s="9"/>
      <c r="AI27" s="10"/>
      <c r="AJ27" s="10"/>
      <c r="AK27" s="10"/>
    </row>
    <row r="28" spans="1:37" ht="21" customHeight="1" x14ac:dyDescent="0.2">
      <c r="A28" s="115">
        <f>IF(C28=Data!$B$30,Data!$C$30,IF(C28=Data!$B$31,Data!$C$31,IF('Census Report'!C28=Data!$B$32,Data!$C$32,IF('Census Report'!C28=Data!$B$33,Data!$C$33,IF('Census Report'!C28=Data!$B$34,Data!$C$34,IF('Census Report'!C28=Data!$B$35,Data!$C$35,IF('Census Report'!C28=Data!$B$36,Data!$C$36,IF('Census Report'!C28=Data!$B$37,Data!$C$37,IF('Census Report'!C28=Data!$B$38,Data!$C$38,IF('Census Report'!C28=Data!$B$39,Data!$C$39,IF('Census Report'!C28=Data!$B$40,Data!$C$40,IF('Census Report'!C28=Data!$B$41,Data!$C$41,IF('Census Report'!C28=Data!$B$42,Data!$C$42,IF('Census Report'!C28=Data!$B$43,Data!$C$43,IF('Census Report'!C28=Data!$B$44,Data!$C$44,IF('Census Report'!C28=Data!$B$45,Data!$C$45,IF('Census Report'!C28=Data!$B$46,Data!$C$46,"")))))))))))))))))</f>
        <v>150</v>
      </c>
      <c r="B28" s="106">
        <v>208</v>
      </c>
      <c r="C28" s="2" t="s">
        <v>78</v>
      </c>
      <c r="D28" s="11"/>
      <c r="E28" s="11"/>
      <c r="F28" s="7"/>
      <c r="G28" s="39"/>
      <c r="H28" s="6"/>
      <c r="I28" s="6"/>
      <c r="J28" s="6"/>
      <c r="K28" s="45"/>
      <c r="L28" s="71"/>
      <c r="M28" s="6"/>
      <c r="N28" s="6"/>
      <c r="O28" s="6"/>
      <c r="P28" s="72"/>
      <c r="Q28" s="38" t="str">
        <f t="shared" si="0"/>
        <v/>
      </c>
      <c r="R28" s="42" t="str">
        <f t="shared" si="1"/>
        <v/>
      </c>
      <c r="T28" s="35" t="str">
        <f t="shared" si="2"/>
        <v/>
      </c>
      <c r="U28" s="8"/>
      <c r="V28" s="8"/>
      <c r="W28" s="9"/>
      <c r="Y28" s="3"/>
      <c r="Z28" s="3"/>
      <c r="AB28" s="9"/>
      <c r="AC28" s="10"/>
      <c r="AD28" s="10"/>
      <c r="AE28" s="10"/>
      <c r="AF28" s="10"/>
      <c r="AG28" s="10"/>
      <c r="AH28" s="9"/>
      <c r="AI28" s="10"/>
      <c r="AJ28" s="10"/>
      <c r="AK28" s="10"/>
    </row>
    <row r="29" spans="1:37" ht="21" customHeight="1" x14ac:dyDescent="0.2">
      <c r="A29" s="115">
        <f>IF(C29=Data!$B$30,Data!$C$30,IF(C29=Data!$B$31,Data!$C$31,IF('Census Report'!C29=Data!$B$32,Data!$C$32,IF('Census Report'!C29=Data!$B$33,Data!$C$33,IF('Census Report'!C29=Data!$B$34,Data!$C$34,IF('Census Report'!C29=Data!$B$35,Data!$C$35,IF('Census Report'!C29=Data!$B$36,Data!$C$36,IF('Census Report'!C29=Data!$B$37,Data!$C$37,IF('Census Report'!C29=Data!$B$38,Data!$C$38,IF('Census Report'!C29=Data!$B$39,Data!$C$39,IF('Census Report'!C29=Data!$B$40,Data!$C$40,IF('Census Report'!C29=Data!$B$41,Data!$C$41,IF('Census Report'!C29=Data!$B$42,Data!$C$42,IF('Census Report'!C29=Data!$B$43,Data!$C$43,IF('Census Report'!C29=Data!$B$44,Data!$C$44,IF('Census Report'!C29=Data!$B$45,Data!$C$45,IF('Census Report'!C29=Data!$B$46,Data!$C$46,"")))))))))))))))))</f>
        <v>150</v>
      </c>
      <c r="B29" s="106">
        <v>209</v>
      </c>
      <c r="C29" s="2" t="s">
        <v>78</v>
      </c>
      <c r="D29" s="11"/>
      <c r="E29" s="11"/>
      <c r="F29" s="7"/>
      <c r="G29" s="39"/>
      <c r="H29" s="6"/>
      <c r="I29" s="6"/>
      <c r="J29" s="6"/>
      <c r="K29" s="45"/>
      <c r="L29" s="71"/>
      <c r="M29" s="6"/>
      <c r="N29" s="6"/>
      <c r="O29" s="6"/>
      <c r="P29" s="72"/>
      <c r="Q29" s="38" t="str">
        <f t="shared" si="0"/>
        <v/>
      </c>
      <c r="R29" s="42" t="str">
        <f t="shared" si="1"/>
        <v/>
      </c>
      <c r="T29" s="35" t="str">
        <f t="shared" si="2"/>
        <v/>
      </c>
      <c r="U29" s="8"/>
      <c r="V29" s="8"/>
      <c r="W29" s="9"/>
      <c r="Y29" s="3"/>
      <c r="Z29" s="3"/>
      <c r="AB29" s="9"/>
      <c r="AC29" s="10"/>
      <c r="AD29" s="10"/>
      <c r="AE29" s="10"/>
      <c r="AF29" s="10"/>
      <c r="AG29" s="10"/>
      <c r="AH29" s="9"/>
      <c r="AI29" s="10"/>
      <c r="AJ29" s="10"/>
      <c r="AK29" s="10"/>
    </row>
    <row r="30" spans="1:37" ht="21" customHeight="1" x14ac:dyDescent="0.2">
      <c r="A30" s="115">
        <f>IF(C30=Data!$B$30,Data!$C$30,IF(C30=Data!$B$31,Data!$C$31,IF('Census Report'!C30=Data!$B$32,Data!$C$32,IF('Census Report'!C30=Data!$B$33,Data!$C$33,IF('Census Report'!C30=Data!$B$34,Data!$C$34,IF('Census Report'!C30=Data!$B$35,Data!$C$35,IF('Census Report'!C30=Data!$B$36,Data!$C$36,IF('Census Report'!C30=Data!$B$37,Data!$C$37,IF('Census Report'!C30=Data!$B$38,Data!$C$38,IF('Census Report'!C30=Data!$B$39,Data!$C$39,IF('Census Report'!C30=Data!$B$40,Data!$C$40,IF('Census Report'!C30=Data!$B$41,Data!$C$41,IF('Census Report'!C30=Data!$B$42,Data!$C$42,IF('Census Report'!C30=Data!$B$43,Data!$C$43,IF('Census Report'!C30=Data!$B$44,Data!$C$44,IF('Census Report'!C30=Data!$B$45,Data!$C$45,IF('Census Report'!C30=Data!$B$46,Data!$C$46,"")))))))))))))))))</f>
        <v>170</v>
      </c>
      <c r="B30" s="106">
        <v>210</v>
      </c>
      <c r="C30" s="2" t="s">
        <v>79</v>
      </c>
      <c r="D30" s="11" t="s">
        <v>175</v>
      </c>
      <c r="E30" s="11"/>
      <c r="F30" s="7">
        <v>43643</v>
      </c>
      <c r="G30" s="39">
        <v>140</v>
      </c>
      <c r="H30" s="6">
        <v>30</v>
      </c>
      <c r="I30" s="6"/>
      <c r="J30" s="6"/>
      <c r="K30" s="45"/>
      <c r="L30" s="71"/>
      <c r="M30" s="6"/>
      <c r="N30" s="6"/>
      <c r="O30" s="6"/>
      <c r="P30" s="72"/>
      <c r="Q30" s="38">
        <f t="shared" si="0"/>
        <v>170</v>
      </c>
      <c r="R30" s="42">
        <f t="shared" si="1"/>
        <v>5100</v>
      </c>
      <c r="T30" s="35">
        <f t="shared" si="2"/>
        <v>30</v>
      </c>
      <c r="U30" s="8"/>
      <c r="V30" s="8"/>
      <c r="W30" s="9"/>
      <c r="Y30" s="3"/>
      <c r="Z30" s="3"/>
      <c r="AB30" s="9"/>
      <c r="AC30" s="10"/>
      <c r="AD30" s="10"/>
      <c r="AE30" s="10"/>
      <c r="AF30" s="10"/>
      <c r="AG30" s="10"/>
      <c r="AH30" s="9"/>
      <c r="AI30" s="10"/>
      <c r="AJ30" s="10"/>
      <c r="AK30" s="10"/>
    </row>
    <row r="31" spans="1:37" ht="21" customHeight="1" x14ac:dyDescent="0.2">
      <c r="A31" s="115">
        <f>IF(C31=Data!$B$30,Data!$C$30,IF(C31=Data!$B$31,Data!$C$31,IF('Census Report'!C31=Data!$B$32,Data!$C$32,IF('Census Report'!C31=Data!$B$33,Data!$C$33,IF('Census Report'!C31=Data!$B$34,Data!$C$34,IF('Census Report'!C31=Data!$B$35,Data!$C$35,IF('Census Report'!C31=Data!$B$36,Data!$C$36,IF('Census Report'!C31=Data!$B$37,Data!$C$37,IF('Census Report'!C31=Data!$B$38,Data!$C$38,IF('Census Report'!C31=Data!$B$39,Data!$C$39,IF('Census Report'!C31=Data!$B$40,Data!$C$40,IF('Census Report'!C31=Data!$B$41,Data!$C$41,IF('Census Report'!C31=Data!$B$42,Data!$C$42,IF('Census Report'!C31=Data!$B$43,Data!$C$43,IF('Census Report'!C31=Data!$B$44,Data!$C$44,IF('Census Report'!C31=Data!$B$45,Data!$C$45,IF('Census Report'!C31=Data!$B$46,Data!$C$46,"")))))))))))))))))</f>
        <v>170</v>
      </c>
      <c r="B31" s="106">
        <v>211</v>
      </c>
      <c r="C31" s="2" t="s">
        <v>79</v>
      </c>
      <c r="D31" s="11" t="s">
        <v>187</v>
      </c>
      <c r="E31" s="11"/>
      <c r="F31" s="7">
        <v>44227</v>
      </c>
      <c r="G31" s="39">
        <v>155</v>
      </c>
      <c r="H31" s="6"/>
      <c r="I31" s="6"/>
      <c r="J31" s="6"/>
      <c r="K31" s="45"/>
      <c r="L31" s="71"/>
      <c r="M31" s="6"/>
      <c r="N31" s="6"/>
      <c r="O31" s="6"/>
      <c r="P31" s="72"/>
      <c r="Q31" s="38">
        <f t="shared" si="0"/>
        <v>155</v>
      </c>
      <c r="R31" s="42">
        <f t="shared" si="1"/>
        <v>4650</v>
      </c>
      <c r="T31" s="35">
        <f t="shared" si="2"/>
        <v>30</v>
      </c>
      <c r="U31" s="8"/>
      <c r="V31" s="8"/>
      <c r="W31" s="9"/>
      <c r="Y31" s="3"/>
      <c r="Z31" s="3"/>
      <c r="AB31" s="9"/>
      <c r="AC31" s="10"/>
      <c r="AD31" s="10"/>
      <c r="AE31" s="10"/>
      <c r="AF31" s="10"/>
      <c r="AG31" s="10"/>
      <c r="AH31" s="9"/>
      <c r="AI31" s="10"/>
      <c r="AJ31" s="10"/>
      <c r="AK31" s="10"/>
    </row>
    <row r="32" spans="1:37" ht="21" customHeight="1" x14ac:dyDescent="0.2">
      <c r="A32" s="115">
        <f>IF(C32=Data!$B$30,Data!$C$30,IF(C32=Data!$B$31,Data!$C$31,IF('Census Report'!C32=Data!$B$32,Data!$C$32,IF('Census Report'!C32=Data!$B$33,Data!$C$33,IF('Census Report'!C32=Data!$B$34,Data!$C$34,IF('Census Report'!C32=Data!$B$35,Data!$C$35,IF('Census Report'!C32=Data!$B$36,Data!$C$36,IF('Census Report'!C32=Data!$B$37,Data!$C$37,IF('Census Report'!C32=Data!$B$38,Data!$C$38,IF('Census Report'!C32=Data!$B$39,Data!$C$39,IF('Census Report'!C32=Data!$B$40,Data!$C$40,IF('Census Report'!C32=Data!$B$41,Data!$C$41,IF('Census Report'!C32=Data!$B$42,Data!$C$42,IF('Census Report'!C32=Data!$B$43,Data!$C$43,IF('Census Report'!C32=Data!$B$44,Data!$C$44,IF('Census Report'!C32=Data!$B$45,Data!$C$45,IF('Census Report'!C32=Data!$B$46,Data!$C$46,"")))))))))))))))))</f>
        <v>150</v>
      </c>
      <c r="B32" s="106">
        <v>212</v>
      </c>
      <c r="C32" s="2" t="s">
        <v>80</v>
      </c>
      <c r="D32" s="11" t="s">
        <v>167</v>
      </c>
      <c r="E32" s="11"/>
      <c r="F32" s="7">
        <v>43857</v>
      </c>
      <c r="G32" s="39">
        <v>150</v>
      </c>
      <c r="H32" s="6">
        <v>30</v>
      </c>
      <c r="I32" s="6"/>
      <c r="J32" s="6"/>
      <c r="K32" s="45"/>
      <c r="L32" s="71"/>
      <c r="M32" s="6"/>
      <c r="N32" s="6"/>
      <c r="O32" s="6"/>
      <c r="P32" s="72"/>
      <c r="Q32" s="38">
        <f t="shared" si="0"/>
        <v>180</v>
      </c>
      <c r="R32" s="42">
        <f t="shared" si="1"/>
        <v>5400</v>
      </c>
      <c r="T32" s="35">
        <f t="shared" si="2"/>
        <v>30</v>
      </c>
      <c r="U32" s="8"/>
      <c r="V32" s="8"/>
      <c r="W32" s="9"/>
      <c r="Y32" s="3"/>
      <c r="Z32" s="3"/>
      <c r="AB32" s="9"/>
      <c r="AC32" s="10"/>
      <c r="AD32" s="10"/>
      <c r="AE32" s="10"/>
      <c r="AF32" s="10"/>
      <c r="AG32" s="10"/>
      <c r="AH32" s="9"/>
      <c r="AI32" s="10"/>
      <c r="AJ32" s="10"/>
      <c r="AK32" s="10"/>
    </row>
    <row r="33" spans="1:37" ht="21" customHeight="1" x14ac:dyDescent="0.2">
      <c r="A33" s="115">
        <f>IF(C33=Data!$B$30,Data!$C$30,IF(C33=Data!$B$31,Data!$C$31,IF('Census Report'!C33=Data!$B$32,Data!$C$32,IF('Census Report'!C33=Data!$B$33,Data!$C$33,IF('Census Report'!C33=Data!$B$34,Data!$C$34,IF('Census Report'!C33=Data!$B$35,Data!$C$35,IF('Census Report'!C33=Data!$B$36,Data!$C$36,IF('Census Report'!C33=Data!$B$37,Data!$C$37,IF('Census Report'!C33=Data!$B$38,Data!$C$38,IF('Census Report'!C33=Data!$B$39,Data!$C$39,IF('Census Report'!C33=Data!$B$40,Data!$C$40,IF('Census Report'!C33=Data!$B$41,Data!$C$41,IF('Census Report'!C33=Data!$B$42,Data!$C$42,IF('Census Report'!C33=Data!$B$43,Data!$C$43,IF('Census Report'!C33=Data!$B$44,Data!$C$44,IF('Census Report'!C33=Data!$B$45,Data!$C$45,IF('Census Report'!C33=Data!$B$46,Data!$C$46,"")))))))))))))))))</f>
        <v>170</v>
      </c>
      <c r="B33" s="106">
        <v>213</v>
      </c>
      <c r="C33" s="2" t="s">
        <v>81</v>
      </c>
      <c r="D33" s="11" t="s">
        <v>155</v>
      </c>
      <c r="E33" s="11"/>
      <c r="F33" s="7">
        <v>43647</v>
      </c>
      <c r="G33" s="39">
        <v>158</v>
      </c>
      <c r="H33" s="6">
        <v>30</v>
      </c>
      <c r="I33" s="6"/>
      <c r="J33" s="6"/>
      <c r="K33" s="45"/>
      <c r="L33" s="71"/>
      <c r="M33" s="6"/>
      <c r="N33" s="6"/>
      <c r="O33" s="6"/>
      <c r="P33" s="72"/>
      <c r="Q33" s="38">
        <f t="shared" si="0"/>
        <v>188</v>
      </c>
      <c r="R33" s="42">
        <f t="shared" si="1"/>
        <v>5640</v>
      </c>
      <c r="T33" s="35">
        <f t="shared" si="2"/>
        <v>30</v>
      </c>
      <c r="U33" s="8"/>
      <c r="V33" s="8"/>
      <c r="W33" s="9"/>
      <c r="Y33" s="3"/>
      <c r="Z33" s="3"/>
      <c r="AB33" s="9"/>
      <c r="AC33" s="10"/>
      <c r="AD33" s="10"/>
      <c r="AE33" s="10"/>
      <c r="AF33" s="10"/>
      <c r="AG33" s="10"/>
      <c r="AH33" s="9"/>
      <c r="AI33" s="10"/>
      <c r="AJ33" s="10"/>
      <c r="AK33" s="10"/>
    </row>
    <row r="34" spans="1:37" ht="21" customHeight="1" x14ac:dyDescent="0.2">
      <c r="A34" s="115">
        <f>IF(C34=Data!$B$30,Data!$C$30,IF(C34=Data!$B$31,Data!$C$31,IF('Census Report'!C34=Data!$B$32,Data!$C$32,IF('Census Report'!C34=Data!$B$33,Data!$C$33,IF('Census Report'!C34=Data!$B$34,Data!$C$34,IF('Census Report'!C34=Data!$B$35,Data!$C$35,IF('Census Report'!C34=Data!$B$36,Data!$C$36,IF('Census Report'!C34=Data!$B$37,Data!$C$37,IF('Census Report'!C34=Data!$B$38,Data!$C$38,IF('Census Report'!C34=Data!$B$39,Data!$C$39,IF('Census Report'!C34=Data!$B$40,Data!$C$40,IF('Census Report'!C34=Data!$B$41,Data!$C$41,IF('Census Report'!C34=Data!$B$42,Data!$C$42,IF('Census Report'!C34=Data!$B$43,Data!$C$43,IF('Census Report'!C34=Data!$B$44,Data!$C$44,IF('Census Report'!C34=Data!$B$45,Data!$C$45,IF('Census Report'!C34=Data!$B$46,Data!$C$46,"")))))))))))))))))</f>
        <v>170</v>
      </c>
      <c r="B34" s="106">
        <v>214</v>
      </c>
      <c r="C34" s="2" t="s">
        <v>81</v>
      </c>
      <c r="D34" s="11" t="s">
        <v>188</v>
      </c>
      <c r="E34" s="11"/>
      <c r="F34" s="7">
        <v>44207</v>
      </c>
      <c r="G34" s="39">
        <v>155</v>
      </c>
      <c r="H34" s="6"/>
      <c r="I34" s="6"/>
      <c r="J34" s="6"/>
      <c r="K34" s="45"/>
      <c r="L34" s="71"/>
      <c r="M34" s="6"/>
      <c r="N34" s="6"/>
      <c r="O34" s="6"/>
      <c r="P34" s="72"/>
      <c r="Q34" s="38">
        <f t="shared" si="0"/>
        <v>155</v>
      </c>
      <c r="R34" s="42">
        <f t="shared" si="1"/>
        <v>4650</v>
      </c>
      <c r="T34" s="35">
        <f t="shared" si="2"/>
        <v>30</v>
      </c>
      <c r="U34" s="8"/>
      <c r="V34" s="8"/>
      <c r="W34" s="9"/>
      <c r="Y34" s="3"/>
      <c r="Z34" s="3"/>
      <c r="AB34" s="9"/>
      <c r="AC34" s="10"/>
      <c r="AD34" s="10"/>
      <c r="AE34" s="10"/>
      <c r="AF34" s="10"/>
      <c r="AG34" s="10"/>
      <c r="AH34" s="9"/>
      <c r="AI34" s="10"/>
      <c r="AJ34" s="10"/>
      <c r="AK34" s="10"/>
    </row>
    <row r="35" spans="1:37" ht="21" customHeight="1" x14ac:dyDescent="0.2">
      <c r="A35" s="115">
        <f>IF(C35=Data!$B$30,Data!$C$30,IF(C35=Data!$B$31,Data!$C$31,IF('Census Report'!C35=Data!$B$32,Data!$C$32,IF('Census Report'!C35=Data!$B$33,Data!$C$33,IF('Census Report'!C35=Data!$B$34,Data!$C$34,IF('Census Report'!C35=Data!$B$35,Data!$C$35,IF('Census Report'!C35=Data!$B$36,Data!$C$36,IF('Census Report'!C35=Data!$B$37,Data!$C$37,IF('Census Report'!C35=Data!$B$38,Data!$C$38,IF('Census Report'!C35=Data!$B$39,Data!$C$39,IF('Census Report'!C35=Data!$B$40,Data!$C$40,IF('Census Report'!C35=Data!$B$41,Data!$C$41,IF('Census Report'!C35=Data!$B$42,Data!$C$42,IF('Census Report'!C35=Data!$B$43,Data!$C$43,IF('Census Report'!C35=Data!$B$44,Data!$C$44,IF('Census Report'!C35=Data!$B$45,Data!$C$45,IF('Census Report'!C35=Data!$B$46,Data!$C$46,"")))))))))))))))))</f>
        <v>170</v>
      </c>
      <c r="B35" s="106">
        <v>215</v>
      </c>
      <c r="C35" s="2" t="s">
        <v>81</v>
      </c>
      <c r="D35" s="11" t="s">
        <v>156</v>
      </c>
      <c r="E35" s="11"/>
      <c r="F35" s="7">
        <v>43655</v>
      </c>
      <c r="G35" s="39">
        <v>160</v>
      </c>
      <c r="H35" s="6">
        <v>30</v>
      </c>
      <c r="I35" s="6"/>
      <c r="J35" s="6"/>
      <c r="K35" s="45"/>
      <c r="L35" s="71"/>
      <c r="M35" s="6"/>
      <c r="N35" s="6"/>
      <c r="O35" s="6"/>
      <c r="P35" s="72"/>
      <c r="Q35" s="38">
        <f t="shared" si="0"/>
        <v>190</v>
      </c>
      <c r="R35" s="42">
        <f t="shared" si="1"/>
        <v>5700</v>
      </c>
      <c r="T35" s="35">
        <f t="shared" si="2"/>
        <v>30</v>
      </c>
      <c r="U35" s="8"/>
      <c r="V35" s="8"/>
      <c r="W35" s="9"/>
      <c r="Y35" s="3"/>
      <c r="Z35" s="3"/>
      <c r="AB35" s="9"/>
      <c r="AC35" s="10"/>
      <c r="AD35" s="10"/>
      <c r="AE35" s="10"/>
      <c r="AF35" s="10"/>
      <c r="AG35" s="10"/>
      <c r="AH35" s="9"/>
      <c r="AI35" s="10"/>
      <c r="AJ35" s="10"/>
      <c r="AK35" s="10"/>
    </row>
    <row r="36" spans="1:37" ht="21" customHeight="1" x14ac:dyDescent="0.2">
      <c r="A36" s="115">
        <f>IF(C36=Data!$B$30,Data!$C$30,IF(C36=Data!$B$31,Data!$C$31,IF('Census Report'!C36=Data!$B$32,Data!$C$32,IF('Census Report'!C36=Data!$B$33,Data!$C$33,IF('Census Report'!C36=Data!$B$34,Data!$C$34,IF('Census Report'!C36=Data!$B$35,Data!$C$35,IF('Census Report'!C36=Data!$B$36,Data!$C$36,IF('Census Report'!C36=Data!$B$37,Data!$C$37,IF('Census Report'!C36=Data!$B$38,Data!$C$38,IF('Census Report'!C36=Data!$B$39,Data!$C$39,IF('Census Report'!C36=Data!$B$40,Data!$C$40,IF('Census Report'!C36=Data!$B$41,Data!$C$41,IF('Census Report'!C36=Data!$B$42,Data!$C$42,IF('Census Report'!C36=Data!$B$43,Data!$C$43,IF('Census Report'!C36=Data!$B$44,Data!$C$44,IF('Census Report'!C36=Data!$B$45,Data!$C$45,IF('Census Report'!C36=Data!$B$46,Data!$C$46,"")))))))))))))))))</f>
        <v>170</v>
      </c>
      <c r="B36" s="106">
        <v>216</v>
      </c>
      <c r="C36" s="2" t="s">
        <v>81</v>
      </c>
      <c r="D36" s="11" t="s">
        <v>173</v>
      </c>
      <c r="E36" s="11" t="s">
        <v>165</v>
      </c>
      <c r="F36" s="7">
        <v>43882</v>
      </c>
      <c r="G36" s="39">
        <v>170</v>
      </c>
      <c r="H36" s="6">
        <v>30</v>
      </c>
      <c r="I36" s="6"/>
      <c r="J36" s="6"/>
      <c r="K36" s="45"/>
      <c r="L36" s="71">
        <v>30</v>
      </c>
      <c r="M36" s="6">
        <v>30</v>
      </c>
      <c r="N36" s="6"/>
      <c r="O36" s="6"/>
      <c r="P36" s="72"/>
      <c r="Q36" s="38">
        <f t="shared" si="0"/>
        <v>260</v>
      </c>
      <c r="R36" s="42">
        <f t="shared" si="1"/>
        <v>7800</v>
      </c>
      <c r="T36" s="35">
        <f t="shared" si="2"/>
        <v>30</v>
      </c>
      <c r="U36" s="8"/>
      <c r="V36" s="8"/>
      <c r="W36" s="9"/>
      <c r="Y36" s="3"/>
      <c r="Z36" s="3"/>
      <c r="AB36" s="9"/>
      <c r="AC36" s="10"/>
      <c r="AD36" s="10"/>
      <c r="AE36" s="10"/>
      <c r="AF36" s="10"/>
      <c r="AG36" s="10"/>
      <c r="AH36" s="9"/>
      <c r="AI36" s="10"/>
      <c r="AJ36" s="10"/>
      <c r="AK36" s="10"/>
    </row>
    <row r="37" spans="1:37" ht="21" customHeight="1" x14ac:dyDescent="0.2">
      <c r="A37" s="115">
        <f>IF(C37=Data!$B$30,Data!$C$30,IF(C37=Data!$B$31,Data!$C$31,IF('Census Report'!C37=Data!$B$32,Data!$C$32,IF('Census Report'!C37=Data!$B$33,Data!$C$33,IF('Census Report'!C37=Data!$B$34,Data!$C$34,IF('Census Report'!C37=Data!$B$35,Data!$C$35,IF('Census Report'!C37=Data!$B$36,Data!$C$36,IF('Census Report'!C37=Data!$B$37,Data!$C$37,IF('Census Report'!C37=Data!$B$38,Data!$C$38,IF('Census Report'!C37=Data!$B$39,Data!$C$39,IF('Census Report'!C37=Data!$B$40,Data!$C$40,IF('Census Report'!C37=Data!$B$41,Data!$C$41,IF('Census Report'!C37=Data!$B$42,Data!$C$42,IF('Census Report'!C37=Data!$B$43,Data!$C$43,IF('Census Report'!C37=Data!$B$44,Data!$C$44,IF('Census Report'!C37=Data!$B$45,Data!$C$45,IF('Census Report'!C37=Data!$B$46,Data!$C$46,"")))))))))))))))))</f>
        <v>170</v>
      </c>
      <c r="B37" s="106">
        <v>217</v>
      </c>
      <c r="C37" s="2" t="s">
        <v>81</v>
      </c>
      <c r="D37" s="216" t="s">
        <v>186</v>
      </c>
      <c r="E37" s="11"/>
      <c r="F37" s="7">
        <v>44227</v>
      </c>
      <c r="G37" s="39">
        <v>155</v>
      </c>
      <c r="H37" s="6"/>
      <c r="I37" s="6"/>
      <c r="J37" s="6"/>
      <c r="K37" s="45"/>
      <c r="L37" s="71"/>
      <c r="M37" s="6"/>
      <c r="N37" s="6"/>
      <c r="O37" s="6"/>
      <c r="P37" s="72"/>
      <c r="Q37" s="38">
        <f t="shared" si="0"/>
        <v>155</v>
      </c>
      <c r="R37" s="42">
        <f t="shared" si="1"/>
        <v>4650</v>
      </c>
      <c r="T37" s="35">
        <f t="shared" si="2"/>
        <v>30</v>
      </c>
      <c r="U37" s="8"/>
      <c r="V37" s="8"/>
      <c r="W37" s="9"/>
      <c r="Y37" s="3"/>
      <c r="Z37" s="3"/>
      <c r="AB37" s="9"/>
      <c r="AC37" s="10"/>
      <c r="AD37" s="10"/>
      <c r="AE37" s="10"/>
      <c r="AF37" s="10"/>
      <c r="AG37" s="10"/>
      <c r="AH37" s="9"/>
      <c r="AI37" s="10"/>
      <c r="AJ37" s="10"/>
      <c r="AK37" s="10"/>
    </row>
    <row r="38" spans="1:37" ht="21" customHeight="1" x14ac:dyDescent="0.2">
      <c r="A38" s="115">
        <f>IF(C38=Data!$B$30,Data!$C$30,IF(C38=Data!$B$31,Data!$C$31,IF('Census Report'!C38=Data!$B$32,Data!$C$32,IF('Census Report'!C38=Data!$B$33,Data!$C$33,IF('Census Report'!C38=Data!$B$34,Data!$C$34,IF('Census Report'!C38=Data!$B$35,Data!$C$35,IF('Census Report'!C38=Data!$B$36,Data!$C$36,IF('Census Report'!C38=Data!$B$37,Data!$C$37,IF('Census Report'!C38=Data!$B$38,Data!$C$38,IF('Census Report'!C38=Data!$B$39,Data!$C$39,IF('Census Report'!C38=Data!$B$40,Data!$C$40,IF('Census Report'!C38=Data!$B$41,Data!$C$41,IF('Census Report'!C38=Data!$B$42,Data!$C$42,IF('Census Report'!C38=Data!$B$43,Data!$C$43,IF('Census Report'!C38=Data!$B$44,Data!$C$44,IF('Census Report'!C38=Data!$B$45,Data!$C$45,IF('Census Report'!C38=Data!$B$46,Data!$C$46,"")))))))))))))))))</f>
        <v>170</v>
      </c>
      <c r="B38" s="106">
        <v>218</v>
      </c>
      <c r="C38" s="2" t="s">
        <v>81</v>
      </c>
      <c r="D38" s="11" t="s">
        <v>180</v>
      </c>
      <c r="E38" s="11" t="s">
        <v>176</v>
      </c>
      <c r="F38" s="7">
        <v>44172</v>
      </c>
      <c r="G38" s="39">
        <v>150</v>
      </c>
      <c r="H38" s="6"/>
      <c r="I38" s="6"/>
      <c r="J38" s="6"/>
      <c r="K38" s="45"/>
      <c r="L38" s="71">
        <v>30</v>
      </c>
      <c r="M38" s="6">
        <v>30</v>
      </c>
      <c r="N38" s="6"/>
      <c r="O38" s="6"/>
      <c r="P38" s="72"/>
      <c r="Q38" s="38">
        <f t="shared" si="0"/>
        <v>210</v>
      </c>
      <c r="R38" s="42">
        <f t="shared" si="1"/>
        <v>6300</v>
      </c>
      <c r="T38" s="35">
        <f t="shared" si="2"/>
        <v>30</v>
      </c>
      <c r="U38" s="8"/>
      <c r="V38" s="8"/>
      <c r="W38" s="9"/>
      <c r="Y38" s="3"/>
      <c r="Z38" s="3"/>
      <c r="AB38" s="9"/>
      <c r="AC38" s="10"/>
      <c r="AD38" s="10"/>
      <c r="AE38" s="10"/>
      <c r="AF38" s="10"/>
      <c r="AG38" s="10"/>
      <c r="AH38" s="9"/>
      <c r="AI38" s="10"/>
      <c r="AJ38" s="10"/>
      <c r="AK38" s="10"/>
    </row>
    <row r="39" spans="1:37" ht="21" customHeight="1" x14ac:dyDescent="0.2">
      <c r="A39" s="115">
        <f>IF(C39=Data!$B$30,Data!$C$30,IF(C39=Data!$B$31,Data!$C$31,IF('Census Report'!C39=Data!$B$32,Data!$C$32,IF('Census Report'!C39=Data!$B$33,Data!$C$33,IF('Census Report'!C39=Data!$B$34,Data!$C$34,IF('Census Report'!C39=Data!$B$35,Data!$C$35,IF('Census Report'!C39=Data!$B$36,Data!$C$36,IF('Census Report'!C39=Data!$B$37,Data!$C$37,IF('Census Report'!C39=Data!$B$38,Data!$C$38,IF('Census Report'!C39=Data!$B$39,Data!$C$39,IF('Census Report'!C39=Data!$B$40,Data!$C$40,IF('Census Report'!C39=Data!$B$41,Data!$C$41,IF('Census Report'!C39=Data!$B$42,Data!$C$42,IF('Census Report'!C39=Data!$B$43,Data!$C$43,IF('Census Report'!C39=Data!$B$44,Data!$C$44,IF('Census Report'!C39=Data!$B$45,Data!$C$45,IF('Census Report'!C39=Data!$B$46,Data!$C$46,"")))))))))))))))))</f>
        <v>170</v>
      </c>
      <c r="B39" s="106">
        <v>219</v>
      </c>
      <c r="C39" s="2" t="s">
        <v>81</v>
      </c>
      <c r="D39" s="11" t="s">
        <v>201</v>
      </c>
      <c r="E39" s="11"/>
      <c r="F39" s="7">
        <v>44260</v>
      </c>
      <c r="G39" s="39">
        <v>160</v>
      </c>
      <c r="H39" s="6"/>
      <c r="I39" s="6"/>
      <c r="J39" s="6"/>
      <c r="K39" s="45"/>
      <c r="L39" s="71"/>
      <c r="M39" s="6"/>
      <c r="N39" s="6"/>
      <c r="O39" s="6"/>
      <c r="P39" s="72"/>
      <c r="Q39" s="38">
        <f t="shared" ref="Q39:Q70" si="3">IF(F39="","",SUM(G39:P39))</f>
        <v>160</v>
      </c>
      <c r="R39" s="42">
        <f t="shared" ref="R39:R70" si="4">IF(T39="","",(Q39*T39))</f>
        <v>4800</v>
      </c>
      <c r="T39" s="35">
        <f t="shared" ref="T39:T70" si="5">IF(F39="","",IF($J$3-F39&gt;=$J$2,$J$2,$J$3-F39+1))</f>
        <v>30</v>
      </c>
      <c r="U39" s="8"/>
      <c r="V39" s="8"/>
      <c r="W39" s="9"/>
      <c r="Y39" s="3"/>
      <c r="Z39" s="3"/>
      <c r="AB39" s="9"/>
      <c r="AC39" s="10"/>
      <c r="AD39" s="10"/>
      <c r="AE39" s="10"/>
      <c r="AF39" s="10"/>
      <c r="AG39" s="10"/>
      <c r="AH39" s="9"/>
      <c r="AI39" s="10"/>
      <c r="AJ39" s="10"/>
      <c r="AK39" s="10"/>
    </row>
    <row r="40" spans="1:37" ht="21" customHeight="1" x14ac:dyDescent="0.2">
      <c r="A40" s="115">
        <f>IF(C40=Data!$B$30,Data!$C$30,IF(C40=Data!$B$31,Data!$C$31,IF('Census Report'!C40=Data!$B$32,Data!$C$32,IF('Census Report'!C40=Data!$B$33,Data!$C$33,IF('Census Report'!C40=Data!$B$34,Data!$C$34,IF('Census Report'!C40=Data!$B$35,Data!$C$35,IF('Census Report'!C40=Data!$B$36,Data!$C$36,IF('Census Report'!C40=Data!$B$37,Data!$C$37,IF('Census Report'!C40=Data!$B$38,Data!$C$38,IF('Census Report'!C40=Data!$B$39,Data!$C$39,IF('Census Report'!C40=Data!$B$40,Data!$C$40,IF('Census Report'!C40=Data!$B$41,Data!$C$41,IF('Census Report'!C40=Data!$B$42,Data!$C$42,IF('Census Report'!C40=Data!$B$43,Data!$C$43,IF('Census Report'!C40=Data!$B$44,Data!$C$44,IF('Census Report'!C40=Data!$B$45,Data!$C$45,IF('Census Report'!C40=Data!$B$46,Data!$C$46,"")))))))))))))))))</f>
        <v>150</v>
      </c>
      <c r="B40" s="106">
        <v>220</v>
      </c>
      <c r="C40" s="2" t="s">
        <v>78</v>
      </c>
      <c r="D40" s="11"/>
      <c r="E40" s="11"/>
      <c r="F40" s="7"/>
      <c r="G40" s="39"/>
      <c r="H40" s="6"/>
      <c r="I40" s="6"/>
      <c r="J40" s="6"/>
      <c r="K40" s="45"/>
      <c r="L40" s="71"/>
      <c r="M40" s="6"/>
      <c r="N40" s="6"/>
      <c r="O40" s="6"/>
      <c r="P40" s="72"/>
      <c r="Q40" s="38" t="str">
        <f t="shared" si="3"/>
        <v/>
      </c>
      <c r="R40" s="42" t="str">
        <f t="shared" si="4"/>
        <v/>
      </c>
      <c r="T40" s="35" t="str">
        <f t="shared" si="5"/>
        <v/>
      </c>
      <c r="U40" s="8"/>
      <c r="V40" s="8"/>
      <c r="W40" s="9"/>
      <c r="Y40" s="3"/>
      <c r="Z40" s="3"/>
      <c r="AB40" s="9"/>
      <c r="AC40" s="10"/>
      <c r="AD40" s="10"/>
      <c r="AE40" s="10"/>
      <c r="AF40" s="10"/>
      <c r="AG40" s="10"/>
      <c r="AH40" s="9"/>
      <c r="AI40" s="10"/>
      <c r="AJ40" s="10"/>
      <c r="AK40" s="10"/>
    </row>
    <row r="41" spans="1:37" ht="21" customHeight="1" x14ac:dyDescent="0.2">
      <c r="A41" s="115">
        <f>IF(C41=Data!$B$30,Data!$C$30,IF(C41=Data!$B$31,Data!$C$31,IF('Census Report'!C41=Data!$B$32,Data!$C$32,IF('Census Report'!C41=Data!$B$33,Data!$C$33,IF('Census Report'!C41=Data!$B$34,Data!$C$34,IF('Census Report'!C41=Data!$B$35,Data!$C$35,IF('Census Report'!C41=Data!$B$36,Data!$C$36,IF('Census Report'!C41=Data!$B$37,Data!$C$37,IF('Census Report'!C41=Data!$B$38,Data!$C$38,IF('Census Report'!C41=Data!$B$39,Data!$C$39,IF('Census Report'!C41=Data!$B$40,Data!$C$40,IF('Census Report'!C41=Data!$B$41,Data!$C$41,IF('Census Report'!C41=Data!$B$42,Data!$C$42,IF('Census Report'!C41=Data!$B$43,Data!$C$43,IF('Census Report'!C41=Data!$B$44,Data!$C$44,IF('Census Report'!C41=Data!$B$45,Data!$C$45,IF('Census Report'!C41=Data!$B$46,Data!$C$46,"")))))))))))))))))</f>
        <v>150</v>
      </c>
      <c r="B41" s="106">
        <v>221</v>
      </c>
      <c r="C41" s="2" t="s">
        <v>80</v>
      </c>
      <c r="D41" s="11" t="s">
        <v>189</v>
      </c>
      <c r="E41" s="11"/>
      <c r="F41" s="7">
        <v>44249</v>
      </c>
      <c r="G41" s="39">
        <v>160</v>
      </c>
      <c r="H41" s="6"/>
      <c r="I41" s="6"/>
      <c r="J41" s="6"/>
      <c r="K41" s="45"/>
      <c r="L41" s="71"/>
      <c r="M41" s="6"/>
      <c r="N41" s="6"/>
      <c r="O41" s="6"/>
      <c r="P41" s="72"/>
      <c r="Q41" s="38">
        <f t="shared" si="3"/>
        <v>160</v>
      </c>
      <c r="R41" s="42">
        <f t="shared" si="4"/>
        <v>4800</v>
      </c>
      <c r="T41" s="35">
        <f t="shared" si="5"/>
        <v>30</v>
      </c>
      <c r="U41" s="8"/>
      <c r="V41" s="8"/>
      <c r="W41" s="9"/>
      <c r="Y41" s="3"/>
      <c r="Z41" s="3"/>
      <c r="AB41" s="9"/>
      <c r="AC41" s="10"/>
      <c r="AD41" s="10"/>
      <c r="AE41" s="10"/>
      <c r="AF41" s="10"/>
      <c r="AG41" s="10"/>
      <c r="AH41" s="9"/>
      <c r="AI41" s="10"/>
      <c r="AJ41" s="10"/>
      <c r="AK41" s="10"/>
    </row>
    <row r="42" spans="1:37" ht="21" customHeight="1" x14ac:dyDescent="0.2">
      <c r="A42" s="115">
        <f>IF(C42=Data!$B$30,Data!$C$30,IF(C42=Data!$B$31,Data!$C$31,IF('Census Report'!C42=Data!$B$32,Data!$C$32,IF('Census Report'!C42=Data!$B$33,Data!$C$33,IF('Census Report'!C42=Data!$B$34,Data!$C$34,IF('Census Report'!C42=Data!$B$35,Data!$C$35,IF('Census Report'!C42=Data!$B$36,Data!$C$36,IF('Census Report'!C42=Data!$B$37,Data!$C$37,IF('Census Report'!C42=Data!$B$38,Data!$C$38,IF('Census Report'!C42=Data!$B$39,Data!$C$39,IF('Census Report'!C42=Data!$B$40,Data!$C$40,IF('Census Report'!C42=Data!$B$41,Data!$C$41,IF('Census Report'!C42=Data!$B$42,Data!$C$42,IF('Census Report'!C42=Data!$B$43,Data!$C$43,IF('Census Report'!C42=Data!$B$44,Data!$C$44,IF('Census Report'!C42=Data!$B$45,Data!$C$45,IF('Census Report'!C42=Data!$B$46,Data!$C$46,"")))))))))))))))))</f>
        <v>150</v>
      </c>
      <c r="B42" s="106">
        <v>222</v>
      </c>
      <c r="C42" s="2" t="s">
        <v>78</v>
      </c>
      <c r="D42" s="11" t="s">
        <v>190</v>
      </c>
      <c r="E42" s="11"/>
      <c r="F42" s="7">
        <v>44252</v>
      </c>
      <c r="G42" s="39">
        <v>130</v>
      </c>
      <c r="H42" s="6"/>
      <c r="I42" s="6"/>
      <c r="J42" s="6"/>
      <c r="K42" s="45"/>
      <c r="L42" s="71"/>
      <c r="M42" s="6"/>
      <c r="N42" s="6"/>
      <c r="O42" s="6"/>
      <c r="P42" s="72"/>
      <c r="Q42" s="38">
        <f t="shared" si="3"/>
        <v>130</v>
      </c>
      <c r="R42" s="42">
        <f t="shared" si="4"/>
        <v>3900</v>
      </c>
      <c r="T42" s="35">
        <f t="shared" si="5"/>
        <v>30</v>
      </c>
      <c r="U42" s="8"/>
      <c r="V42" s="8"/>
      <c r="W42" s="9"/>
      <c r="Y42" s="3"/>
      <c r="Z42" s="3"/>
      <c r="AB42" s="9"/>
      <c r="AC42" s="10"/>
      <c r="AD42" s="10"/>
      <c r="AE42" s="10"/>
      <c r="AF42" s="10"/>
      <c r="AG42" s="10"/>
      <c r="AH42" s="9"/>
      <c r="AI42" s="10"/>
      <c r="AJ42" s="10"/>
      <c r="AK42" s="10"/>
    </row>
    <row r="43" spans="1:37" ht="21" customHeight="1" x14ac:dyDescent="0.2">
      <c r="A43" s="115">
        <f>IF(C43=Data!$B$30,Data!$C$30,IF(C43=Data!$B$31,Data!$C$31,IF('Census Report'!C43=Data!$B$32,Data!$C$32,IF('Census Report'!C43=Data!$B$33,Data!$C$33,IF('Census Report'!C43=Data!$B$34,Data!$C$34,IF('Census Report'!C43=Data!$B$35,Data!$C$35,IF('Census Report'!C43=Data!$B$36,Data!$C$36,IF('Census Report'!C43=Data!$B$37,Data!$C$37,IF('Census Report'!C43=Data!$B$38,Data!$C$38,IF('Census Report'!C43=Data!$B$39,Data!$C$39,IF('Census Report'!C43=Data!$B$40,Data!$C$40,IF('Census Report'!C43=Data!$B$41,Data!$C$41,IF('Census Report'!C43=Data!$B$42,Data!$C$42,IF('Census Report'!C43=Data!$B$43,Data!$C$43,IF('Census Report'!C43=Data!$B$44,Data!$C$44,IF('Census Report'!C43=Data!$B$45,Data!$C$45,IF('Census Report'!C43=Data!$B$46,Data!$C$46,"")))))))))))))))))</f>
        <v>150</v>
      </c>
      <c r="B43" s="106">
        <v>223</v>
      </c>
      <c r="C43" s="2" t="s">
        <v>80</v>
      </c>
      <c r="D43" s="11" t="s">
        <v>185</v>
      </c>
      <c r="E43" s="11"/>
      <c r="F43" s="7">
        <v>44048</v>
      </c>
      <c r="G43" s="39">
        <v>130</v>
      </c>
      <c r="H43" s="6"/>
      <c r="I43" s="6"/>
      <c r="J43" s="6"/>
      <c r="K43" s="45"/>
      <c r="L43" s="71"/>
      <c r="M43" s="6"/>
      <c r="N43" s="6"/>
      <c r="O43" s="6"/>
      <c r="P43" s="72"/>
      <c r="Q43" s="38">
        <f t="shared" si="3"/>
        <v>130</v>
      </c>
      <c r="R43" s="42">
        <f t="shared" si="4"/>
        <v>3900</v>
      </c>
      <c r="T43" s="35">
        <f t="shared" si="5"/>
        <v>30</v>
      </c>
      <c r="U43" s="8"/>
      <c r="V43" s="8"/>
      <c r="W43" s="9"/>
      <c r="Y43" s="3"/>
      <c r="Z43" s="3"/>
      <c r="AB43" s="9"/>
      <c r="AC43" s="10"/>
      <c r="AD43" s="10"/>
      <c r="AE43" s="10"/>
      <c r="AF43" s="10"/>
      <c r="AG43" s="10"/>
      <c r="AH43" s="9"/>
      <c r="AI43" s="10"/>
      <c r="AJ43" s="10"/>
      <c r="AK43" s="10"/>
    </row>
    <row r="44" spans="1:37" ht="21" customHeight="1" x14ac:dyDescent="0.2">
      <c r="A44" s="115">
        <f>IF(C44=Data!$B$30,Data!$C$30,IF(C44=Data!$B$31,Data!$C$31,IF('Census Report'!C44=Data!$B$32,Data!$C$32,IF('Census Report'!C44=Data!$B$33,Data!$C$33,IF('Census Report'!C44=Data!$B$34,Data!$C$34,IF('Census Report'!C44=Data!$B$35,Data!$C$35,IF('Census Report'!C44=Data!$B$36,Data!$C$36,IF('Census Report'!C44=Data!$B$37,Data!$C$37,IF('Census Report'!C44=Data!$B$38,Data!$C$38,IF('Census Report'!C44=Data!$B$39,Data!$C$39,IF('Census Report'!C44=Data!$B$40,Data!$C$40,IF('Census Report'!C44=Data!$B$41,Data!$C$41,IF('Census Report'!C44=Data!$B$42,Data!$C$42,IF('Census Report'!C44=Data!$B$43,Data!$C$43,IF('Census Report'!C44=Data!$B$44,Data!$C$44,IF('Census Report'!C44=Data!$B$45,Data!$C$45,IF('Census Report'!C44=Data!$B$46,Data!$C$46,"")))))))))))))))))</f>
        <v>120</v>
      </c>
      <c r="B44" s="106">
        <v>224</v>
      </c>
      <c r="C44" s="2" t="s">
        <v>16</v>
      </c>
      <c r="D44" s="11" t="s">
        <v>160</v>
      </c>
      <c r="E44" s="11"/>
      <c r="F44" s="7">
        <v>43719</v>
      </c>
      <c r="G44" s="39">
        <v>97</v>
      </c>
      <c r="H44" s="6">
        <v>30</v>
      </c>
      <c r="I44" s="6"/>
      <c r="J44" s="6"/>
      <c r="K44" s="45"/>
      <c r="L44" s="71"/>
      <c r="M44" s="6"/>
      <c r="N44" s="6"/>
      <c r="O44" s="6"/>
      <c r="P44" s="72"/>
      <c r="Q44" s="38">
        <f t="shared" si="3"/>
        <v>127</v>
      </c>
      <c r="R44" s="42">
        <f t="shared" si="4"/>
        <v>3810</v>
      </c>
      <c r="T44" s="35">
        <f t="shared" si="5"/>
        <v>30</v>
      </c>
      <c r="U44" s="8"/>
      <c r="V44" s="8"/>
      <c r="W44" s="9"/>
      <c r="Y44" s="3"/>
      <c r="Z44" s="3"/>
      <c r="AB44" s="9"/>
      <c r="AC44" s="10"/>
      <c r="AD44" s="10"/>
      <c r="AE44" s="10"/>
      <c r="AF44" s="10"/>
      <c r="AG44" s="10"/>
      <c r="AH44" s="9"/>
      <c r="AI44" s="10"/>
      <c r="AJ44" s="10"/>
      <c r="AK44" s="10"/>
    </row>
    <row r="45" spans="1:37" ht="21" customHeight="1" x14ac:dyDescent="0.2">
      <c r="A45" s="115">
        <f>IF(C45=Data!$B$30,Data!$C$30,IF(C45=Data!$B$31,Data!$C$31,IF('Census Report'!C45=Data!$B$32,Data!$C$32,IF('Census Report'!C45=Data!$B$33,Data!$C$33,IF('Census Report'!C45=Data!$B$34,Data!$C$34,IF('Census Report'!C45=Data!$B$35,Data!$C$35,IF('Census Report'!C45=Data!$B$36,Data!$C$36,IF('Census Report'!C45=Data!$B$37,Data!$C$37,IF('Census Report'!C45=Data!$B$38,Data!$C$38,IF('Census Report'!C45=Data!$B$39,Data!$C$39,IF('Census Report'!C45=Data!$B$40,Data!$C$40,IF('Census Report'!C45=Data!$B$41,Data!$C$41,IF('Census Report'!C45=Data!$B$42,Data!$C$42,IF('Census Report'!C45=Data!$B$43,Data!$C$43,IF('Census Report'!C45=Data!$B$44,Data!$C$44,IF('Census Report'!C45=Data!$B$45,Data!$C$45,IF('Census Report'!C45=Data!$B$46,Data!$C$46,"")))))))))))))))))</f>
        <v>135</v>
      </c>
      <c r="B45" s="106">
        <v>225</v>
      </c>
      <c r="C45" s="2" t="s">
        <v>82</v>
      </c>
      <c r="D45" s="11"/>
      <c r="E45" s="11"/>
      <c r="F45" s="7"/>
      <c r="G45" s="39"/>
      <c r="H45" s="6"/>
      <c r="I45" s="6"/>
      <c r="J45" s="6"/>
      <c r="K45" s="45"/>
      <c r="L45" s="71"/>
      <c r="M45" s="6"/>
      <c r="N45" s="6"/>
      <c r="O45" s="6"/>
      <c r="P45" s="72"/>
      <c r="Q45" s="38" t="str">
        <f t="shared" si="3"/>
        <v/>
      </c>
      <c r="R45" s="42" t="str">
        <f t="shared" si="4"/>
        <v/>
      </c>
      <c r="T45" s="35" t="str">
        <f t="shared" si="5"/>
        <v/>
      </c>
      <c r="U45" s="8"/>
      <c r="V45" s="8"/>
      <c r="W45" s="9"/>
      <c r="Y45" s="3"/>
      <c r="Z45" s="3"/>
      <c r="AB45" s="9"/>
      <c r="AC45" s="10"/>
      <c r="AD45" s="10"/>
      <c r="AE45" s="10"/>
      <c r="AF45" s="10"/>
      <c r="AG45" s="10"/>
      <c r="AH45" s="9"/>
      <c r="AI45" s="10"/>
      <c r="AJ45" s="10"/>
      <c r="AK45" s="10"/>
    </row>
    <row r="46" spans="1:37" ht="21" customHeight="1" x14ac:dyDescent="0.2">
      <c r="A46" s="115">
        <f>IF(C46=Data!$B$30,Data!$C$30,IF(C46=Data!$B$31,Data!$C$31,IF('Census Report'!C46=Data!$B$32,Data!$C$32,IF('Census Report'!C46=Data!$B$33,Data!$C$33,IF('Census Report'!C46=Data!$B$34,Data!$C$34,IF('Census Report'!C46=Data!$B$35,Data!$C$35,IF('Census Report'!C46=Data!$B$36,Data!$C$36,IF('Census Report'!C46=Data!$B$37,Data!$C$37,IF('Census Report'!C46=Data!$B$38,Data!$C$38,IF('Census Report'!C46=Data!$B$39,Data!$C$39,IF('Census Report'!C46=Data!$B$40,Data!$C$40,IF('Census Report'!C46=Data!$B$41,Data!$C$41,IF('Census Report'!C46=Data!$B$42,Data!$C$42,IF('Census Report'!C46=Data!$B$43,Data!$C$43,IF('Census Report'!C46=Data!$B$44,Data!$C$44,IF('Census Report'!C46=Data!$B$45,Data!$C$45,IF('Census Report'!C46=Data!$B$46,Data!$C$46,"")))))))))))))))))</f>
        <v>120</v>
      </c>
      <c r="B46" s="106">
        <v>226</v>
      </c>
      <c r="C46" s="2" t="s">
        <v>16</v>
      </c>
      <c r="D46" s="11" t="s">
        <v>191</v>
      </c>
      <c r="E46" s="11"/>
      <c r="F46" s="7">
        <v>44274</v>
      </c>
      <c r="G46" s="39">
        <v>120</v>
      </c>
      <c r="H46" s="6"/>
      <c r="I46" s="6"/>
      <c r="J46" s="6"/>
      <c r="K46" s="45"/>
      <c r="L46" s="71"/>
      <c r="M46" s="6"/>
      <c r="N46" s="6"/>
      <c r="O46" s="6"/>
      <c r="P46" s="72"/>
      <c r="Q46" s="38">
        <f t="shared" si="3"/>
        <v>120</v>
      </c>
      <c r="R46" s="42">
        <f t="shared" si="4"/>
        <v>3600</v>
      </c>
      <c r="T46" s="35">
        <f t="shared" si="5"/>
        <v>30</v>
      </c>
      <c r="U46" s="8"/>
      <c r="V46" s="8"/>
      <c r="W46" s="9"/>
      <c r="Y46" s="3"/>
      <c r="Z46" s="3"/>
      <c r="AB46" s="9"/>
      <c r="AC46" s="10"/>
      <c r="AD46" s="10"/>
      <c r="AE46" s="10"/>
      <c r="AF46" s="10"/>
      <c r="AG46" s="10"/>
      <c r="AH46" s="9"/>
      <c r="AI46" s="10"/>
      <c r="AJ46" s="10"/>
      <c r="AK46" s="10"/>
    </row>
    <row r="47" spans="1:37" ht="21" customHeight="1" thickBot="1" x14ac:dyDescent="0.25">
      <c r="A47" s="115">
        <f>IF(C47=Data!$B$30,Data!$C$30,IF(C47=Data!$B$31,Data!$C$31,IF('Census Report'!C47=Data!$B$32,Data!$C$32,IF('Census Report'!C47=Data!$B$33,Data!$C$33,IF('Census Report'!C47=Data!$B$34,Data!$C$34,IF('Census Report'!C47=Data!$B$35,Data!$C$35,IF('Census Report'!C47=Data!$B$36,Data!$C$36,IF('Census Report'!C47=Data!$B$37,Data!$C$37,IF('Census Report'!C47=Data!$B$38,Data!$C$38,IF('Census Report'!C47=Data!$B$39,Data!$C$39,IF('Census Report'!C47=Data!$B$40,Data!$C$40,IF('Census Report'!C47=Data!$B$41,Data!$C$41,IF('Census Report'!C47=Data!$B$42,Data!$C$42,IF('Census Report'!C47=Data!$B$43,Data!$C$43,IF('Census Report'!C47=Data!$B$44,Data!$C$44,IF('Census Report'!C47=Data!$B$45,Data!$C$45,IF('Census Report'!C47=Data!$B$46,Data!$C$46,"")))))))))))))))))</f>
        <v>135</v>
      </c>
      <c r="B47" s="106">
        <v>227</v>
      </c>
      <c r="C47" s="2" t="s">
        <v>77</v>
      </c>
      <c r="D47" s="11" t="s">
        <v>199</v>
      </c>
      <c r="E47" s="11"/>
      <c r="F47" s="7">
        <v>44329</v>
      </c>
      <c r="G47" s="39">
        <v>130</v>
      </c>
      <c r="H47" s="6"/>
      <c r="I47" s="6"/>
      <c r="J47" s="6"/>
      <c r="K47" s="45"/>
      <c r="L47" s="71"/>
      <c r="M47" s="6"/>
      <c r="N47" s="6"/>
      <c r="O47" s="6"/>
      <c r="P47" s="72"/>
      <c r="Q47" s="38">
        <f t="shared" si="3"/>
        <v>130</v>
      </c>
      <c r="R47" s="42">
        <f t="shared" si="4"/>
        <v>3900</v>
      </c>
      <c r="T47" s="35">
        <f t="shared" si="5"/>
        <v>30</v>
      </c>
      <c r="U47" s="8"/>
      <c r="V47" s="8"/>
      <c r="W47" s="9"/>
      <c r="Y47" s="3"/>
      <c r="Z47" s="3"/>
      <c r="AB47" s="9"/>
      <c r="AC47" s="10"/>
      <c r="AD47" s="10"/>
      <c r="AE47" s="10"/>
      <c r="AF47" s="10"/>
      <c r="AG47" s="10"/>
      <c r="AH47" s="9"/>
      <c r="AI47" s="10"/>
      <c r="AJ47" s="10"/>
      <c r="AK47" s="10"/>
    </row>
    <row r="48" spans="1:37" ht="21" hidden="1" customHeight="1" outlineLevel="1" x14ac:dyDescent="0.2">
      <c r="A48" s="115">
        <f>IF(C48=Data!$B$30,Data!$C$30,IF(C48=Data!$B$31,Data!$C$31,IF('Census Report'!C48=Data!$B$32,Data!$C$32,IF('Census Report'!C48=Data!$B$33,Data!$C$33,IF('Census Report'!C48=Data!$B$34,Data!$C$34,IF('Census Report'!C48=Data!$B$35,Data!$C$35,IF('Census Report'!C48=Data!$B$36,Data!$C$36,IF('Census Report'!C48=Data!$B$37,Data!$C$37,IF('Census Report'!C48=Data!$B$38,Data!$C$38,IF('Census Report'!C48=Data!$B$39,Data!$C$39,IF('Census Report'!C48=Data!$B$40,Data!$C$40,IF('Census Report'!C48=Data!$B$41,Data!$C$41,IF('Census Report'!C48=Data!$B$42,Data!$C$42,IF('Census Report'!C48=Data!$B$43,Data!$C$43,IF('Census Report'!C48=Data!$B$44,Data!$C$44,IF('Census Report'!C48=Data!$B$45,Data!$C$45,IF('Census Report'!C48=Data!$B$46,Data!$C$46,"")))))))))))))))))</f>
        <v>0</v>
      </c>
      <c r="B48" s="106"/>
      <c r="C48" s="2"/>
      <c r="D48" s="11"/>
      <c r="E48" s="11"/>
      <c r="F48" s="7"/>
      <c r="G48" s="39"/>
      <c r="H48" s="6"/>
      <c r="I48" s="6"/>
      <c r="J48" s="6"/>
      <c r="K48" s="45"/>
      <c r="L48" s="71"/>
      <c r="M48" s="6"/>
      <c r="N48" s="6"/>
      <c r="O48" s="6"/>
      <c r="P48" s="72"/>
      <c r="Q48" s="38" t="str">
        <f t="shared" si="3"/>
        <v/>
      </c>
      <c r="R48" s="42" t="str">
        <f t="shared" si="4"/>
        <v/>
      </c>
      <c r="T48" s="35" t="str">
        <f t="shared" si="5"/>
        <v/>
      </c>
      <c r="U48" s="8"/>
      <c r="V48" s="8"/>
      <c r="W48" s="9"/>
      <c r="Y48" s="3"/>
      <c r="Z48" s="3"/>
      <c r="AB48" s="9"/>
      <c r="AC48" s="10"/>
      <c r="AD48" s="10"/>
      <c r="AE48" s="10"/>
      <c r="AF48" s="10"/>
      <c r="AG48" s="10"/>
      <c r="AH48" s="9"/>
      <c r="AI48" s="10"/>
      <c r="AJ48" s="10"/>
      <c r="AK48" s="10"/>
    </row>
    <row r="49" spans="1:37" ht="21" hidden="1" customHeight="1" outlineLevel="1" x14ac:dyDescent="0.2">
      <c r="A49" s="115">
        <f>IF(C49=Data!$B$30,Data!$C$30,IF(C49=Data!$B$31,Data!$C$31,IF('Census Report'!C49=Data!$B$32,Data!$C$32,IF('Census Report'!C49=Data!$B$33,Data!$C$33,IF('Census Report'!C49=Data!$B$34,Data!$C$34,IF('Census Report'!C49=Data!$B$35,Data!$C$35,IF('Census Report'!C49=Data!$B$36,Data!$C$36,IF('Census Report'!C49=Data!$B$37,Data!$C$37,IF('Census Report'!C49=Data!$B$38,Data!$C$38,IF('Census Report'!C49=Data!$B$39,Data!$C$39,IF('Census Report'!C49=Data!$B$40,Data!$C$40,IF('Census Report'!C49=Data!$B$41,Data!$C$41,IF('Census Report'!C49=Data!$B$42,Data!$C$42,IF('Census Report'!C49=Data!$B$43,Data!$C$43,IF('Census Report'!C49=Data!$B$44,Data!$C$44,IF('Census Report'!C49=Data!$B$45,Data!$C$45,IF('Census Report'!C49=Data!$B$46,Data!$C$46,"")))))))))))))))))</f>
        <v>0</v>
      </c>
      <c r="B49" s="106"/>
      <c r="C49" s="2"/>
      <c r="D49" s="6"/>
      <c r="E49" s="11"/>
      <c r="F49" s="7"/>
      <c r="G49" s="39"/>
      <c r="H49" s="6"/>
      <c r="I49" s="6"/>
      <c r="J49" s="6"/>
      <c r="K49" s="45"/>
      <c r="L49" s="71"/>
      <c r="M49" s="6"/>
      <c r="N49" s="6"/>
      <c r="O49" s="6"/>
      <c r="P49" s="72"/>
      <c r="Q49" s="38" t="str">
        <f t="shared" si="3"/>
        <v/>
      </c>
      <c r="R49" s="42" t="str">
        <f t="shared" si="4"/>
        <v/>
      </c>
      <c r="T49" s="35" t="str">
        <f t="shared" si="5"/>
        <v/>
      </c>
      <c r="U49" s="8"/>
      <c r="V49" s="8"/>
      <c r="W49" s="9"/>
      <c r="Y49" s="3"/>
      <c r="Z49" s="3"/>
      <c r="AB49" s="9"/>
      <c r="AC49" s="10"/>
      <c r="AD49" s="10"/>
      <c r="AE49" s="10"/>
      <c r="AF49" s="10"/>
      <c r="AG49" s="10"/>
      <c r="AH49" s="9"/>
      <c r="AI49" s="10"/>
      <c r="AJ49" s="10"/>
      <c r="AK49" s="10"/>
    </row>
    <row r="50" spans="1:37" ht="21" hidden="1" customHeight="1" outlineLevel="1" x14ac:dyDescent="0.2">
      <c r="A50" s="115">
        <f>IF(C50=Data!$B$30,Data!$C$30,IF(C50=Data!$B$31,Data!$C$31,IF('Census Report'!C50=Data!$B$32,Data!$C$32,IF('Census Report'!C50=Data!$B$33,Data!$C$33,IF('Census Report'!C50=Data!$B$34,Data!$C$34,IF('Census Report'!C50=Data!$B$35,Data!$C$35,IF('Census Report'!C50=Data!$B$36,Data!$C$36,IF('Census Report'!C50=Data!$B$37,Data!$C$37,IF('Census Report'!C50=Data!$B$38,Data!$C$38,IF('Census Report'!C50=Data!$B$39,Data!$C$39,IF('Census Report'!C50=Data!$B$40,Data!$C$40,IF('Census Report'!C50=Data!$B$41,Data!$C$41,IF('Census Report'!C50=Data!$B$42,Data!$C$42,IF('Census Report'!C50=Data!$B$43,Data!$C$43,IF('Census Report'!C50=Data!$B$44,Data!$C$44,IF('Census Report'!C50=Data!$B$45,Data!$C$45,IF('Census Report'!C50=Data!$B$46,Data!$C$46,"")))))))))))))))))</f>
        <v>0</v>
      </c>
      <c r="B50" s="106"/>
      <c r="C50" s="2"/>
      <c r="D50" s="11"/>
      <c r="E50" s="11"/>
      <c r="F50" s="7"/>
      <c r="G50" s="39"/>
      <c r="H50" s="6"/>
      <c r="I50" s="6"/>
      <c r="J50" s="6"/>
      <c r="K50" s="45"/>
      <c r="L50" s="71"/>
      <c r="M50" s="6"/>
      <c r="N50" s="6"/>
      <c r="O50" s="6"/>
      <c r="P50" s="72"/>
      <c r="Q50" s="38" t="str">
        <f t="shared" si="3"/>
        <v/>
      </c>
      <c r="R50" s="42" t="str">
        <f t="shared" si="4"/>
        <v/>
      </c>
      <c r="T50" s="35" t="str">
        <f t="shared" si="5"/>
        <v/>
      </c>
      <c r="U50" s="8"/>
      <c r="V50" s="8"/>
      <c r="W50" s="9"/>
      <c r="Y50" s="3"/>
      <c r="Z50" s="3"/>
      <c r="AB50" s="9"/>
      <c r="AC50" s="10"/>
      <c r="AD50" s="10"/>
      <c r="AE50" s="10"/>
      <c r="AF50" s="10"/>
      <c r="AG50" s="10"/>
      <c r="AH50" s="9"/>
      <c r="AI50" s="10"/>
      <c r="AJ50" s="10"/>
      <c r="AK50" s="10"/>
    </row>
    <row r="51" spans="1:37" ht="21" hidden="1" customHeight="1" outlineLevel="1" x14ac:dyDescent="0.2">
      <c r="A51" s="115">
        <f>IF(C51=Data!$B$30,Data!$C$30,IF(C51=Data!$B$31,Data!$C$31,IF('Census Report'!C51=Data!$B$32,Data!$C$32,IF('Census Report'!C51=Data!$B$33,Data!$C$33,IF('Census Report'!C51=Data!$B$34,Data!$C$34,IF('Census Report'!C51=Data!$B$35,Data!$C$35,IF('Census Report'!C51=Data!$B$36,Data!$C$36,IF('Census Report'!C51=Data!$B$37,Data!$C$37,IF('Census Report'!C51=Data!$B$38,Data!$C$38,IF('Census Report'!C51=Data!$B$39,Data!$C$39,IF('Census Report'!C51=Data!$B$40,Data!$C$40,IF('Census Report'!C51=Data!$B$41,Data!$C$41,IF('Census Report'!C51=Data!$B$42,Data!$C$42,IF('Census Report'!C51=Data!$B$43,Data!$C$43,IF('Census Report'!C51=Data!$B$44,Data!$C$44,IF('Census Report'!C51=Data!$B$45,Data!$C$45,IF('Census Report'!C51=Data!$B$46,Data!$C$46,"")))))))))))))))))</f>
        <v>0</v>
      </c>
      <c r="B51" s="106"/>
      <c r="C51" s="2"/>
      <c r="D51" s="11"/>
      <c r="E51" s="11"/>
      <c r="F51" s="7"/>
      <c r="G51" s="39"/>
      <c r="H51" s="6"/>
      <c r="I51" s="6"/>
      <c r="J51" s="6"/>
      <c r="K51" s="45"/>
      <c r="L51" s="71"/>
      <c r="M51" s="6"/>
      <c r="N51" s="6"/>
      <c r="O51" s="6"/>
      <c r="P51" s="72"/>
      <c r="Q51" s="38" t="str">
        <f t="shared" si="3"/>
        <v/>
      </c>
      <c r="R51" s="42" t="str">
        <f t="shared" si="4"/>
        <v/>
      </c>
      <c r="T51" s="35" t="str">
        <f t="shared" si="5"/>
        <v/>
      </c>
      <c r="U51" s="8"/>
      <c r="V51" s="8"/>
      <c r="W51" s="9"/>
      <c r="Y51" s="3"/>
      <c r="Z51" s="3"/>
      <c r="AB51" s="9"/>
      <c r="AC51" s="10"/>
      <c r="AD51" s="10"/>
      <c r="AE51" s="10"/>
      <c r="AF51" s="10"/>
      <c r="AG51" s="10"/>
      <c r="AH51" s="9"/>
      <c r="AI51" s="10"/>
      <c r="AJ51" s="10"/>
      <c r="AK51" s="10"/>
    </row>
    <row r="52" spans="1:37" ht="21" hidden="1" customHeight="1" outlineLevel="2" x14ac:dyDescent="0.2">
      <c r="A52" s="115">
        <f>IF(C52=Data!$B$30,Data!$C$30,IF(C52=Data!$B$31,Data!$C$31,IF('Census Report'!C52=Data!$B$32,Data!$C$32,IF('Census Report'!C52=Data!$B$33,Data!$C$33,IF('Census Report'!C52=Data!$B$34,Data!$C$34,IF('Census Report'!C52=Data!$B$35,Data!$C$35,IF('Census Report'!C52=Data!$B$36,Data!$C$36,IF('Census Report'!C52=Data!$B$37,Data!$C$37,IF('Census Report'!C52=Data!$B$38,Data!$C$38,IF('Census Report'!C52=Data!$B$39,Data!$C$39,IF('Census Report'!C52=Data!$B$40,Data!$C$40,IF('Census Report'!C52=Data!$B$41,Data!$C$41,IF('Census Report'!C52=Data!$B$42,Data!$C$42,IF('Census Report'!C52=Data!$B$43,Data!$C$43,IF('Census Report'!C52=Data!$B$44,Data!$C$44,IF('Census Report'!C52=Data!$B$45,Data!$C$45,IF('Census Report'!C52=Data!$B$46,Data!$C$46,"")))))))))))))))))</f>
        <v>0</v>
      </c>
      <c r="B52" s="106"/>
      <c r="C52" s="2"/>
      <c r="D52" s="11"/>
      <c r="E52" s="11"/>
      <c r="F52" s="7"/>
      <c r="G52" s="6"/>
      <c r="H52" s="6"/>
      <c r="I52" s="6"/>
      <c r="J52" s="6"/>
      <c r="K52" s="45"/>
      <c r="L52" s="71"/>
      <c r="M52" s="6"/>
      <c r="N52" s="6"/>
      <c r="O52" s="6"/>
      <c r="P52" s="72"/>
      <c r="Q52" s="38" t="str">
        <f t="shared" si="3"/>
        <v/>
      </c>
      <c r="R52" s="42" t="str">
        <f t="shared" si="4"/>
        <v/>
      </c>
      <c r="T52" s="35" t="str">
        <f t="shared" si="5"/>
        <v/>
      </c>
      <c r="U52" s="8"/>
      <c r="V52" s="8"/>
      <c r="W52" s="9"/>
      <c r="Y52" s="3"/>
      <c r="Z52" s="3"/>
      <c r="AB52" s="9"/>
      <c r="AC52" s="10"/>
      <c r="AD52" s="10"/>
      <c r="AE52" s="10"/>
      <c r="AF52" s="10"/>
      <c r="AG52" s="10"/>
      <c r="AH52" s="9"/>
      <c r="AI52" s="10"/>
      <c r="AJ52" s="10"/>
      <c r="AK52" s="10"/>
    </row>
    <row r="53" spans="1:37" ht="21" hidden="1" customHeight="1" outlineLevel="2" x14ac:dyDescent="0.2">
      <c r="A53" s="115">
        <f>IF(C53=Data!$B$30,Data!$C$30,IF(C53=Data!$B$31,Data!$C$31,IF('Census Report'!C53=Data!$B$32,Data!$C$32,IF('Census Report'!C53=Data!$B$33,Data!$C$33,IF('Census Report'!C53=Data!$B$34,Data!$C$34,IF('Census Report'!C53=Data!$B$35,Data!$C$35,IF('Census Report'!C53=Data!$B$36,Data!$C$36,IF('Census Report'!C53=Data!$B$37,Data!$C$37,IF('Census Report'!C53=Data!$B$38,Data!$C$38,IF('Census Report'!C53=Data!$B$39,Data!$C$39,IF('Census Report'!C53=Data!$B$40,Data!$C$40,IF('Census Report'!C53=Data!$B$41,Data!$C$41,IF('Census Report'!C53=Data!$B$42,Data!$C$42,IF('Census Report'!C53=Data!$B$43,Data!$C$43,IF('Census Report'!C53=Data!$B$44,Data!$C$44,IF('Census Report'!C53=Data!$B$45,Data!$C$45,IF('Census Report'!C53=Data!$B$46,Data!$C$46,"")))))))))))))))))</f>
        <v>0</v>
      </c>
      <c r="B53" s="106"/>
      <c r="C53" s="2"/>
      <c r="D53" s="11"/>
      <c r="E53" s="11"/>
      <c r="F53" s="7"/>
      <c r="G53" s="6"/>
      <c r="H53" s="6"/>
      <c r="I53" s="6"/>
      <c r="J53" s="6"/>
      <c r="K53" s="45"/>
      <c r="L53" s="71"/>
      <c r="M53" s="6"/>
      <c r="N53" s="6"/>
      <c r="O53" s="6"/>
      <c r="P53" s="72"/>
      <c r="Q53" s="38" t="str">
        <f t="shared" si="3"/>
        <v/>
      </c>
      <c r="R53" s="42" t="str">
        <f t="shared" si="4"/>
        <v/>
      </c>
      <c r="T53" s="35" t="str">
        <f t="shared" si="5"/>
        <v/>
      </c>
      <c r="U53" s="8"/>
      <c r="V53" s="8"/>
      <c r="W53" s="9"/>
      <c r="Y53" s="3"/>
      <c r="Z53" s="3"/>
      <c r="AB53" s="9"/>
      <c r="AC53" s="10"/>
      <c r="AD53" s="10"/>
      <c r="AE53" s="10"/>
      <c r="AF53" s="10"/>
      <c r="AG53" s="10"/>
      <c r="AH53" s="9"/>
      <c r="AI53" s="10"/>
      <c r="AJ53" s="10"/>
      <c r="AK53" s="10"/>
    </row>
    <row r="54" spans="1:37" ht="21" hidden="1" customHeight="1" outlineLevel="2" x14ac:dyDescent="0.2">
      <c r="A54" s="115">
        <f>IF(C54=Data!$B$30,Data!$C$30,IF(C54=Data!$B$31,Data!$C$31,IF('Census Report'!C54=Data!$B$32,Data!$C$32,IF('Census Report'!C54=Data!$B$33,Data!$C$33,IF('Census Report'!C54=Data!$B$34,Data!$C$34,IF('Census Report'!C54=Data!$B$35,Data!$C$35,IF('Census Report'!C54=Data!$B$36,Data!$C$36,IF('Census Report'!C54=Data!$B$37,Data!$C$37,IF('Census Report'!C54=Data!$B$38,Data!$C$38,IF('Census Report'!C54=Data!$B$39,Data!$C$39,IF('Census Report'!C54=Data!$B$40,Data!$C$40,IF('Census Report'!C54=Data!$B$41,Data!$C$41,IF('Census Report'!C54=Data!$B$42,Data!$C$42,IF('Census Report'!C54=Data!$B$43,Data!$C$43,IF('Census Report'!C54=Data!$B$44,Data!$C$44,IF('Census Report'!C54=Data!$B$45,Data!$C$45,IF('Census Report'!C54=Data!$B$46,Data!$C$46,"")))))))))))))))))</f>
        <v>0</v>
      </c>
      <c r="B54" s="106"/>
      <c r="C54" s="2"/>
      <c r="D54" s="11"/>
      <c r="E54" s="11"/>
      <c r="F54" s="7"/>
      <c r="G54" s="6"/>
      <c r="H54" s="6"/>
      <c r="I54" s="6"/>
      <c r="J54" s="6"/>
      <c r="K54" s="45"/>
      <c r="L54" s="71"/>
      <c r="M54" s="6"/>
      <c r="N54" s="6"/>
      <c r="O54" s="6"/>
      <c r="P54" s="72"/>
      <c r="Q54" s="38" t="str">
        <f t="shared" si="3"/>
        <v/>
      </c>
      <c r="R54" s="42" t="str">
        <f t="shared" si="4"/>
        <v/>
      </c>
      <c r="T54" s="35" t="str">
        <f t="shared" si="5"/>
        <v/>
      </c>
      <c r="U54" s="8"/>
      <c r="V54" s="8"/>
      <c r="W54" s="9"/>
      <c r="Y54" s="3"/>
      <c r="Z54" s="3"/>
      <c r="AB54" s="9"/>
      <c r="AC54" s="10"/>
      <c r="AD54" s="10"/>
      <c r="AE54" s="10"/>
      <c r="AF54" s="10"/>
      <c r="AG54" s="10"/>
      <c r="AH54" s="9"/>
      <c r="AI54" s="10"/>
      <c r="AJ54" s="10"/>
      <c r="AK54" s="10"/>
    </row>
    <row r="55" spans="1:37" ht="21" hidden="1" customHeight="1" outlineLevel="2" x14ac:dyDescent="0.2">
      <c r="A55" s="115">
        <f>IF(C55=Data!$B$30,Data!$C$30,IF(C55=Data!$B$31,Data!$C$31,IF('Census Report'!C55=Data!$B$32,Data!$C$32,IF('Census Report'!C55=Data!$B$33,Data!$C$33,IF('Census Report'!C55=Data!$B$34,Data!$C$34,IF('Census Report'!C55=Data!$B$35,Data!$C$35,IF('Census Report'!C55=Data!$B$36,Data!$C$36,IF('Census Report'!C55=Data!$B$37,Data!$C$37,IF('Census Report'!C55=Data!$B$38,Data!$C$38,IF('Census Report'!C55=Data!$B$39,Data!$C$39,IF('Census Report'!C55=Data!$B$40,Data!$C$40,IF('Census Report'!C55=Data!$B$41,Data!$C$41,IF('Census Report'!C55=Data!$B$42,Data!$C$42,IF('Census Report'!C55=Data!$B$43,Data!$C$43,IF('Census Report'!C55=Data!$B$44,Data!$C$44,IF('Census Report'!C55=Data!$B$45,Data!$C$45,IF('Census Report'!C55=Data!$B$46,Data!$C$46,"")))))))))))))))))</f>
        <v>0</v>
      </c>
      <c r="B55" s="106"/>
      <c r="C55" s="2"/>
      <c r="D55" s="11"/>
      <c r="E55" s="11"/>
      <c r="F55" s="7"/>
      <c r="G55" s="6"/>
      <c r="H55" s="6"/>
      <c r="I55" s="6"/>
      <c r="J55" s="6"/>
      <c r="K55" s="45"/>
      <c r="L55" s="71"/>
      <c r="M55" s="6"/>
      <c r="N55" s="6"/>
      <c r="O55" s="6"/>
      <c r="P55" s="72"/>
      <c r="Q55" s="38" t="str">
        <f t="shared" si="3"/>
        <v/>
      </c>
      <c r="R55" s="42" t="str">
        <f t="shared" si="4"/>
        <v/>
      </c>
      <c r="T55" s="35" t="str">
        <f t="shared" si="5"/>
        <v/>
      </c>
      <c r="U55" s="8"/>
      <c r="V55" s="8"/>
      <c r="W55" s="9"/>
      <c r="Y55" s="3"/>
      <c r="Z55" s="3"/>
      <c r="AB55" s="9"/>
      <c r="AC55" s="10"/>
      <c r="AD55" s="10"/>
      <c r="AE55" s="10"/>
      <c r="AF55" s="10"/>
      <c r="AG55" s="10"/>
      <c r="AH55" s="9"/>
      <c r="AI55" s="10"/>
      <c r="AJ55" s="10"/>
      <c r="AK55" s="10"/>
    </row>
    <row r="56" spans="1:37" ht="21" hidden="1" customHeight="1" outlineLevel="2" x14ac:dyDescent="0.2">
      <c r="A56" s="115">
        <f>IF(C56=Data!$B$30,Data!$C$30,IF(C56=Data!$B$31,Data!$C$31,IF('Census Report'!C56=Data!$B$32,Data!$C$32,IF('Census Report'!C56=Data!$B$33,Data!$C$33,IF('Census Report'!C56=Data!$B$34,Data!$C$34,IF('Census Report'!C56=Data!$B$35,Data!$C$35,IF('Census Report'!C56=Data!$B$36,Data!$C$36,IF('Census Report'!C56=Data!$B$37,Data!$C$37,IF('Census Report'!C56=Data!$B$38,Data!$C$38,IF('Census Report'!C56=Data!$B$39,Data!$C$39,IF('Census Report'!C56=Data!$B$40,Data!$C$40,IF('Census Report'!C56=Data!$B$41,Data!$C$41,IF('Census Report'!C56=Data!$B$42,Data!$C$42,IF('Census Report'!C56=Data!$B$43,Data!$C$43,IF('Census Report'!C56=Data!$B$44,Data!$C$44,IF('Census Report'!C56=Data!$B$45,Data!$C$45,IF('Census Report'!C56=Data!$B$46,Data!$C$46,"")))))))))))))))))</f>
        <v>0</v>
      </c>
      <c r="B56" s="106"/>
      <c r="C56" s="2"/>
      <c r="D56" s="11"/>
      <c r="E56" s="11"/>
      <c r="F56" s="7"/>
      <c r="G56" s="6"/>
      <c r="H56" s="6"/>
      <c r="I56" s="6"/>
      <c r="J56" s="6"/>
      <c r="K56" s="45"/>
      <c r="L56" s="71"/>
      <c r="M56" s="6"/>
      <c r="N56" s="6"/>
      <c r="O56" s="6"/>
      <c r="P56" s="72"/>
      <c r="Q56" s="38" t="str">
        <f t="shared" si="3"/>
        <v/>
      </c>
      <c r="R56" s="42" t="str">
        <f t="shared" si="4"/>
        <v/>
      </c>
      <c r="T56" s="35" t="str">
        <f t="shared" si="5"/>
        <v/>
      </c>
      <c r="U56" s="8"/>
      <c r="V56" s="8"/>
      <c r="W56" s="9"/>
      <c r="Y56" s="3"/>
      <c r="Z56" s="3"/>
      <c r="AB56" s="9"/>
      <c r="AC56" s="10"/>
      <c r="AD56" s="10"/>
      <c r="AE56" s="10"/>
      <c r="AF56" s="10"/>
      <c r="AG56" s="10"/>
      <c r="AH56" s="9"/>
      <c r="AI56" s="10"/>
      <c r="AJ56" s="10"/>
      <c r="AK56" s="10"/>
    </row>
    <row r="57" spans="1:37" ht="21" hidden="1" customHeight="1" outlineLevel="2" x14ac:dyDescent="0.2">
      <c r="A57" s="115">
        <f>IF(C57=Data!$B$30,Data!$C$30,IF(C57=Data!$B$31,Data!$C$31,IF('Census Report'!C57=Data!$B$32,Data!$C$32,IF('Census Report'!C57=Data!$B$33,Data!$C$33,IF('Census Report'!C57=Data!$B$34,Data!$C$34,IF('Census Report'!C57=Data!$B$35,Data!$C$35,IF('Census Report'!C57=Data!$B$36,Data!$C$36,IF('Census Report'!C57=Data!$B$37,Data!$C$37,IF('Census Report'!C57=Data!$B$38,Data!$C$38,IF('Census Report'!C57=Data!$B$39,Data!$C$39,IF('Census Report'!C57=Data!$B$40,Data!$C$40,IF('Census Report'!C57=Data!$B$41,Data!$C$41,IF('Census Report'!C57=Data!$B$42,Data!$C$42,IF('Census Report'!C57=Data!$B$43,Data!$C$43,IF('Census Report'!C57=Data!$B$44,Data!$C$44,IF('Census Report'!C57=Data!$B$45,Data!$C$45,IF('Census Report'!C57=Data!$B$46,Data!$C$46,"")))))))))))))))))</f>
        <v>0</v>
      </c>
      <c r="B57" s="106"/>
      <c r="C57" s="2"/>
      <c r="D57" s="11"/>
      <c r="E57" s="11"/>
      <c r="F57" s="7"/>
      <c r="G57" s="6"/>
      <c r="H57" s="6"/>
      <c r="I57" s="6"/>
      <c r="J57" s="6"/>
      <c r="K57" s="45"/>
      <c r="L57" s="71"/>
      <c r="M57" s="6"/>
      <c r="N57" s="6"/>
      <c r="O57" s="6"/>
      <c r="P57" s="72"/>
      <c r="Q57" s="38" t="str">
        <f t="shared" si="3"/>
        <v/>
      </c>
      <c r="R57" s="42" t="str">
        <f t="shared" si="4"/>
        <v/>
      </c>
      <c r="T57" s="35" t="str">
        <f t="shared" si="5"/>
        <v/>
      </c>
      <c r="U57" s="8"/>
      <c r="V57" s="8"/>
      <c r="W57" s="9"/>
      <c r="Y57" s="3"/>
      <c r="Z57" s="3"/>
      <c r="AB57" s="9"/>
      <c r="AC57" s="10"/>
      <c r="AD57" s="10"/>
      <c r="AE57" s="10"/>
      <c r="AF57" s="10"/>
      <c r="AG57" s="10"/>
      <c r="AH57" s="9"/>
      <c r="AI57" s="10"/>
      <c r="AJ57" s="10"/>
      <c r="AK57" s="10"/>
    </row>
    <row r="58" spans="1:37" ht="21" hidden="1" customHeight="1" outlineLevel="2" x14ac:dyDescent="0.2">
      <c r="A58" s="115">
        <f>IF(C58=Data!$B$30,Data!$C$30,IF(C58=Data!$B$31,Data!$C$31,IF('Census Report'!C58=Data!$B$32,Data!$C$32,IF('Census Report'!C58=Data!$B$33,Data!$C$33,IF('Census Report'!C58=Data!$B$34,Data!$C$34,IF('Census Report'!C58=Data!$B$35,Data!$C$35,IF('Census Report'!C58=Data!$B$36,Data!$C$36,IF('Census Report'!C58=Data!$B$37,Data!$C$37,IF('Census Report'!C58=Data!$B$38,Data!$C$38,IF('Census Report'!C58=Data!$B$39,Data!$C$39,IF('Census Report'!C58=Data!$B$40,Data!$C$40,IF('Census Report'!C58=Data!$B$41,Data!$C$41,IF('Census Report'!C58=Data!$B$42,Data!$C$42,IF('Census Report'!C58=Data!$B$43,Data!$C$43,IF('Census Report'!C58=Data!$B$44,Data!$C$44,IF('Census Report'!C58=Data!$B$45,Data!$C$45,IF('Census Report'!C58=Data!$B$46,Data!$C$46,"")))))))))))))))))</f>
        <v>0</v>
      </c>
      <c r="B58" s="106"/>
      <c r="C58" s="2"/>
      <c r="D58" s="11"/>
      <c r="E58" s="11"/>
      <c r="F58" s="7"/>
      <c r="G58" s="6"/>
      <c r="H58" s="6"/>
      <c r="I58" s="6"/>
      <c r="J58" s="6"/>
      <c r="K58" s="45"/>
      <c r="L58" s="71"/>
      <c r="M58" s="6"/>
      <c r="N58" s="6"/>
      <c r="O58" s="6"/>
      <c r="P58" s="72"/>
      <c r="Q58" s="38" t="str">
        <f t="shared" si="3"/>
        <v/>
      </c>
      <c r="R58" s="42" t="str">
        <f t="shared" si="4"/>
        <v/>
      </c>
      <c r="T58" s="35" t="str">
        <f t="shared" si="5"/>
        <v/>
      </c>
      <c r="U58" s="8"/>
      <c r="V58" s="8"/>
      <c r="W58" s="9"/>
      <c r="Y58" s="3"/>
      <c r="Z58" s="3"/>
      <c r="AB58" s="9"/>
      <c r="AC58" s="10"/>
      <c r="AD58" s="10"/>
      <c r="AE58" s="10"/>
      <c r="AF58" s="10"/>
      <c r="AG58" s="10"/>
      <c r="AH58" s="9"/>
      <c r="AI58" s="10"/>
      <c r="AJ58" s="10"/>
      <c r="AK58" s="10"/>
    </row>
    <row r="59" spans="1:37" ht="21" hidden="1" customHeight="1" outlineLevel="2" x14ac:dyDescent="0.2">
      <c r="A59" s="115">
        <f>IF(C59=Data!$B$30,Data!$C$30,IF(C59=Data!$B$31,Data!$C$31,IF('Census Report'!C59=Data!$B$32,Data!$C$32,IF('Census Report'!C59=Data!$B$33,Data!$C$33,IF('Census Report'!C59=Data!$B$34,Data!$C$34,IF('Census Report'!C59=Data!$B$35,Data!$C$35,IF('Census Report'!C59=Data!$B$36,Data!$C$36,IF('Census Report'!C59=Data!$B$37,Data!$C$37,IF('Census Report'!C59=Data!$B$38,Data!$C$38,IF('Census Report'!C59=Data!$B$39,Data!$C$39,IF('Census Report'!C59=Data!$B$40,Data!$C$40,IF('Census Report'!C59=Data!$B$41,Data!$C$41,IF('Census Report'!C59=Data!$B$42,Data!$C$42,IF('Census Report'!C59=Data!$B$43,Data!$C$43,IF('Census Report'!C59=Data!$B$44,Data!$C$44,IF('Census Report'!C59=Data!$B$45,Data!$C$45,IF('Census Report'!C59=Data!$B$46,Data!$C$46,"")))))))))))))))))</f>
        <v>0</v>
      </c>
      <c r="B59" s="106"/>
      <c r="C59" s="2"/>
      <c r="D59" s="11"/>
      <c r="E59" s="11"/>
      <c r="F59" s="7"/>
      <c r="G59" s="6"/>
      <c r="H59" s="6"/>
      <c r="I59" s="6"/>
      <c r="J59" s="6"/>
      <c r="K59" s="45"/>
      <c r="L59" s="71"/>
      <c r="M59" s="6"/>
      <c r="N59" s="6"/>
      <c r="O59" s="6"/>
      <c r="P59" s="72"/>
      <c r="Q59" s="38" t="str">
        <f t="shared" si="3"/>
        <v/>
      </c>
      <c r="R59" s="42" t="str">
        <f t="shared" si="4"/>
        <v/>
      </c>
      <c r="T59" s="35" t="str">
        <f t="shared" si="5"/>
        <v/>
      </c>
      <c r="U59" s="8"/>
      <c r="V59" s="8"/>
      <c r="W59" s="9"/>
      <c r="Y59" s="3"/>
      <c r="Z59" s="3"/>
      <c r="AB59" s="9"/>
      <c r="AC59" s="10"/>
      <c r="AD59" s="10"/>
      <c r="AE59" s="10"/>
      <c r="AF59" s="10"/>
      <c r="AG59" s="10"/>
      <c r="AH59" s="9"/>
      <c r="AI59" s="10"/>
      <c r="AJ59" s="10"/>
      <c r="AK59" s="10"/>
    </row>
    <row r="60" spans="1:37" ht="21" hidden="1" customHeight="1" outlineLevel="2" x14ac:dyDescent="0.2">
      <c r="A60" s="115">
        <f>IF(C60=Data!$B$30,Data!$C$30,IF(C60=Data!$B$31,Data!$C$31,IF('Census Report'!C60=Data!$B$32,Data!$C$32,IF('Census Report'!C60=Data!$B$33,Data!$C$33,IF('Census Report'!C60=Data!$B$34,Data!$C$34,IF('Census Report'!C60=Data!$B$35,Data!$C$35,IF('Census Report'!C60=Data!$B$36,Data!$C$36,IF('Census Report'!C60=Data!$B$37,Data!$C$37,IF('Census Report'!C60=Data!$B$38,Data!$C$38,IF('Census Report'!C60=Data!$B$39,Data!$C$39,IF('Census Report'!C60=Data!$B$40,Data!$C$40,IF('Census Report'!C60=Data!$B$41,Data!$C$41,IF('Census Report'!C60=Data!$B$42,Data!$C$42,IF('Census Report'!C60=Data!$B$43,Data!$C$43,IF('Census Report'!C60=Data!$B$44,Data!$C$44,IF('Census Report'!C60=Data!$B$45,Data!$C$45,IF('Census Report'!C60=Data!$B$46,Data!$C$46,"")))))))))))))))))</f>
        <v>0</v>
      </c>
      <c r="B60" s="106"/>
      <c r="C60" s="2"/>
      <c r="D60" s="11"/>
      <c r="E60" s="11"/>
      <c r="F60" s="7"/>
      <c r="G60" s="6"/>
      <c r="H60" s="6"/>
      <c r="I60" s="6"/>
      <c r="J60" s="6"/>
      <c r="K60" s="45"/>
      <c r="L60" s="71"/>
      <c r="M60" s="6"/>
      <c r="N60" s="6"/>
      <c r="O60" s="6"/>
      <c r="P60" s="72"/>
      <c r="Q60" s="38" t="str">
        <f t="shared" si="3"/>
        <v/>
      </c>
      <c r="R60" s="42" t="str">
        <f t="shared" si="4"/>
        <v/>
      </c>
      <c r="T60" s="35" t="str">
        <f t="shared" si="5"/>
        <v/>
      </c>
      <c r="U60" s="8"/>
      <c r="V60" s="8"/>
      <c r="W60" s="9"/>
      <c r="Y60" s="3"/>
      <c r="Z60" s="3"/>
      <c r="AB60" s="9"/>
      <c r="AC60" s="10"/>
      <c r="AD60" s="10"/>
      <c r="AE60" s="10"/>
      <c r="AF60" s="10"/>
      <c r="AG60" s="10"/>
      <c r="AH60" s="9"/>
      <c r="AI60" s="10"/>
      <c r="AJ60" s="10"/>
      <c r="AK60" s="10"/>
    </row>
    <row r="61" spans="1:37" ht="21" hidden="1" customHeight="1" outlineLevel="2" x14ac:dyDescent="0.2">
      <c r="A61" s="115">
        <f>IF(C61=Data!$B$30,Data!$C$30,IF(C61=Data!$B$31,Data!$C$31,IF('Census Report'!C61=Data!$B$32,Data!$C$32,IF('Census Report'!C61=Data!$B$33,Data!$C$33,IF('Census Report'!C61=Data!$B$34,Data!$C$34,IF('Census Report'!C61=Data!$B$35,Data!$C$35,IF('Census Report'!C61=Data!$B$36,Data!$C$36,IF('Census Report'!C61=Data!$B$37,Data!$C$37,IF('Census Report'!C61=Data!$B$38,Data!$C$38,IF('Census Report'!C61=Data!$B$39,Data!$C$39,IF('Census Report'!C61=Data!$B$40,Data!$C$40,IF('Census Report'!C61=Data!$B$41,Data!$C$41,IF('Census Report'!C61=Data!$B$42,Data!$C$42,IF('Census Report'!C61=Data!$B$43,Data!$C$43,IF('Census Report'!C61=Data!$B$44,Data!$C$44,IF('Census Report'!C61=Data!$B$45,Data!$C$45,IF('Census Report'!C61=Data!$B$46,Data!$C$46,"")))))))))))))))))</f>
        <v>0</v>
      </c>
      <c r="B61" s="106"/>
      <c r="C61" s="2"/>
      <c r="D61" s="11"/>
      <c r="E61" s="11"/>
      <c r="F61" s="7"/>
      <c r="G61" s="6"/>
      <c r="H61" s="6"/>
      <c r="I61" s="6"/>
      <c r="J61" s="6"/>
      <c r="K61" s="45"/>
      <c r="L61" s="71"/>
      <c r="M61" s="6"/>
      <c r="N61" s="6"/>
      <c r="O61" s="6"/>
      <c r="P61" s="72"/>
      <c r="Q61" s="38" t="str">
        <f t="shared" si="3"/>
        <v/>
      </c>
      <c r="R61" s="42" t="str">
        <f t="shared" si="4"/>
        <v/>
      </c>
      <c r="T61" s="35" t="str">
        <f t="shared" si="5"/>
        <v/>
      </c>
      <c r="U61" s="8"/>
      <c r="V61" s="8"/>
      <c r="W61" s="9"/>
      <c r="Y61" s="3"/>
      <c r="Z61" s="3"/>
      <c r="AB61" s="9"/>
      <c r="AC61" s="10"/>
      <c r="AD61" s="10"/>
      <c r="AE61" s="10"/>
      <c r="AF61" s="10"/>
      <c r="AG61" s="10"/>
      <c r="AH61" s="9"/>
      <c r="AI61" s="10"/>
      <c r="AJ61" s="10"/>
      <c r="AK61" s="10"/>
    </row>
    <row r="62" spans="1:37" ht="21" hidden="1" customHeight="1" outlineLevel="2" x14ac:dyDescent="0.2">
      <c r="A62" s="115">
        <f>IF(C62=Data!$B$30,Data!$C$30,IF(C62=Data!$B$31,Data!$C$31,IF('Census Report'!C62=Data!$B$32,Data!$C$32,IF('Census Report'!C62=Data!$B$33,Data!$C$33,IF('Census Report'!C62=Data!$B$34,Data!$C$34,IF('Census Report'!C62=Data!$B$35,Data!$C$35,IF('Census Report'!C62=Data!$B$36,Data!$C$36,IF('Census Report'!C62=Data!$B$37,Data!$C$37,IF('Census Report'!C62=Data!$B$38,Data!$C$38,IF('Census Report'!C62=Data!$B$39,Data!$C$39,IF('Census Report'!C62=Data!$B$40,Data!$C$40,IF('Census Report'!C62=Data!$B$41,Data!$C$41,IF('Census Report'!C62=Data!$B$42,Data!$C$42,IF('Census Report'!C62=Data!$B$43,Data!$C$43,IF('Census Report'!C62=Data!$B$44,Data!$C$44,IF('Census Report'!C62=Data!$B$45,Data!$C$45,IF('Census Report'!C62=Data!$B$46,Data!$C$46,"")))))))))))))))))</f>
        <v>0</v>
      </c>
      <c r="B62" s="106"/>
      <c r="C62" s="2"/>
      <c r="D62" s="11"/>
      <c r="E62" s="11"/>
      <c r="F62" s="7"/>
      <c r="G62" s="6"/>
      <c r="H62" s="6"/>
      <c r="I62" s="6"/>
      <c r="J62" s="6"/>
      <c r="K62" s="45"/>
      <c r="L62" s="71"/>
      <c r="M62" s="6"/>
      <c r="N62" s="6"/>
      <c r="O62" s="6"/>
      <c r="P62" s="72"/>
      <c r="Q62" s="38" t="str">
        <f t="shared" si="3"/>
        <v/>
      </c>
      <c r="R62" s="42" t="str">
        <f t="shared" si="4"/>
        <v/>
      </c>
      <c r="T62" s="35" t="str">
        <f t="shared" si="5"/>
        <v/>
      </c>
      <c r="U62" s="8"/>
      <c r="V62" s="8"/>
      <c r="W62" s="9"/>
      <c r="Y62" s="3"/>
      <c r="Z62" s="3"/>
      <c r="AB62" s="9"/>
      <c r="AC62" s="10"/>
      <c r="AD62" s="10"/>
      <c r="AE62" s="10"/>
      <c r="AF62" s="10"/>
      <c r="AG62" s="10"/>
      <c r="AH62" s="9"/>
      <c r="AI62" s="10"/>
      <c r="AJ62" s="10"/>
      <c r="AK62" s="10"/>
    </row>
    <row r="63" spans="1:37" ht="21" hidden="1" customHeight="1" outlineLevel="2" x14ac:dyDescent="0.2">
      <c r="A63" s="115">
        <f>IF(C63=Data!$B$30,Data!$C$30,IF(C63=Data!$B$31,Data!$C$31,IF('Census Report'!C63=Data!$B$32,Data!$C$32,IF('Census Report'!C63=Data!$B$33,Data!$C$33,IF('Census Report'!C63=Data!$B$34,Data!$C$34,IF('Census Report'!C63=Data!$B$35,Data!$C$35,IF('Census Report'!C63=Data!$B$36,Data!$C$36,IF('Census Report'!C63=Data!$B$37,Data!$C$37,IF('Census Report'!C63=Data!$B$38,Data!$C$38,IF('Census Report'!C63=Data!$B$39,Data!$C$39,IF('Census Report'!C63=Data!$B$40,Data!$C$40,IF('Census Report'!C63=Data!$B$41,Data!$C$41,IF('Census Report'!C63=Data!$B$42,Data!$C$42,IF('Census Report'!C63=Data!$B$43,Data!$C$43,IF('Census Report'!C63=Data!$B$44,Data!$C$44,IF('Census Report'!C63=Data!$B$45,Data!$C$45,IF('Census Report'!C63=Data!$B$46,Data!$C$46,"")))))))))))))))))</f>
        <v>0</v>
      </c>
      <c r="B63" s="106"/>
      <c r="C63" s="2"/>
      <c r="D63" s="11"/>
      <c r="E63" s="11"/>
      <c r="F63" s="7"/>
      <c r="G63" s="6"/>
      <c r="H63" s="6"/>
      <c r="I63" s="6"/>
      <c r="J63" s="6"/>
      <c r="K63" s="45"/>
      <c r="L63" s="71"/>
      <c r="M63" s="6"/>
      <c r="N63" s="6"/>
      <c r="O63" s="6"/>
      <c r="P63" s="72"/>
      <c r="Q63" s="38" t="str">
        <f t="shared" si="3"/>
        <v/>
      </c>
      <c r="R63" s="42" t="str">
        <f t="shared" si="4"/>
        <v/>
      </c>
      <c r="T63" s="35" t="str">
        <f t="shared" si="5"/>
        <v/>
      </c>
      <c r="U63" s="8"/>
      <c r="V63" s="8"/>
      <c r="W63" s="9"/>
      <c r="Y63" s="3"/>
      <c r="Z63" s="3"/>
      <c r="AB63" s="9"/>
      <c r="AC63" s="10"/>
      <c r="AD63" s="10"/>
      <c r="AE63" s="10"/>
      <c r="AF63" s="10"/>
      <c r="AG63" s="10"/>
      <c r="AH63" s="9"/>
      <c r="AI63" s="10"/>
      <c r="AJ63" s="10"/>
      <c r="AK63" s="10"/>
    </row>
    <row r="64" spans="1:37" ht="21" hidden="1" customHeight="1" outlineLevel="2" x14ac:dyDescent="0.2">
      <c r="A64" s="115">
        <f>IF(C64=Data!$B$30,Data!$C$30,IF(C64=Data!$B$31,Data!$C$31,IF('Census Report'!C64=Data!$B$32,Data!$C$32,IF('Census Report'!C64=Data!$B$33,Data!$C$33,IF('Census Report'!C64=Data!$B$34,Data!$C$34,IF('Census Report'!C64=Data!$B$35,Data!$C$35,IF('Census Report'!C64=Data!$B$36,Data!$C$36,IF('Census Report'!C64=Data!$B$37,Data!$C$37,IF('Census Report'!C64=Data!$B$38,Data!$C$38,IF('Census Report'!C64=Data!$B$39,Data!$C$39,IF('Census Report'!C64=Data!$B$40,Data!$C$40,IF('Census Report'!C64=Data!$B$41,Data!$C$41,IF('Census Report'!C64=Data!$B$42,Data!$C$42,IF('Census Report'!C64=Data!$B$43,Data!$C$43,IF('Census Report'!C64=Data!$B$44,Data!$C$44,IF('Census Report'!C64=Data!$B$45,Data!$C$45,IF('Census Report'!C64=Data!$B$46,Data!$C$46,"")))))))))))))))))</f>
        <v>0</v>
      </c>
      <c r="B64" s="106"/>
      <c r="C64" s="2"/>
      <c r="D64" s="11"/>
      <c r="E64" s="11"/>
      <c r="F64" s="7"/>
      <c r="G64" s="6"/>
      <c r="H64" s="6"/>
      <c r="I64" s="6"/>
      <c r="J64" s="6"/>
      <c r="K64" s="45"/>
      <c r="L64" s="71"/>
      <c r="M64" s="6"/>
      <c r="N64" s="6"/>
      <c r="O64" s="6"/>
      <c r="P64" s="72"/>
      <c r="Q64" s="38" t="str">
        <f t="shared" si="3"/>
        <v/>
      </c>
      <c r="R64" s="42" t="str">
        <f t="shared" si="4"/>
        <v/>
      </c>
      <c r="T64" s="35" t="str">
        <f t="shared" si="5"/>
        <v/>
      </c>
      <c r="U64" s="8"/>
      <c r="V64" s="8"/>
      <c r="W64" s="9"/>
      <c r="Y64" s="3"/>
      <c r="Z64" s="3"/>
      <c r="AB64" s="9"/>
      <c r="AC64" s="10"/>
      <c r="AD64" s="10"/>
      <c r="AE64" s="10"/>
      <c r="AF64" s="10"/>
      <c r="AG64" s="10"/>
      <c r="AH64" s="9"/>
      <c r="AI64" s="10"/>
      <c r="AJ64" s="10"/>
      <c r="AK64" s="10"/>
    </row>
    <row r="65" spans="1:37" ht="21" hidden="1" customHeight="1" outlineLevel="2" x14ac:dyDescent="0.2">
      <c r="A65" s="115">
        <f>IF(C65=Data!$B$30,Data!$C$30,IF(C65=Data!$B$31,Data!$C$31,IF('Census Report'!C65=Data!$B$32,Data!$C$32,IF('Census Report'!C65=Data!$B$33,Data!$C$33,IF('Census Report'!C65=Data!$B$34,Data!$C$34,IF('Census Report'!C65=Data!$B$35,Data!$C$35,IF('Census Report'!C65=Data!$B$36,Data!$C$36,IF('Census Report'!C65=Data!$B$37,Data!$C$37,IF('Census Report'!C65=Data!$B$38,Data!$C$38,IF('Census Report'!C65=Data!$B$39,Data!$C$39,IF('Census Report'!C65=Data!$B$40,Data!$C$40,IF('Census Report'!C65=Data!$B$41,Data!$C$41,IF('Census Report'!C65=Data!$B$42,Data!$C$42,IF('Census Report'!C65=Data!$B$43,Data!$C$43,IF('Census Report'!C65=Data!$B$44,Data!$C$44,IF('Census Report'!C65=Data!$B$45,Data!$C$45,IF('Census Report'!C65=Data!$B$46,Data!$C$46,"")))))))))))))))))</f>
        <v>0</v>
      </c>
      <c r="B65" s="106"/>
      <c r="C65" s="2"/>
      <c r="D65" s="11"/>
      <c r="E65" s="11"/>
      <c r="F65" s="7"/>
      <c r="G65" s="6"/>
      <c r="H65" s="6"/>
      <c r="I65" s="6"/>
      <c r="J65" s="6"/>
      <c r="K65" s="45"/>
      <c r="L65" s="71"/>
      <c r="M65" s="6"/>
      <c r="N65" s="6"/>
      <c r="O65" s="6"/>
      <c r="P65" s="72"/>
      <c r="Q65" s="38" t="str">
        <f t="shared" si="3"/>
        <v/>
      </c>
      <c r="R65" s="42" t="str">
        <f t="shared" si="4"/>
        <v/>
      </c>
      <c r="T65" s="35" t="str">
        <f t="shared" si="5"/>
        <v/>
      </c>
      <c r="U65" s="8"/>
      <c r="V65" s="8"/>
      <c r="W65" s="9"/>
      <c r="Y65" s="3"/>
      <c r="Z65" s="3"/>
      <c r="AB65" s="9"/>
      <c r="AC65" s="10"/>
      <c r="AD65" s="10"/>
      <c r="AE65" s="10"/>
      <c r="AF65" s="10"/>
      <c r="AG65" s="10"/>
      <c r="AH65" s="9"/>
      <c r="AI65" s="10"/>
      <c r="AJ65" s="10"/>
      <c r="AK65" s="10"/>
    </row>
    <row r="66" spans="1:37" ht="21" hidden="1" customHeight="1" outlineLevel="2" x14ac:dyDescent="0.2">
      <c r="A66" s="115">
        <f>IF(C66=Data!$B$30,Data!$C$30,IF(C66=Data!$B$31,Data!$C$31,IF('Census Report'!C66=Data!$B$32,Data!$C$32,IF('Census Report'!C66=Data!$B$33,Data!$C$33,IF('Census Report'!C66=Data!$B$34,Data!$C$34,IF('Census Report'!C66=Data!$B$35,Data!$C$35,IF('Census Report'!C66=Data!$B$36,Data!$C$36,IF('Census Report'!C66=Data!$B$37,Data!$C$37,IF('Census Report'!C66=Data!$B$38,Data!$C$38,IF('Census Report'!C66=Data!$B$39,Data!$C$39,IF('Census Report'!C66=Data!$B$40,Data!$C$40,IF('Census Report'!C66=Data!$B$41,Data!$C$41,IF('Census Report'!C66=Data!$B$42,Data!$C$42,IF('Census Report'!C66=Data!$B$43,Data!$C$43,IF('Census Report'!C66=Data!$B$44,Data!$C$44,IF('Census Report'!C66=Data!$B$45,Data!$C$45,IF('Census Report'!C66=Data!$B$46,Data!$C$46,"")))))))))))))))))</f>
        <v>0</v>
      </c>
      <c r="B66" s="106"/>
      <c r="C66" s="2"/>
      <c r="D66" s="11"/>
      <c r="E66" s="11"/>
      <c r="F66" s="7"/>
      <c r="G66" s="6"/>
      <c r="H66" s="6"/>
      <c r="I66" s="6"/>
      <c r="J66" s="6"/>
      <c r="K66" s="45"/>
      <c r="L66" s="71"/>
      <c r="M66" s="6"/>
      <c r="N66" s="6"/>
      <c r="O66" s="6"/>
      <c r="P66" s="72"/>
      <c r="Q66" s="38" t="str">
        <f t="shared" si="3"/>
        <v/>
      </c>
      <c r="R66" s="42" t="str">
        <f t="shared" si="4"/>
        <v/>
      </c>
      <c r="T66" s="35" t="str">
        <f t="shared" si="5"/>
        <v/>
      </c>
      <c r="U66" s="8"/>
      <c r="V66" s="8"/>
      <c r="W66" s="9"/>
      <c r="Y66" s="3"/>
      <c r="Z66" s="3"/>
      <c r="AB66" s="9"/>
      <c r="AC66" s="10"/>
      <c r="AD66" s="10"/>
      <c r="AE66" s="10"/>
      <c r="AF66" s="10"/>
      <c r="AG66" s="10"/>
      <c r="AH66" s="9"/>
      <c r="AI66" s="10"/>
      <c r="AJ66" s="10"/>
      <c r="AK66" s="10"/>
    </row>
    <row r="67" spans="1:37" ht="21" hidden="1" customHeight="1" outlineLevel="2" x14ac:dyDescent="0.2">
      <c r="A67" s="115">
        <f>IF(C67=Data!$B$30,Data!$C$30,IF(C67=Data!$B$31,Data!$C$31,IF('Census Report'!C67=Data!$B$32,Data!$C$32,IF('Census Report'!C67=Data!$B$33,Data!$C$33,IF('Census Report'!C67=Data!$B$34,Data!$C$34,IF('Census Report'!C67=Data!$B$35,Data!$C$35,IF('Census Report'!C67=Data!$B$36,Data!$C$36,IF('Census Report'!C67=Data!$B$37,Data!$C$37,IF('Census Report'!C67=Data!$B$38,Data!$C$38,IF('Census Report'!C67=Data!$B$39,Data!$C$39,IF('Census Report'!C67=Data!$B$40,Data!$C$40,IF('Census Report'!C67=Data!$B$41,Data!$C$41,IF('Census Report'!C67=Data!$B$42,Data!$C$42,IF('Census Report'!C67=Data!$B$43,Data!$C$43,IF('Census Report'!C67=Data!$B$44,Data!$C$44,IF('Census Report'!C67=Data!$B$45,Data!$C$45,IF('Census Report'!C67=Data!$B$46,Data!$C$46,"")))))))))))))))))</f>
        <v>0</v>
      </c>
      <c r="B67" s="106"/>
      <c r="C67" s="2"/>
      <c r="D67" s="11"/>
      <c r="E67" s="11"/>
      <c r="F67" s="7"/>
      <c r="G67" s="6"/>
      <c r="H67" s="6"/>
      <c r="I67" s="6"/>
      <c r="J67" s="6"/>
      <c r="K67" s="45"/>
      <c r="L67" s="71"/>
      <c r="M67" s="6"/>
      <c r="N67" s="6"/>
      <c r="O67" s="6"/>
      <c r="P67" s="72"/>
      <c r="Q67" s="38" t="str">
        <f t="shared" si="3"/>
        <v/>
      </c>
      <c r="R67" s="42" t="str">
        <f t="shared" si="4"/>
        <v/>
      </c>
      <c r="T67" s="35" t="str">
        <f t="shared" si="5"/>
        <v/>
      </c>
      <c r="U67" s="8"/>
      <c r="V67" s="8"/>
      <c r="W67" s="9"/>
      <c r="Y67" s="3"/>
      <c r="Z67" s="3"/>
      <c r="AB67" s="9"/>
      <c r="AC67" s="10"/>
      <c r="AD67" s="10"/>
      <c r="AE67" s="10"/>
      <c r="AF67" s="10"/>
      <c r="AG67" s="10"/>
      <c r="AH67" s="9"/>
      <c r="AI67" s="10"/>
      <c r="AJ67" s="10"/>
      <c r="AK67" s="10"/>
    </row>
    <row r="68" spans="1:37" ht="21" hidden="1" customHeight="1" outlineLevel="2" x14ac:dyDescent="0.2">
      <c r="A68" s="115">
        <f>IF(C68=Data!$B$30,Data!$C$30,IF(C68=Data!$B$31,Data!$C$31,IF('Census Report'!C68=Data!$B$32,Data!$C$32,IF('Census Report'!C68=Data!$B$33,Data!$C$33,IF('Census Report'!C68=Data!$B$34,Data!$C$34,IF('Census Report'!C68=Data!$B$35,Data!$C$35,IF('Census Report'!C68=Data!$B$36,Data!$C$36,IF('Census Report'!C68=Data!$B$37,Data!$C$37,IF('Census Report'!C68=Data!$B$38,Data!$C$38,IF('Census Report'!C68=Data!$B$39,Data!$C$39,IF('Census Report'!C68=Data!$B$40,Data!$C$40,IF('Census Report'!C68=Data!$B$41,Data!$C$41,IF('Census Report'!C68=Data!$B$42,Data!$C$42,IF('Census Report'!C68=Data!$B$43,Data!$C$43,IF('Census Report'!C68=Data!$B$44,Data!$C$44,IF('Census Report'!C68=Data!$B$45,Data!$C$45,IF('Census Report'!C68=Data!$B$46,Data!$C$46,"")))))))))))))))))</f>
        <v>0</v>
      </c>
      <c r="B68" s="106"/>
      <c r="C68" s="2"/>
      <c r="D68" s="11"/>
      <c r="E68" s="11"/>
      <c r="F68" s="7"/>
      <c r="G68" s="6"/>
      <c r="H68" s="6"/>
      <c r="I68" s="6"/>
      <c r="J68" s="6"/>
      <c r="K68" s="45"/>
      <c r="L68" s="71"/>
      <c r="M68" s="6"/>
      <c r="N68" s="6"/>
      <c r="O68" s="6"/>
      <c r="P68" s="72"/>
      <c r="Q68" s="38" t="str">
        <f t="shared" si="3"/>
        <v/>
      </c>
      <c r="R68" s="42" t="str">
        <f t="shared" si="4"/>
        <v/>
      </c>
      <c r="T68" s="35" t="str">
        <f t="shared" si="5"/>
        <v/>
      </c>
      <c r="U68" s="8"/>
      <c r="V68" s="8"/>
      <c r="W68" s="9"/>
      <c r="Y68" s="3"/>
      <c r="Z68" s="3"/>
      <c r="AB68" s="9"/>
      <c r="AC68" s="10"/>
      <c r="AD68" s="10"/>
      <c r="AE68" s="10"/>
      <c r="AF68" s="10"/>
      <c r="AG68" s="10"/>
      <c r="AH68" s="9"/>
      <c r="AI68" s="10"/>
      <c r="AJ68" s="10"/>
      <c r="AK68" s="10"/>
    </row>
    <row r="69" spans="1:37" ht="21" hidden="1" customHeight="1" outlineLevel="2" x14ac:dyDescent="0.2">
      <c r="A69" s="115">
        <f>IF(C69=Data!$B$30,Data!$C$30,IF(C69=Data!$B$31,Data!$C$31,IF('Census Report'!C69=Data!$B$32,Data!$C$32,IF('Census Report'!C69=Data!$B$33,Data!$C$33,IF('Census Report'!C69=Data!$B$34,Data!$C$34,IF('Census Report'!C69=Data!$B$35,Data!$C$35,IF('Census Report'!C69=Data!$B$36,Data!$C$36,IF('Census Report'!C69=Data!$B$37,Data!$C$37,IF('Census Report'!C69=Data!$B$38,Data!$C$38,IF('Census Report'!C69=Data!$B$39,Data!$C$39,IF('Census Report'!C69=Data!$B$40,Data!$C$40,IF('Census Report'!C69=Data!$B$41,Data!$C$41,IF('Census Report'!C69=Data!$B$42,Data!$C$42,IF('Census Report'!C69=Data!$B$43,Data!$C$43,IF('Census Report'!C69=Data!$B$44,Data!$C$44,IF('Census Report'!C69=Data!$B$45,Data!$C$45,IF('Census Report'!C69=Data!$B$46,Data!$C$46,"")))))))))))))))))</f>
        <v>0</v>
      </c>
      <c r="B69" s="106"/>
      <c r="C69" s="2"/>
      <c r="D69" s="11"/>
      <c r="E69" s="11"/>
      <c r="F69" s="7"/>
      <c r="G69" s="6"/>
      <c r="H69" s="6"/>
      <c r="I69" s="6"/>
      <c r="J69" s="6"/>
      <c r="K69" s="45"/>
      <c r="L69" s="71"/>
      <c r="M69" s="6"/>
      <c r="N69" s="6"/>
      <c r="O69" s="6"/>
      <c r="P69" s="72"/>
      <c r="Q69" s="38" t="str">
        <f t="shared" si="3"/>
        <v/>
      </c>
      <c r="R69" s="42" t="str">
        <f t="shared" si="4"/>
        <v/>
      </c>
      <c r="T69" s="35" t="str">
        <f t="shared" si="5"/>
        <v/>
      </c>
      <c r="U69" s="8"/>
      <c r="V69" s="8"/>
      <c r="W69" s="9"/>
      <c r="Y69" s="3"/>
      <c r="Z69" s="3"/>
      <c r="AB69" s="9"/>
      <c r="AC69" s="10"/>
      <c r="AD69" s="10"/>
      <c r="AE69" s="10"/>
      <c r="AF69" s="10"/>
      <c r="AG69" s="10"/>
      <c r="AH69" s="9"/>
      <c r="AI69" s="10"/>
      <c r="AJ69" s="10"/>
      <c r="AK69" s="10"/>
    </row>
    <row r="70" spans="1:37" ht="21" hidden="1" customHeight="1" outlineLevel="2" x14ac:dyDescent="0.2">
      <c r="A70" s="115">
        <f>IF(C70=Data!$B$30,Data!$C$30,IF(C70=Data!$B$31,Data!$C$31,IF('Census Report'!C70=Data!$B$32,Data!$C$32,IF('Census Report'!C70=Data!$B$33,Data!$C$33,IF('Census Report'!C70=Data!$B$34,Data!$C$34,IF('Census Report'!C70=Data!$B$35,Data!$C$35,IF('Census Report'!C70=Data!$B$36,Data!$C$36,IF('Census Report'!C70=Data!$B$37,Data!$C$37,IF('Census Report'!C70=Data!$B$38,Data!$C$38,IF('Census Report'!C70=Data!$B$39,Data!$C$39,IF('Census Report'!C70=Data!$B$40,Data!$C$40,IF('Census Report'!C70=Data!$B$41,Data!$C$41,IF('Census Report'!C70=Data!$B$42,Data!$C$42,IF('Census Report'!C70=Data!$B$43,Data!$C$43,IF('Census Report'!C70=Data!$B$44,Data!$C$44,IF('Census Report'!C70=Data!$B$45,Data!$C$45,IF('Census Report'!C70=Data!$B$46,Data!$C$46,"")))))))))))))))))</f>
        <v>0</v>
      </c>
      <c r="B70" s="106"/>
      <c r="C70" s="2"/>
      <c r="D70" s="11"/>
      <c r="E70" s="11"/>
      <c r="F70" s="7"/>
      <c r="G70" s="6"/>
      <c r="H70" s="6"/>
      <c r="I70" s="6"/>
      <c r="J70" s="6"/>
      <c r="K70" s="45"/>
      <c r="L70" s="71"/>
      <c r="M70" s="6"/>
      <c r="N70" s="6"/>
      <c r="O70" s="6"/>
      <c r="P70" s="72"/>
      <c r="Q70" s="38" t="str">
        <f t="shared" si="3"/>
        <v/>
      </c>
      <c r="R70" s="42" t="str">
        <f t="shared" si="4"/>
        <v/>
      </c>
      <c r="T70" s="35" t="str">
        <f t="shared" si="5"/>
        <v/>
      </c>
      <c r="U70" s="8"/>
      <c r="V70" s="8"/>
      <c r="W70" s="9"/>
      <c r="Y70" s="3"/>
      <c r="Z70" s="3"/>
      <c r="AB70" s="9"/>
      <c r="AC70" s="10"/>
      <c r="AD70" s="10"/>
      <c r="AE70" s="10"/>
      <c r="AF70" s="10"/>
      <c r="AG70" s="10"/>
      <c r="AH70" s="9"/>
      <c r="AI70" s="10"/>
      <c r="AJ70" s="10"/>
      <c r="AK70" s="10"/>
    </row>
    <row r="71" spans="1:37" ht="21" hidden="1" customHeight="1" outlineLevel="2" x14ac:dyDescent="0.2">
      <c r="A71" s="115">
        <f>IF(C71=Data!$B$30,Data!$C$30,IF(C71=Data!$B$31,Data!$C$31,IF('Census Report'!C71=Data!$B$32,Data!$C$32,IF('Census Report'!C71=Data!$B$33,Data!$C$33,IF('Census Report'!C71=Data!$B$34,Data!$C$34,IF('Census Report'!C71=Data!$B$35,Data!$C$35,IF('Census Report'!C71=Data!$B$36,Data!$C$36,IF('Census Report'!C71=Data!$B$37,Data!$C$37,IF('Census Report'!C71=Data!$B$38,Data!$C$38,IF('Census Report'!C71=Data!$B$39,Data!$C$39,IF('Census Report'!C71=Data!$B$40,Data!$C$40,IF('Census Report'!C71=Data!$B$41,Data!$C$41,IF('Census Report'!C71=Data!$B$42,Data!$C$42,IF('Census Report'!C71=Data!$B$43,Data!$C$43,IF('Census Report'!C71=Data!$B$44,Data!$C$44,IF('Census Report'!C71=Data!$B$45,Data!$C$45,IF('Census Report'!C71=Data!$B$46,Data!$C$46,"")))))))))))))))))</f>
        <v>0</v>
      </c>
      <c r="B71" s="106"/>
      <c r="C71" s="2"/>
      <c r="D71" s="11"/>
      <c r="E71" s="11"/>
      <c r="F71" s="7"/>
      <c r="G71" s="6"/>
      <c r="H71" s="6"/>
      <c r="I71" s="6"/>
      <c r="J71" s="6"/>
      <c r="K71" s="45"/>
      <c r="L71" s="71"/>
      <c r="M71" s="6"/>
      <c r="N71" s="6"/>
      <c r="O71" s="6"/>
      <c r="P71" s="72"/>
      <c r="Q71" s="38" t="str">
        <f t="shared" ref="Q71:Q89" si="6">IF(F71="","",SUM(G71:P71))</f>
        <v/>
      </c>
      <c r="R71" s="42" t="str">
        <f t="shared" ref="R71:R89" si="7">IF(T71="","",(Q71*T71))</f>
        <v/>
      </c>
      <c r="T71" s="35" t="str">
        <f t="shared" ref="T71:T89" si="8">IF(F71="","",IF($J$3-F71&gt;=$J$2,$J$2,$J$3-F71+1))</f>
        <v/>
      </c>
      <c r="U71" s="8"/>
      <c r="V71" s="8"/>
      <c r="W71" s="9"/>
      <c r="Y71" s="3"/>
      <c r="Z71" s="3"/>
      <c r="AB71" s="9"/>
      <c r="AC71" s="10"/>
      <c r="AD71" s="10"/>
      <c r="AE71" s="10"/>
      <c r="AF71" s="10"/>
      <c r="AG71" s="10"/>
      <c r="AH71" s="9"/>
      <c r="AI71" s="10"/>
      <c r="AJ71" s="10"/>
      <c r="AK71" s="10"/>
    </row>
    <row r="72" spans="1:37" ht="21" hidden="1" customHeight="1" outlineLevel="2" x14ac:dyDescent="0.2">
      <c r="A72" s="115">
        <f>IF(C72=Data!$B$30,Data!$C$30,IF(C72=Data!$B$31,Data!$C$31,IF('Census Report'!C72=Data!$B$32,Data!$C$32,IF('Census Report'!C72=Data!$B$33,Data!$C$33,IF('Census Report'!C72=Data!$B$34,Data!$C$34,IF('Census Report'!C72=Data!$B$35,Data!$C$35,IF('Census Report'!C72=Data!$B$36,Data!$C$36,IF('Census Report'!C72=Data!$B$37,Data!$C$37,IF('Census Report'!C72=Data!$B$38,Data!$C$38,IF('Census Report'!C72=Data!$B$39,Data!$C$39,IF('Census Report'!C72=Data!$B$40,Data!$C$40,IF('Census Report'!C72=Data!$B$41,Data!$C$41,IF('Census Report'!C72=Data!$B$42,Data!$C$42,IF('Census Report'!C72=Data!$B$43,Data!$C$43,IF('Census Report'!C72=Data!$B$44,Data!$C$44,IF('Census Report'!C72=Data!$B$45,Data!$C$45,IF('Census Report'!C72=Data!$B$46,Data!$C$46,"")))))))))))))))))</f>
        <v>0</v>
      </c>
      <c r="B72" s="106"/>
      <c r="C72" s="2"/>
      <c r="D72" s="11"/>
      <c r="E72" s="11"/>
      <c r="F72" s="7"/>
      <c r="G72" s="6"/>
      <c r="H72" s="6"/>
      <c r="I72" s="6"/>
      <c r="J72" s="6"/>
      <c r="K72" s="45"/>
      <c r="L72" s="71"/>
      <c r="M72" s="6"/>
      <c r="N72" s="6"/>
      <c r="O72" s="6"/>
      <c r="P72" s="72"/>
      <c r="Q72" s="38" t="str">
        <f t="shared" si="6"/>
        <v/>
      </c>
      <c r="R72" s="42" t="str">
        <f t="shared" si="7"/>
        <v/>
      </c>
      <c r="T72" s="35" t="str">
        <f t="shared" si="8"/>
        <v/>
      </c>
      <c r="U72" s="8"/>
      <c r="V72" s="8"/>
      <c r="W72" s="9"/>
      <c r="Y72" s="3"/>
      <c r="Z72" s="3"/>
      <c r="AB72" s="9"/>
      <c r="AC72" s="10"/>
      <c r="AD72" s="10"/>
      <c r="AE72" s="10"/>
      <c r="AF72" s="10"/>
      <c r="AG72" s="10"/>
      <c r="AH72" s="9"/>
      <c r="AI72" s="10"/>
      <c r="AJ72" s="10"/>
      <c r="AK72" s="10"/>
    </row>
    <row r="73" spans="1:37" ht="21" hidden="1" customHeight="1" outlineLevel="2" x14ac:dyDescent="0.2">
      <c r="A73" s="115">
        <f>IF(C73=Data!$B$30,Data!$C$30,IF(C73=Data!$B$31,Data!$C$31,IF('Census Report'!C73=Data!$B$32,Data!$C$32,IF('Census Report'!C73=Data!$B$33,Data!$C$33,IF('Census Report'!C73=Data!$B$34,Data!$C$34,IF('Census Report'!C73=Data!$B$35,Data!$C$35,IF('Census Report'!C73=Data!$B$36,Data!$C$36,IF('Census Report'!C73=Data!$B$37,Data!$C$37,IF('Census Report'!C73=Data!$B$38,Data!$C$38,IF('Census Report'!C73=Data!$B$39,Data!$C$39,IF('Census Report'!C73=Data!$B$40,Data!$C$40,IF('Census Report'!C73=Data!$B$41,Data!$C$41,IF('Census Report'!C73=Data!$B$42,Data!$C$42,IF('Census Report'!C73=Data!$B$43,Data!$C$43,IF('Census Report'!C73=Data!$B$44,Data!$C$44,IF('Census Report'!C73=Data!$B$45,Data!$C$45,IF('Census Report'!C73=Data!$B$46,Data!$C$46,"")))))))))))))))))</f>
        <v>0</v>
      </c>
      <c r="B73" s="106"/>
      <c r="C73" s="2"/>
      <c r="D73" s="11"/>
      <c r="E73" s="11"/>
      <c r="F73" s="7"/>
      <c r="G73" s="6"/>
      <c r="H73" s="6"/>
      <c r="I73" s="6"/>
      <c r="J73" s="6"/>
      <c r="K73" s="45"/>
      <c r="L73" s="71"/>
      <c r="M73" s="6"/>
      <c r="N73" s="6"/>
      <c r="O73" s="6"/>
      <c r="P73" s="72"/>
      <c r="Q73" s="38" t="str">
        <f t="shared" si="6"/>
        <v/>
      </c>
      <c r="R73" s="42" t="str">
        <f t="shared" si="7"/>
        <v/>
      </c>
      <c r="T73" s="35" t="str">
        <f t="shared" si="8"/>
        <v/>
      </c>
      <c r="U73" s="8"/>
      <c r="V73" s="8"/>
      <c r="W73" s="9"/>
      <c r="Y73" s="3"/>
      <c r="Z73" s="3"/>
      <c r="AB73" s="9"/>
      <c r="AC73" s="10"/>
      <c r="AD73" s="10"/>
      <c r="AE73" s="10"/>
      <c r="AF73" s="10"/>
      <c r="AG73" s="10"/>
      <c r="AH73" s="9"/>
      <c r="AI73" s="10"/>
      <c r="AJ73" s="10"/>
      <c r="AK73" s="10"/>
    </row>
    <row r="74" spans="1:37" ht="21" hidden="1" customHeight="1" outlineLevel="2" x14ac:dyDescent="0.2">
      <c r="A74" s="115">
        <f>IF(C74=Data!$B$30,Data!$C$30,IF(C74=Data!$B$31,Data!$C$31,IF('Census Report'!C74=Data!$B$32,Data!$C$32,IF('Census Report'!C74=Data!$B$33,Data!$C$33,IF('Census Report'!C74=Data!$B$34,Data!$C$34,IF('Census Report'!C74=Data!$B$35,Data!$C$35,IF('Census Report'!C74=Data!$B$36,Data!$C$36,IF('Census Report'!C74=Data!$B$37,Data!$C$37,IF('Census Report'!C74=Data!$B$38,Data!$C$38,IF('Census Report'!C74=Data!$B$39,Data!$C$39,IF('Census Report'!C74=Data!$B$40,Data!$C$40,IF('Census Report'!C74=Data!$B$41,Data!$C$41,IF('Census Report'!C74=Data!$B$42,Data!$C$42,IF('Census Report'!C74=Data!$B$43,Data!$C$43,IF('Census Report'!C74=Data!$B$44,Data!$C$44,IF('Census Report'!C74=Data!$B$45,Data!$C$45,IF('Census Report'!C74=Data!$B$46,Data!$C$46,"")))))))))))))))))</f>
        <v>0</v>
      </c>
      <c r="B74" s="106"/>
      <c r="C74" s="2"/>
      <c r="D74" s="11"/>
      <c r="E74" s="11"/>
      <c r="F74" s="7"/>
      <c r="G74" s="6"/>
      <c r="H74" s="6"/>
      <c r="I74" s="6"/>
      <c r="J74" s="6"/>
      <c r="K74" s="45"/>
      <c r="L74" s="71"/>
      <c r="M74" s="6"/>
      <c r="N74" s="6"/>
      <c r="O74" s="6"/>
      <c r="P74" s="72"/>
      <c r="Q74" s="38" t="str">
        <f t="shared" si="6"/>
        <v/>
      </c>
      <c r="R74" s="42" t="str">
        <f t="shared" si="7"/>
        <v/>
      </c>
      <c r="T74" s="35" t="str">
        <f t="shared" si="8"/>
        <v/>
      </c>
      <c r="U74" s="8"/>
      <c r="V74" s="8"/>
      <c r="W74" s="9"/>
      <c r="Y74" s="3"/>
      <c r="Z74" s="3"/>
      <c r="AB74" s="9"/>
      <c r="AC74" s="10"/>
      <c r="AD74" s="10"/>
      <c r="AE74" s="10"/>
      <c r="AF74" s="10"/>
      <c r="AG74" s="10"/>
      <c r="AH74" s="9"/>
      <c r="AI74" s="10"/>
      <c r="AJ74" s="10"/>
      <c r="AK74" s="10"/>
    </row>
    <row r="75" spans="1:37" ht="21" hidden="1" customHeight="1" outlineLevel="2" x14ac:dyDescent="0.2">
      <c r="A75" s="115">
        <f>IF(C75=Data!$B$30,Data!$C$30,IF(C75=Data!$B$31,Data!$C$31,IF('Census Report'!C75=Data!$B$32,Data!$C$32,IF('Census Report'!C75=Data!$B$33,Data!$C$33,IF('Census Report'!C75=Data!$B$34,Data!$C$34,IF('Census Report'!C75=Data!$B$35,Data!$C$35,IF('Census Report'!C75=Data!$B$36,Data!$C$36,IF('Census Report'!C75=Data!$B$37,Data!$C$37,IF('Census Report'!C75=Data!$B$38,Data!$C$38,IF('Census Report'!C75=Data!$B$39,Data!$C$39,IF('Census Report'!C75=Data!$B$40,Data!$C$40,IF('Census Report'!C75=Data!$B$41,Data!$C$41,IF('Census Report'!C75=Data!$B$42,Data!$C$42,IF('Census Report'!C75=Data!$B$43,Data!$C$43,IF('Census Report'!C75=Data!$B$44,Data!$C$44,IF('Census Report'!C75=Data!$B$45,Data!$C$45,IF('Census Report'!C75=Data!$B$46,Data!$C$46,"")))))))))))))))))</f>
        <v>0</v>
      </c>
      <c r="B75" s="106"/>
      <c r="C75" s="2"/>
      <c r="D75" s="11"/>
      <c r="E75" s="11"/>
      <c r="F75" s="7"/>
      <c r="G75" s="6"/>
      <c r="H75" s="6"/>
      <c r="I75" s="6"/>
      <c r="J75" s="6"/>
      <c r="K75" s="45"/>
      <c r="L75" s="71"/>
      <c r="M75" s="6"/>
      <c r="N75" s="6"/>
      <c r="O75" s="6"/>
      <c r="P75" s="72"/>
      <c r="Q75" s="38" t="str">
        <f t="shared" si="6"/>
        <v/>
      </c>
      <c r="R75" s="42" t="str">
        <f t="shared" si="7"/>
        <v/>
      </c>
      <c r="T75" s="35" t="str">
        <f t="shared" si="8"/>
        <v/>
      </c>
      <c r="U75" s="8"/>
      <c r="V75" s="8"/>
      <c r="W75" s="9"/>
      <c r="Y75" s="3"/>
      <c r="Z75" s="3"/>
      <c r="AB75" s="9"/>
      <c r="AC75" s="10"/>
      <c r="AD75" s="10"/>
      <c r="AE75" s="10"/>
      <c r="AF75" s="10"/>
      <c r="AG75" s="10"/>
      <c r="AH75" s="9"/>
      <c r="AI75" s="10"/>
      <c r="AJ75" s="10"/>
      <c r="AK75" s="10"/>
    </row>
    <row r="76" spans="1:37" ht="21" hidden="1" customHeight="1" outlineLevel="2" x14ac:dyDescent="0.2">
      <c r="A76" s="115">
        <f>IF(C76=Data!$B$30,Data!$C$30,IF(C76=Data!$B$31,Data!$C$31,IF('Census Report'!C76=Data!$B$32,Data!$C$32,IF('Census Report'!C76=Data!$B$33,Data!$C$33,IF('Census Report'!C76=Data!$B$34,Data!$C$34,IF('Census Report'!C76=Data!$B$35,Data!$C$35,IF('Census Report'!C76=Data!$B$36,Data!$C$36,IF('Census Report'!C76=Data!$B$37,Data!$C$37,IF('Census Report'!C76=Data!$B$38,Data!$C$38,IF('Census Report'!C76=Data!$B$39,Data!$C$39,IF('Census Report'!C76=Data!$B$40,Data!$C$40,IF('Census Report'!C76=Data!$B$41,Data!$C$41,IF('Census Report'!C76=Data!$B$42,Data!$C$42,IF('Census Report'!C76=Data!$B$43,Data!$C$43,IF('Census Report'!C76=Data!$B$44,Data!$C$44,IF('Census Report'!C76=Data!$B$45,Data!$C$45,IF('Census Report'!C76=Data!$B$46,Data!$C$46,"")))))))))))))))))</f>
        <v>0</v>
      </c>
      <c r="B76" s="106"/>
      <c r="C76" s="2"/>
      <c r="D76" s="11"/>
      <c r="E76" s="11"/>
      <c r="F76" s="7"/>
      <c r="G76" s="6"/>
      <c r="H76" s="6"/>
      <c r="I76" s="6"/>
      <c r="J76" s="6"/>
      <c r="K76" s="45"/>
      <c r="L76" s="71"/>
      <c r="M76" s="6"/>
      <c r="N76" s="6"/>
      <c r="O76" s="6"/>
      <c r="P76" s="72"/>
      <c r="Q76" s="38" t="str">
        <f t="shared" si="6"/>
        <v/>
      </c>
      <c r="R76" s="42" t="str">
        <f t="shared" si="7"/>
        <v/>
      </c>
      <c r="T76" s="35" t="str">
        <f t="shared" si="8"/>
        <v/>
      </c>
      <c r="U76" s="8"/>
      <c r="V76" s="8"/>
      <c r="W76" s="9"/>
      <c r="Y76" s="3"/>
      <c r="Z76" s="3"/>
      <c r="AB76" s="9"/>
      <c r="AC76" s="10"/>
      <c r="AD76" s="10"/>
      <c r="AE76" s="10"/>
      <c r="AF76" s="10"/>
      <c r="AG76" s="10"/>
      <c r="AH76" s="9"/>
      <c r="AI76" s="10"/>
      <c r="AJ76" s="10"/>
      <c r="AK76" s="10"/>
    </row>
    <row r="77" spans="1:37" ht="21" hidden="1" customHeight="1" outlineLevel="2" x14ac:dyDescent="0.2">
      <c r="A77" s="115">
        <f>IF(C77=Data!$B$30,Data!$C$30,IF(C77=Data!$B$31,Data!$C$31,IF('Census Report'!C77=Data!$B$32,Data!$C$32,IF('Census Report'!C77=Data!$B$33,Data!$C$33,IF('Census Report'!C77=Data!$B$34,Data!$C$34,IF('Census Report'!C77=Data!$B$35,Data!$C$35,IF('Census Report'!C77=Data!$B$36,Data!$C$36,IF('Census Report'!C77=Data!$B$37,Data!$C$37,IF('Census Report'!C77=Data!$B$38,Data!$C$38,IF('Census Report'!C77=Data!$B$39,Data!$C$39,IF('Census Report'!C77=Data!$B$40,Data!$C$40,IF('Census Report'!C77=Data!$B$41,Data!$C$41,IF('Census Report'!C77=Data!$B$42,Data!$C$42,IF('Census Report'!C77=Data!$B$43,Data!$C$43,IF('Census Report'!C77=Data!$B$44,Data!$C$44,IF('Census Report'!C77=Data!$B$45,Data!$C$45,IF('Census Report'!C77=Data!$B$46,Data!$C$46,"")))))))))))))))))</f>
        <v>0</v>
      </c>
      <c r="B77" s="106"/>
      <c r="C77" s="2"/>
      <c r="D77" s="11"/>
      <c r="E77" s="11"/>
      <c r="F77" s="7"/>
      <c r="G77" s="6"/>
      <c r="H77" s="6"/>
      <c r="I77" s="6"/>
      <c r="J77" s="6"/>
      <c r="K77" s="45"/>
      <c r="L77" s="71"/>
      <c r="M77" s="6"/>
      <c r="N77" s="6"/>
      <c r="O77" s="6"/>
      <c r="P77" s="72"/>
      <c r="Q77" s="38" t="str">
        <f t="shared" si="6"/>
        <v/>
      </c>
      <c r="R77" s="42" t="str">
        <f t="shared" si="7"/>
        <v/>
      </c>
      <c r="T77" s="35" t="str">
        <f t="shared" si="8"/>
        <v/>
      </c>
      <c r="U77" s="8"/>
      <c r="V77" s="8"/>
      <c r="W77" s="9"/>
      <c r="Y77" s="3"/>
      <c r="Z77" s="3"/>
      <c r="AB77" s="9"/>
      <c r="AC77" s="10"/>
      <c r="AD77" s="10"/>
      <c r="AE77" s="10"/>
      <c r="AF77" s="10"/>
      <c r="AG77" s="10"/>
      <c r="AH77" s="9"/>
      <c r="AI77" s="10"/>
      <c r="AJ77" s="10"/>
      <c r="AK77" s="10"/>
    </row>
    <row r="78" spans="1:37" ht="21" hidden="1" customHeight="1" outlineLevel="2" x14ac:dyDescent="0.2">
      <c r="A78" s="115">
        <f>IF(C78=Data!$B$30,Data!$C$30,IF(C78=Data!$B$31,Data!$C$31,IF('Census Report'!C78=Data!$B$32,Data!$C$32,IF('Census Report'!C78=Data!$B$33,Data!$C$33,IF('Census Report'!C78=Data!$B$34,Data!$C$34,IF('Census Report'!C78=Data!$B$35,Data!$C$35,IF('Census Report'!C78=Data!$B$36,Data!$C$36,IF('Census Report'!C78=Data!$B$37,Data!$C$37,IF('Census Report'!C78=Data!$B$38,Data!$C$38,IF('Census Report'!C78=Data!$B$39,Data!$C$39,IF('Census Report'!C78=Data!$B$40,Data!$C$40,IF('Census Report'!C78=Data!$B$41,Data!$C$41,IF('Census Report'!C78=Data!$B$42,Data!$C$42,IF('Census Report'!C78=Data!$B$43,Data!$C$43,IF('Census Report'!C78=Data!$B$44,Data!$C$44,IF('Census Report'!C78=Data!$B$45,Data!$C$45,IF('Census Report'!C78=Data!$B$46,Data!$C$46,"")))))))))))))))))</f>
        <v>0</v>
      </c>
      <c r="B78" s="106"/>
      <c r="C78" s="2"/>
      <c r="D78" s="11"/>
      <c r="E78" s="11"/>
      <c r="F78" s="7"/>
      <c r="G78" s="6"/>
      <c r="H78" s="6"/>
      <c r="I78" s="6"/>
      <c r="J78" s="6"/>
      <c r="K78" s="45"/>
      <c r="L78" s="71"/>
      <c r="M78" s="6"/>
      <c r="N78" s="6"/>
      <c r="O78" s="6"/>
      <c r="P78" s="72"/>
      <c r="Q78" s="38" t="str">
        <f t="shared" si="6"/>
        <v/>
      </c>
      <c r="R78" s="42" t="str">
        <f t="shared" si="7"/>
        <v/>
      </c>
      <c r="T78" s="35" t="str">
        <f t="shared" si="8"/>
        <v/>
      </c>
      <c r="U78" s="8"/>
      <c r="V78" s="8"/>
      <c r="W78" s="9"/>
      <c r="Y78" s="3"/>
      <c r="Z78" s="3"/>
      <c r="AB78" s="9"/>
      <c r="AC78" s="10"/>
      <c r="AD78" s="10"/>
      <c r="AE78" s="10"/>
      <c r="AF78" s="10"/>
      <c r="AG78" s="10"/>
      <c r="AH78" s="9"/>
      <c r="AI78" s="10"/>
      <c r="AJ78" s="10"/>
      <c r="AK78" s="10"/>
    </row>
    <row r="79" spans="1:37" ht="21" hidden="1" customHeight="1" outlineLevel="2" x14ac:dyDescent="0.2">
      <c r="A79" s="115">
        <f>IF(C79=Data!$B$30,Data!$C$30,IF(C79=Data!$B$31,Data!$C$31,IF('Census Report'!C79=Data!$B$32,Data!$C$32,IF('Census Report'!C79=Data!$B$33,Data!$C$33,IF('Census Report'!C79=Data!$B$34,Data!$C$34,IF('Census Report'!C79=Data!$B$35,Data!$C$35,IF('Census Report'!C79=Data!$B$36,Data!$C$36,IF('Census Report'!C79=Data!$B$37,Data!$C$37,IF('Census Report'!C79=Data!$B$38,Data!$C$38,IF('Census Report'!C79=Data!$B$39,Data!$C$39,IF('Census Report'!C79=Data!$B$40,Data!$C$40,IF('Census Report'!C79=Data!$B$41,Data!$C$41,IF('Census Report'!C79=Data!$B$42,Data!$C$42,IF('Census Report'!C79=Data!$B$43,Data!$C$43,IF('Census Report'!C79=Data!$B$44,Data!$C$44,IF('Census Report'!C79=Data!$B$45,Data!$C$45,IF('Census Report'!C79=Data!$B$46,Data!$C$46,"")))))))))))))))))</f>
        <v>0</v>
      </c>
      <c r="B79" s="106"/>
      <c r="C79" s="2"/>
      <c r="D79" s="11"/>
      <c r="E79" s="11"/>
      <c r="F79" s="7"/>
      <c r="G79" s="6"/>
      <c r="H79" s="6"/>
      <c r="I79" s="6"/>
      <c r="J79" s="6"/>
      <c r="K79" s="45"/>
      <c r="L79" s="71"/>
      <c r="M79" s="6"/>
      <c r="N79" s="6"/>
      <c r="O79" s="6"/>
      <c r="P79" s="72"/>
      <c r="Q79" s="38" t="str">
        <f t="shared" si="6"/>
        <v/>
      </c>
      <c r="R79" s="42" t="str">
        <f t="shared" si="7"/>
        <v/>
      </c>
      <c r="T79" s="35" t="str">
        <f t="shared" si="8"/>
        <v/>
      </c>
      <c r="U79" s="8"/>
      <c r="V79" s="8"/>
      <c r="W79" s="9"/>
      <c r="Y79" s="3"/>
      <c r="Z79" s="3"/>
      <c r="AB79" s="9"/>
      <c r="AC79" s="10"/>
      <c r="AD79" s="10"/>
      <c r="AE79" s="10"/>
      <c r="AF79" s="10"/>
      <c r="AG79" s="10"/>
      <c r="AH79" s="9"/>
      <c r="AI79" s="10"/>
      <c r="AJ79" s="10"/>
      <c r="AK79" s="10"/>
    </row>
    <row r="80" spans="1:37" ht="21" hidden="1" customHeight="1" outlineLevel="2" x14ac:dyDescent="0.2">
      <c r="A80" s="115">
        <f>IF(C80=Data!$B$30,Data!$C$30,IF(C80=Data!$B$31,Data!$C$31,IF('Census Report'!C80=Data!$B$32,Data!$C$32,IF('Census Report'!C80=Data!$B$33,Data!$C$33,IF('Census Report'!C80=Data!$B$34,Data!$C$34,IF('Census Report'!C80=Data!$B$35,Data!$C$35,IF('Census Report'!C80=Data!$B$36,Data!$C$36,IF('Census Report'!C80=Data!$B$37,Data!$C$37,IF('Census Report'!C80=Data!$B$38,Data!$C$38,IF('Census Report'!C80=Data!$B$39,Data!$C$39,IF('Census Report'!C80=Data!$B$40,Data!$C$40,IF('Census Report'!C80=Data!$B$41,Data!$C$41,IF('Census Report'!C80=Data!$B$42,Data!$C$42,IF('Census Report'!C80=Data!$B$43,Data!$C$43,IF('Census Report'!C80=Data!$B$44,Data!$C$44,IF('Census Report'!C80=Data!$B$45,Data!$C$45,IF('Census Report'!C80=Data!$B$46,Data!$C$46,"")))))))))))))))))</f>
        <v>0</v>
      </c>
      <c r="B80" s="106"/>
      <c r="C80" s="2"/>
      <c r="D80" s="11"/>
      <c r="E80" s="11"/>
      <c r="F80" s="7"/>
      <c r="G80" s="6"/>
      <c r="H80" s="6"/>
      <c r="I80" s="6"/>
      <c r="J80" s="6"/>
      <c r="K80" s="45"/>
      <c r="L80" s="71"/>
      <c r="M80" s="6"/>
      <c r="N80" s="6"/>
      <c r="O80" s="6"/>
      <c r="P80" s="72"/>
      <c r="Q80" s="38" t="str">
        <f t="shared" si="6"/>
        <v/>
      </c>
      <c r="R80" s="42" t="str">
        <f t="shared" si="7"/>
        <v/>
      </c>
      <c r="T80" s="35" t="str">
        <f t="shared" si="8"/>
        <v/>
      </c>
      <c r="U80" s="8"/>
      <c r="V80" s="8"/>
      <c r="W80" s="9"/>
      <c r="Y80" s="3"/>
      <c r="Z80" s="3"/>
      <c r="AB80" s="9"/>
      <c r="AC80" s="10"/>
      <c r="AD80" s="10"/>
      <c r="AE80" s="10"/>
      <c r="AF80" s="10"/>
      <c r="AG80" s="10"/>
      <c r="AH80" s="9"/>
      <c r="AI80" s="10"/>
      <c r="AJ80" s="10"/>
      <c r="AK80" s="10"/>
    </row>
    <row r="81" spans="1:37" ht="21" hidden="1" customHeight="1" outlineLevel="2" x14ac:dyDescent="0.2">
      <c r="A81" s="115">
        <f>IF(C81=Data!$B$30,Data!$C$30,IF(C81=Data!$B$31,Data!$C$31,IF('Census Report'!C81=Data!$B$32,Data!$C$32,IF('Census Report'!C81=Data!$B$33,Data!$C$33,IF('Census Report'!C81=Data!$B$34,Data!$C$34,IF('Census Report'!C81=Data!$B$35,Data!$C$35,IF('Census Report'!C81=Data!$B$36,Data!$C$36,IF('Census Report'!C81=Data!$B$37,Data!$C$37,IF('Census Report'!C81=Data!$B$38,Data!$C$38,IF('Census Report'!C81=Data!$B$39,Data!$C$39,IF('Census Report'!C81=Data!$B$40,Data!$C$40,IF('Census Report'!C81=Data!$B$41,Data!$C$41,IF('Census Report'!C81=Data!$B$42,Data!$C$42,IF('Census Report'!C81=Data!$B$43,Data!$C$43,IF('Census Report'!C81=Data!$B$44,Data!$C$44,IF('Census Report'!C81=Data!$B$45,Data!$C$45,IF('Census Report'!C81=Data!$B$46,Data!$C$46,"")))))))))))))))))</f>
        <v>0</v>
      </c>
      <c r="B81" s="106"/>
      <c r="C81" s="2"/>
      <c r="D81" s="11"/>
      <c r="E81" s="11"/>
      <c r="F81" s="7"/>
      <c r="G81" s="6"/>
      <c r="H81" s="6"/>
      <c r="I81" s="6"/>
      <c r="J81" s="6"/>
      <c r="K81" s="45"/>
      <c r="L81" s="71"/>
      <c r="M81" s="6"/>
      <c r="N81" s="6"/>
      <c r="O81" s="6"/>
      <c r="P81" s="72"/>
      <c r="Q81" s="38" t="str">
        <f t="shared" si="6"/>
        <v/>
      </c>
      <c r="R81" s="42" t="str">
        <f t="shared" si="7"/>
        <v/>
      </c>
      <c r="T81" s="35" t="str">
        <f t="shared" si="8"/>
        <v/>
      </c>
      <c r="U81" s="8"/>
      <c r="V81" s="8"/>
      <c r="W81" s="9"/>
      <c r="Y81" s="3"/>
      <c r="Z81" s="3"/>
      <c r="AB81" s="9"/>
      <c r="AC81" s="10"/>
      <c r="AD81" s="10"/>
      <c r="AE81" s="10"/>
      <c r="AF81" s="10"/>
      <c r="AG81" s="10"/>
      <c r="AH81" s="9"/>
      <c r="AI81" s="10"/>
      <c r="AJ81" s="10"/>
      <c r="AK81" s="10"/>
    </row>
    <row r="82" spans="1:37" ht="21" hidden="1" customHeight="1" outlineLevel="2" x14ac:dyDescent="0.2">
      <c r="A82" s="115">
        <f>IF(C82=Data!$B$30,Data!$C$30,IF(C82=Data!$B$31,Data!$C$31,IF('Census Report'!C82=Data!$B$32,Data!$C$32,IF('Census Report'!C82=Data!$B$33,Data!$C$33,IF('Census Report'!C82=Data!$B$34,Data!$C$34,IF('Census Report'!C82=Data!$B$35,Data!$C$35,IF('Census Report'!C82=Data!$B$36,Data!$C$36,IF('Census Report'!C82=Data!$B$37,Data!$C$37,IF('Census Report'!C82=Data!$B$38,Data!$C$38,IF('Census Report'!C82=Data!$B$39,Data!$C$39,IF('Census Report'!C82=Data!$B$40,Data!$C$40,IF('Census Report'!C82=Data!$B$41,Data!$C$41,IF('Census Report'!C82=Data!$B$42,Data!$C$42,IF('Census Report'!C82=Data!$B$43,Data!$C$43,IF('Census Report'!C82=Data!$B$44,Data!$C$44,IF('Census Report'!C82=Data!$B$45,Data!$C$45,IF('Census Report'!C82=Data!$B$46,Data!$C$46,"")))))))))))))))))</f>
        <v>0</v>
      </c>
      <c r="B82" s="106"/>
      <c r="C82" s="2"/>
      <c r="D82" s="11"/>
      <c r="E82" s="11"/>
      <c r="F82" s="7"/>
      <c r="G82" s="6"/>
      <c r="H82" s="6"/>
      <c r="I82" s="6"/>
      <c r="J82" s="6"/>
      <c r="K82" s="45"/>
      <c r="L82" s="71"/>
      <c r="M82" s="6"/>
      <c r="N82" s="6"/>
      <c r="O82" s="6"/>
      <c r="P82" s="72"/>
      <c r="Q82" s="38" t="str">
        <f t="shared" si="6"/>
        <v/>
      </c>
      <c r="R82" s="42" t="str">
        <f t="shared" si="7"/>
        <v/>
      </c>
      <c r="T82" s="35" t="str">
        <f t="shared" si="8"/>
        <v/>
      </c>
      <c r="U82" s="8"/>
      <c r="V82" s="8"/>
      <c r="W82" s="9"/>
      <c r="Y82" s="3"/>
      <c r="Z82" s="3"/>
      <c r="AB82" s="9"/>
      <c r="AC82" s="10"/>
      <c r="AD82" s="10"/>
      <c r="AE82" s="10"/>
      <c r="AF82" s="10"/>
      <c r="AG82" s="10"/>
      <c r="AH82" s="9"/>
      <c r="AI82" s="10"/>
      <c r="AJ82" s="10"/>
      <c r="AK82" s="10"/>
    </row>
    <row r="83" spans="1:37" ht="21" hidden="1" customHeight="1" outlineLevel="2" x14ac:dyDescent="0.2">
      <c r="A83" s="115">
        <f>IF(C83=Data!$B$30,Data!$C$30,IF(C83=Data!$B$31,Data!$C$31,IF('Census Report'!C83=Data!$B$32,Data!$C$32,IF('Census Report'!C83=Data!$B$33,Data!$C$33,IF('Census Report'!C83=Data!$B$34,Data!$C$34,IF('Census Report'!C83=Data!$B$35,Data!$C$35,IF('Census Report'!C83=Data!$B$36,Data!$C$36,IF('Census Report'!C83=Data!$B$37,Data!$C$37,IF('Census Report'!C83=Data!$B$38,Data!$C$38,IF('Census Report'!C83=Data!$B$39,Data!$C$39,IF('Census Report'!C83=Data!$B$40,Data!$C$40,IF('Census Report'!C83=Data!$B$41,Data!$C$41,IF('Census Report'!C83=Data!$B$42,Data!$C$42,IF('Census Report'!C83=Data!$B$43,Data!$C$43,IF('Census Report'!C83=Data!$B$44,Data!$C$44,IF('Census Report'!C83=Data!$B$45,Data!$C$45,IF('Census Report'!C83=Data!$B$46,Data!$C$46,"")))))))))))))))))</f>
        <v>0</v>
      </c>
      <c r="B83" s="106"/>
      <c r="C83" s="2"/>
      <c r="D83" s="11"/>
      <c r="E83" s="11"/>
      <c r="F83" s="7"/>
      <c r="G83" s="6"/>
      <c r="H83" s="6"/>
      <c r="I83" s="6"/>
      <c r="J83" s="6"/>
      <c r="K83" s="45"/>
      <c r="L83" s="71"/>
      <c r="M83" s="6"/>
      <c r="N83" s="6"/>
      <c r="O83" s="6"/>
      <c r="P83" s="72"/>
      <c r="Q83" s="38" t="str">
        <f t="shared" si="6"/>
        <v/>
      </c>
      <c r="R83" s="42" t="str">
        <f t="shared" si="7"/>
        <v/>
      </c>
      <c r="T83" s="35" t="str">
        <f t="shared" si="8"/>
        <v/>
      </c>
      <c r="U83" s="8"/>
      <c r="V83" s="8"/>
      <c r="W83" s="9"/>
      <c r="Y83" s="3"/>
      <c r="Z83" s="3"/>
      <c r="AB83" s="9"/>
      <c r="AC83" s="10"/>
      <c r="AD83" s="10"/>
      <c r="AE83" s="10"/>
      <c r="AF83" s="10"/>
      <c r="AG83" s="10"/>
      <c r="AH83" s="9"/>
      <c r="AI83" s="10"/>
      <c r="AJ83" s="10"/>
      <c r="AK83" s="10"/>
    </row>
    <row r="84" spans="1:37" ht="21" hidden="1" customHeight="1" outlineLevel="2" x14ac:dyDescent="0.2">
      <c r="A84" s="115">
        <f>IF(C84=Data!$B$30,Data!$C$30,IF(C84=Data!$B$31,Data!$C$31,IF('Census Report'!C84=Data!$B$32,Data!$C$32,IF('Census Report'!C84=Data!$B$33,Data!$C$33,IF('Census Report'!C84=Data!$B$34,Data!$C$34,IF('Census Report'!C84=Data!$B$35,Data!$C$35,IF('Census Report'!C84=Data!$B$36,Data!$C$36,IF('Census Report'!C84=Data!$B$37,Data!$C$37,IF('Census Report'!C84=Data!$B$38,Data!$C$38,IF('Census Report'!C84=Data!$B$39,Data!$C$39,IF('Census Report'!C84=Data!$B$40,Data!$C$40,IF('Census Report'!C84=Data!$B$41,Data!$C$41,IF('Census Report'!C84=Data!$B$42,Data!$C$42,IF('Census Report'!C84=Data!$B$43,Data!$C$43,IF('Census Report'!C84=Data!$B$44,Data!$C$44,IF('Census Report'!C84=Data!$B$45,Data!$C$45,IF('Census Report'!C84=Data!$B$46,Data!$C$46,"")))))))))))))))))</f>
        <v>0</v>
      </c>
      <c r="B84" s="106"/>
      <c r="C84" s="2"/>
      <c r="D84" s="11"/>
      <c r="E84" s="11"/>
      <c r="F84" s="7"/>
      <c r="G84" s="6"/>
      <c r="H84" s="6"/>
      <c r="I84" s="6"/>
      <c r="J84" s="6"/>
      <c r="K84" s="45"/>
      <c r="L84" s="71"/>
      <c r="M84" s="6"/>
      <c r="N84" s="6"/>
      <c r="O84" s="6"/>
      <c r="P84" s="72"/>
      <c r="Q84" s="38" t="str">
        <f t="shared" si="6"/>
        <v/>
      </c>
      <c r="R84" s="42" t="str">
        <f t="shared" si="7"/>
        <v/>
      </c>
      <c r="T84" s="35" t="str">
        <f t="shared" si="8"/>
        <v/>
      </c>
      <c r="U84" s="8"/>
      <c r="V84" s="8"/>
      <c r="W84" s="9"/>
      <c r="Y84" s="3"/>
      <c r="Z84" s="3"/>
      <c r="AB84" s="9"/>
      <c r="AC84" s="10"/>
      <c r="AD84" s="10"/>
      <c r="AE84" s="10"/>
      <c r="AF84" s="10"/>
      <c r="AG84" s="10"/>
      <c r="AH84" s="9"/>
      <c r="AI84" s="10"/>
      <c r="AJ84" s="10"/>
      <c r="AK84" s="10"/>
    </row>
    <row r="85" spans="1:37" ht="21" hidden="1" customHeight="1" outlineLevel="2" x14ac:dyDescent="0.2">
      <c r="A85" s="115">
        <f>IF(C85=Data!$B$30,Data!$C$30,IF(C85=Data!$B$31,Data!$C$31,IF('Census Report'!C85=Data!$B$32,Data!$C$32,IF('Census Report'!C85=Data!$B$33,Data!$C$33,IF('Census Report'!C85=Data!$B$34,Data!$C$34,IF('Census Report'!C85=Data!$B$35,Data!$C$35,IF('Census Report'!C85=Data!$B$36,Data!$C$36,IF('Census Report'!C85=Data!$B$37,Data!$C$37,IF('Census Report'!C85=Data!$B$38,Data!$C$38,IF('Census Report'!C85=Data!$B$39,Data!$C$39,IF('Census Report'!C85=Data!$B$40,Data!$C$40,IF('Census Report'!C85=Data!$B$41,Data!$C$41,IF('Census Report'!C85=Data!$B$42,Data!$C$42,IF('Census Report'!C85=Data!$B$43,Data!$C$43,IF('Census Report'!C85=Data!$B$44,Data!$C$44,IF('Census Report'!C85=Data!$B$45,Data!$C$45,IF('Census Report'!C85=Data!$B$46,Data!$C$46,"")))))))))))))))))</f>
        <v>0</v>
      </c>
      <c r="B85" s="106"/>
      <c r="C85" s="2"/>
      <c r="D85" s="11"/>
      <c r="E85" s="11"/>
      <c r="F85" s="7"/>
      <c r="G85" s="6"/>
      <c r="H85" s="6"/>
      <c r="I85" s="6"/>
      <c r="J85" s="6"/>
      <c r="K85" s="45"/>
      <c r="L85" s="71"/>
      <c r="M85" s="6"/>
      <c r="N85" s="6"/>
      <c r="O85" s="6"/>
      <c r="P85" s="72"/>
      <c r="Q85" s="38" t="str">
        <f t="shared" si="6"/>
        <v/>
      </c>
      <c r="R85" s="42" t="str">
        <f t="shared" si="7"/>
        <v/>
      </c>
      <c r="T85" s="35" t="str">
        <f t="shared" si="8"/>
        <v/>
      </c>
      <c r="U85" s="8"/>
      <c r="V85" s="8"/>
      <c r="W85" s="9"/>
      <c r="Y85" s="3"/>
      <c r="Z85" s="3"/>
      <c r="AB85" s="9"/>
      <c r="AC85" s="10"/>
      <c r="AD85" s="10"/>
      <c r="AE85" s="10"/>
      <c r="AF85" s="10"/>
      <c r="AG85" s="10"/>
      <c r="AH85" s="9"/>
      <c r="AI85" s="10"/>
      <c r="AJ85" s="10"/>
      <c r="AK85" s="10"/>
    </row>
    <row r="86" spans="1:37" ht="21" hidden="1" customHeight="1" outlineLevel="2" x14ac:dyDescent="0.2">
      <c r="A86" s="115">
        <f>IF(C86=Data!$B$30,Data!$C$30,IF(C86=Data!$B$31,Data!$C$31,IF('Census Report'!C86=Data!$B$32,Data!$C$32,IF('Census Report'!C86=Data!$B$33,Data!$C$33,IF('Census Report'!C86=Data!$B$34,Data!$C$34,IF('Census Report'!C86=Data!$B$35,Data!$C$35,IF('Census Report'!C86=Data!$B$36,Data!$C$36,IF('Census Report'!C86=Data!$B$37,Data!$C$37,IF('Census Report'!C86=Data!$B$38,Data!$C$38,IF('Census Report'!C86=Data!$B$39,Data!$C$39,IF('Census Report'!C86=Data!$B$40,Data!$C$40,IF('Census Report'!C86=Data!$B$41,Data!$C$41,IF('Census Report'!C86=Data!$B$42,Data!$C$42,IF('Census Report'!C86=Data!$B$43,Data!$C$43,IF('Census Report'!C86=Data!$B$44,Data!$C$44,IF('Census Report'!C86=Data!$B$45,Data!$C$45,IF('Census Report'!C86=Data!$B$46,Data!$C$46,"")))))))))))))))))</f>
        <v>0</v>
      </c>
      <c r="B86" s="106"/>
      <c r="C86" s="2"/>
      <c r="D86" s="11"/>
      <c r="E86" s="11"/>
      <c r="F86" s="7"/>
      <c r="G86" s="6"/>
      <c r="H86" s="6"/>
      <c r="I86" s="6"/>
      <c r="J86" s="6"/>
      <c r="K86" s="45"/>
      <c r="L86" s="71"/>
      <c r="M86" s="6"/>
      <c r="N86" s="6"/>
      <c r="O86" s="6"/>
      <c r="P86" s="72"/>
      <c r="Q86" s="38" t="str">
        <f t="shared" si="6"/>
        <v/>
      </c>
      <c r="R86" s="42" t="str">
        <f t="shared" si="7"/>
        <v/>
      </c>
      <c r="T86" s="35" t="str">
        <f t="shared" si="8"/>
        <v/>
      </c>
      <c r="U86" s="8"/>
      <c r="V86" s="8"/>
      <c r="W86" s="9"/>
      <c r="Y86" s="3"/>
      <c r="Z86" s="3"/>
      <c r="AB86" s="9"/>
      <c r="AC86" s="10"/>
      <c r="AD86" s="10"/>
      <c r="AE86" s="10"/>
      <c r="AF86" s="10"/>
      <c r="AG86" s="10"/>
      <c r="AH86" s="9"/>
      <c r="AI86" s="10"/>
      <c r="AJ86" s="10"/>
      <c r="AK86" s="10"/>
    </row>
    <row r="87" spans="1:37" ht="21" hidden="1" customHeight="1" outlineLevel="2" x14ac:dyDescent="0.2">
      <c r="A87" s="115">
        <f>IF(C87=Data!$B$30,Data!$C$30,IF(C87=Data!$B$31,Data!$C$31,IF('Census Report'!C87=Data!$B$32,Data!$C$32,IF('Census Report'!C87=Data!$B$33,Data!$C$33,IF('Census Report'!C87=Data!$B$34,Data!$C$34,IF('Census Report'!C87=Data!$B$35,Data!$C$35,IF('Census Report'!C87=Data!$B$36,Data!$C$36,IF('Census Report'!C87=Data!$B$37,Data!$C$37,IF('Census Report'!C87=Data!$B$38,Data!$C$38,IF('Census Report'!C87=Data!$B$39,Data!$C$39,IF('Census Report'!C87=Data!$B$40,Data!$C$40,IF('Census Report'!C87=Data!$B$41,Data!$C$41,IF('Census Report'!C87=Data!$B$42,Data!$C$42,IF('Census Report'!C87=Data!$B$43,Data!$C$43,IF('Census Report'!C87=Data!$B$44,Data!$C$44,IF('Census Report'!C87=Data!$B$45,Data!$C$45,IF('Census Report'!C87=Data!$B$46,Data!$C$46,"")))))))))))))))))</f>
        <v>0</v>
      </c>
      <c r="B87" s="106"/>
      <c r="C87" s="2"/>
      <c r="D87" s="11"/>
      <c r="E87" s="11"/>
      <c r="F87" s="7"/>
      <c r="G87" s="6"/>
      <c r="H87" s="6"/>
      <c r="I87" s="6"/>
      <c r="J87" s="6"/>
      <c r="K87" s="45"/>
      <c r="L87" s="71"/>
      <c r="M87" s="6"/>
      <c r="N87" s="6"/>
      <c r="O87" s="6"/>
      <c r="P87" s="72"/>
      <c r="Q87" s="38" t="str">
        <f t="shared" si="6"/>
        <v/>
      </c>
      <c r="R87" s="42" t="str">
        <f t="shared" si="7"/>
        <v/>
      </c>
      <c r="T87" s="35" t="str">
        <f t="shared" si="8"/>
        <v/>
      </c>
      <c r="U87" s="8"/>
      <c r="V87" s="8"/>
      <c r="W87" s="9"/>
      <c r="Y87" s="3"/>
      <c r="Z87" s="3"/>
      <c r="AB87" s="9"/>
      <c r="AC87" s="10"/>
      <c r="AD87" s="10"/>
      <c r="AE87" s="10"/>
      <c r="AF87" s="10"/>
      <c r="AG87" s="10"/>
      <c r="AH87" s="9"/>
      <c r="AI87" s="10"/>
      <c r="AJ87" s="10"/>
      <c r="AK87" s="10"/>
    </row>
    <row r="88" spans="1:37" ht="21" hidden="1" customHeight="1" outlineLevel="2" x14ac:dyDescent="0.2">
      <c r="A88" s="115">
        <f>IF(C88=Data!$B$30,Data!$C$30,IF(C88=Data!$B$31,Data!$C$31,IF('Census Report'!C88=Data!$B$32,Data!$C$32,IF('Census Report'!C88=Data!$B$33,Data!$C$33,IF('Census Report'!C88=Data!$B$34,Data!$C$34,IF('Census Report'!C88=Data!$B$35,Data!$C$35,IF('Census Report'!C88=Data!$B$36,Data!$C$36,IF('Census Report'!C88=Data!$B$37,Data!$C$37,IF('Census Report'!C88=Data!$B$38,Data!$C$38,IF('Census Report'!C88=Data!$B$39,Data!$C$39,IF('Census Report'!C88=Data!$B$40,Data!$C$40,IF('Census Report'!C88=Data!$B$41,Data!$C$41,IF('Census Report'!C88=Data!$B$42,Data!$C$42,IF('Census Report'!C88=Data!$B$43,Data!$C$43,IF('Census Report'!C88=Data!$B$44,Data!$C$44,IF('Census Report'!C88=Data!$B$45,Data!$C$45,IF('Census Report'!C88=Data!$B$46,Data!$C$46,"")))))))))))))))))</f>
        <v>0</v>
      </c>
      <c r="B88" s="106"/>
      <c r="C88" s="2"/>
      <c r="D88" s="11"/>
      <c r="E88" s="11"/>
      <c r="F88" s="7"/>
      <c r="G88" s="6"/>
      <c r="H88" s="6"/>
      <c r="I88" s="6"/>
      <c r="J88" s="6"/>
      <c r="K88" s="45"/>
      <c r="L88" s="71"/>
      <c r="M88" s="6"/>
      <c r="N88" s="6"/>
      <c r="O88" s="6"/>
      <c r="P88" s="72"/>
      <c r="Q88" s="38" t="str">
        <f t="shared" si="6"/>
        <v/>
      </c>
      <c r="R88" s="42" t="str">
        <f t="shared" si="7"/>
        <v/>
      </c>
      <c r="T88" s="35" t="str">
        <f t="shared" si="8"/>
        <v/>
      </c>
      <c r="U88" s="8"/>
      <c r="V88" s="8"/>
      <c r="W88" s="9"/>
      <c r="Y88" s="3"/>
      <c r="Z88" s="3"/>
      <c r="AB88" s="9"/>
      <c r="AC88" s="10"/>
      <c r="AD88" s="10"/>
      <c r="AE88" s="10"/>
      <c r="AF88" s="10"/>
      <c r="AG88" s="10"/>
      <c r="AH88" s="9"/>
      <c r="AI88" s="10"/>
      <c r="AJ88" s="10"/>
      <c r="AK88" s="10"/>
    </row>
    <row r="89" spans="1:37" ht="21" hidden="1" customHeight="1" outlineLevel="2" thickBot="1" x14ac:dyDescent="0.25">
      <c r="A89" s="115">
        <f>IF(C89=Data!$B$30,Data!$C$30,IF(C89=Data!$B$31,Data!$C$31,IF('Census Report'!C89=Data!$B$32,Data!$C$32,IF('Census Report'!C89=Data!$B$33,Data!$C$33,IF('Census Report'!C89=Data!$B$34,Data!$C$34,IF('Census Report'!C89=Data!$B$35,Data!$C$35,IF('Census Report'!C89=Data!$B$36,Data!$C$36,IF('Census Report'!C89=Data!$B$37,Data!$C$37,IF('Census Report'!C89=Data!$B$38,Data!$C$38,IF('Census Report'!C89=Data!$B$39,Data!$C$39,IF('Census Report'!C89=Data!$B$40,Data!$C$40,IF('Census Report'!C89=Data!$B$41,Data!$C$41,IF('Census Report'!C89=Data!$B$42,Data!$C$42,IF('Census Report'!C89=Data!$B$43,Data!$C$43,IF('Census Report'!C89=Data!$B$44,Data!$C$44,IF('Census Report'!C89=Data!$B$45,Data!$C$45,IF('Census Report'!C89=Data!$B$46,Data!$C$46,"")))))))))))))))))</f>
        <v>0</v>
      </c>
      <c r="B89" s="117"/>
      <c r="C89" s="82"/>
      <c r="D89" s="56"/>
      <c r="E89" s="56"/>
      <c r="F89" s="46"/>
      <c r="G89" s="47"/>
      <c r="H89" s="47"/>
      <c r="I89" s="47"/>
      <c r="J89" s="47"/>
      <c r="K89" s="49"/>
      <c r="L89" s="74"/>
      <c r="M89" s="30"/>
      <c r="N89" s="30"/>
      <c r="O89" s="30"/>
      <c r="P89" s="75"/>
      <c r="Q89" s="48" t="str">
        <f t="shared" si="6"/>
        <v/>
      </c>
      <c r="R89" s="42" t="str">
        <f t="shared" si="7"/>
        <v/>
      </c>
      <c r="T89" s="35" t="str">
        <f t="shared" si="8"/>
        <v/>
      </c>
      <c r="U89" s="8"/>
      <c r="V89" s="8"/>
      <c r="W89" s="9"/>
      <c r="Y89" s="3"/>
      <c r="Z89" s="3"/>
      <c r="AB89" s="9"/>
      <c r="AC89" s="10"/>
      <c r="AD89" s="10"/>
      <c r="AE89" s="10"/>
      <c r="AF89" s="10"/>
      <c r="AG89" s="10"/>
      <c r="AH89" s="9"/>
      <c r="AI89" s="10"/>
      <c r="AJ89" s="10"/>
      <c r="AK89" s="10"/>
    </row>
    <row r="90" spans="1:37" ht="21" customHeight="1" collapsed="1" thickBot="1" x14ac:dyDescent="0.25">
      <c r="A90" s="118" t="s">
        <v>145</v>
      </c>
      <c r="B90" s="119"/>
      <c r="C90" s="50">
        <f>COUNTA(C7:C89)</f>
        <v>41</v>
      </c>
      <c r="D90" s="50">
        <f>COUNTA(D7:D89)</f>
        <v>35</v>
      </c>
      <c r="E90" s="50"/>
      <c r="F90" s="51"/>
      <c r="G90" s="52">
        <f>SUM(G7:G89)/COUNT(G7:G89)</f>
        <v>138.94285714285715</v>
      </c>
      <c r="H90" s="50">
        <f t="shared" ref="H90:P90" si="9">COUNTA(H7:H89)</f>
        <v>13</v>
      </c>
      <c r="I90" s="50">
        <f t="shared" si="9"/>
        <v>1</v>
      </c>
      <c r="J90" s="50">
        <f t="shared" si="9"/>
        <v>0</v>
      </c>
      <c r="K90" s="53">
        <f t="shared" si="9"/>
        <v>0</v>
      </c>
      <c r="L90" s="113">
        <f t="shared" si="9"/>
        <v>3</v>
      </c>
      <c r="M90" s="50">
        <f t="shared" si="9"/>
        <v>3</v>
      </c>
      <c r="N90" s="50">
        <f t="shared" si="9"/>
        <v>1</v>
      </c>
      <c r="O90" s="50">
        <f t="shared" si="9"/>
        <v>0</v>
      </c>
      <c r="P90" s="114">
        <f t="shared" si="9"/>
        <v>0</v>
      </c>
      <c r="Q90" s="54">
        <f>SUM(Q7:Q89)/COUNT(Q7:Q89)</f>
        <v>157.22857142857143</v>
      </c>
      <c r="R90" s="64">
        <f>SUM(R7:R89)</f>
        <v>164960</v>
      </c>
      <c r="T90" s="112">
        <f>SUM(T7:T89)</f>
        <v>1049</v>
      </c>
      <c r="U90" s="8"/>
      <c r="V90" s="8"/>
      <c r="W90" s="9"/>
      <c r="Y90" s="3"/>
      <c r="Z90" s="3"/>
      <c r="AB90" s="9"/>
      <c r="AC90" s="10"/>
      <c r="AD90" s="10"/>
      <c r="AE90" s="10"/>
      <c r="AF90" s="10"/>
      <c r="AG90" s="10"/>
      <c r="AH90" s="9"/>
      <c r="AI90" s="10"/>
      <c r="AJ90" s="10"/>
      <c r="AK90" s="10"/>
    </row>
    <row r="91" spans="1:37" ht="48" thickBot="1" x14ac:dyDescent="0.25">
      <c r="A91" s="120">
        <f>A6</f>
        <v>43831</v>
      </c>
      <c r="B91" s="121" t="s">
        <v>6</v>
      </c>
      <c r="C91" s="121" t="s">
        <v>7</v>
      </c>
      <c r="D91" s="121" t="s">
        <v>136</v>
      </c>
      <c r="E91" s="43" t="s">
        <v>37</v>
      </c>
      <c r="F91" s="121" t="str">
        <f>F6</f>
        <v>Move-in Date</v>
      </c>
      <c r="G91" s="121" t="str">
        <f t="shared" ref="G91:R91" si="10">G6</f>
        <v>Base Rate</v>
      </c>
      <c r="H91" s="121" t="str">
        <f t="shared" si="10"/>
        <v>LOC $28/$56</v>
      </c>
      <c r="I91" s="121" t="str">
        <f t="shared" si="10"/>
        <v>Insulin Asst $5</v>
      </c>
      <c r="J91" s="121" t="str">
        <f t="shared" si="10"/>
        <v>Alt Pharm $5</v>
      </c>
      <c r="K91" s="122" t="str">
        <f t="shared" si="10"/>
        <v>Cont Supplies $5</v>
      </c>
      <c r="L91" s="123" t="str">
        <f t="shared" si="10"/>
        <v>2nd Occ</v>
      </c>
      <c r="M91" s="134" t="str">
        <f t="shared" si="10"/>
        <v>2nd Occ LOC $28/$56</v>
      </c>
      <c r="N91" s="134" t="str">
        <f t="shared" si="10"/>
        <v>2nd Occ Insulin Assist $5</v>
      </c>
      <c r="O91" s="134" t="str">
        <f t="shared" si="10"/>
        <v>2nd Occ Alt Pharm $5</v>
      </c>
      <c r="P91" s="68" t="str">
        <f t="shared" si="10"/>
        <v>2nd Occ Cont Supplies $5</v>
      </c>
      <c r="Q91" s="125" t="str">
        <f t="shared" si="10"/>
        <v>Daily Total</v>
      </c>
      <c r="R91" s="126" t="str">
        <f t="shared" si="10"/>
        <v>Monthly Total</v>
      </c>
      <c r="S91" s="108"/>
      <c r="T91" s="127" t="s">
        <v>34</v>
      </c>
      <c r="U91" s="8"/>
      <c r="V91" s="8"/>
      <c r="W91" s="9"/>
      <c r="Y91" s="3"/>
      <c r="Z91" s="3"/>
      <c r="AB91" s="9"/>
      <c r="AC91" s="10"/>
      <c r="AD91" s="10"/>
      <c r="AE91" s="10"/>
      <c r="AF91" s="10"/>
      <c r="AG91" s="10"/>
      <c r="AH91" s="9"/>
      <c r="AI91" s="10"/>
      <c r="AJ91" s="10"/>
      <c r="AK91" s="10"/>
    </row>
    <row r="92" spans="1:37" ht="20.25" customHeight="1" x14ac:dyDescent="0.2">
      <c r="A92" s="115">
        <f>IF(C92=Data!$B$30,Data!$C$30,IF(C92=Data!$B$31,Data!$C$31,IF('Census Report'!C92=Data!$B$32,Data!$C$32,IF('Census Report'!C92=Data!$B$33,Data!$C$33,IF('Census Report'!C92=Data!$B$34,Data!$C$34,IF('Census Report'!C92=Data!$B$35,Data!$C$35,IF('Census Report'!C92=Data!$B$36,Data!$C$36,IF('Census Report'!C92=Data!$B$37,Data!$C$37,IF('Census Report'!C92=Data!$B$38,Data!$C$38,IF('Census Report'!C92=Data!$B$39,Data!$C$39,IF('Census Report'!C92=Data!$B$40,Data!$C$40,IF('Census Report'!C92=Data!$B$41,Data!$C$41,IF('Census Report'!C92=Data!$B$42,Data!$C$42,IF('Census Report'!C92=Data!$B$43,Data!$C$43,IF('Census Report'!C92=Data!$B$44,Data!$C$44,IF('Census Report'!C92=Data!$B$45,Data!$C$45,IF('Census Report'!C92=Data!$B$46,Data!$C$46,"")))))))))))))))))</f>
        <v>195</v>
      </c>
      <c r="B92" s="116" t="s">
        <v>83</v>
      </c>
      <c r="C92" s="55" t="str">
        <f>IF(E93="Studio","Beacon Studio","Beacon Companion")</f>
        <v>Beacon Studio</v>
      </c>
      <c r="D92" s="40" t="s">
        <v>181</v>
      </c>
      <c r="E92" s="193"/>
      <c r="F92" s="7">
        <v>43790</v>
      </c>
      <c r="G92" s="39">
        <v>150</v>
      </c>
      <c r="H92" s="39"/>
      <c r="I92" s="39"/>
      <c r="J92" s="39"/>
      <c r="K92" s="44"/>
      <c r="L92" s="69"/>
      <c r="M92" s="39"/>
      <c r="N92" s="39"/>
      <c r="O92" s="39"/>
      <c r="P92" s="70"/>
      <c r="Q92" s="42">
        <f t="shared" ref="Q92:Q121" si="11">IF(F92="","",SUM(G92:P92))</f>
        <v>150</v>
      </c>
      <c r="R92" s="42">
        <f t="shared" ref="R92:R121" si="12">IF(T92="","",(Q92*T92))</f>
        <v>4500</v>
      </c>
      <c r="T92" s="35">
        <f t="shared" ref="T92:T121" si="13">IF(F92="","",IF($J$3-F92&gt;=$J$2,$J$2,$J$3-F92+1))</f>
        <v>30</v>
      </c>
      <c r="U92" s="8"/>
      <c r="V92" s="8"/>
      <c r="W92" s="9"/>
      <c r="Y92" s="3"/>
      <c r="Z92" s="3"/>
      <c r="AB92" s="9"/>
      <c r="AC92" s="10"/>
      <c r="AD92" s="10"/>
      <c r="AE92" s="10"/>
      <c r="AF92" s="10"/>
      <c r="AG92" s="10"/>
      <c r="AH92" s="9"/>
      <c r="AI92" s="10"/>
      <c r="AJ92" s="10"/>
      <c r="AK92" s="10"/>
    </row>
    <row r="93" spans="1:37" ht="20.25" customHeight="1" x14ac:dyDescent="0.2">
      <c r="A93" s="115">
        <f>IF(C93=Data!$B$30,Data!$C$30,IF(C93=Data!$B$31,Data!$C$31,IF('Census Report'!C93=Data!$B$32,Data!$C$32,IF('Census Report'!C93=Data!$B$33,Data!$C$33,IF('Census Report'!C93=Data!$B$34,Data!$C$34,IF('Census Report'!C93=Data!$B$35,Data!$C$35,IF('Census Report'!C93=Data!$B$36,Data!$C$36,IF('Census Report'!C93=Data!$B$37,Data!$C$37,IF('Census Report'!C93=Data!$B$38,Data!$C$38,IF('Census Report'!C93=Data!$B$39,Data!$C$39,IF('Census Report'!C93=Data!$B$40,Data!$C$40,IF('Census Report'!C93=Data!$B$41,Data!$C$41,IF('Census Report'!C93=Data!$B$42,Data!$C$42,IF('Census Report'!C93=Data!$B$43,Data!$C$43,IF('Census Report'!C93=Data!$B$44,Data!$C$44,IF('Census Report'!C93=Data!$B$45,Data!$C$45,IF('Census Report'!C93=Data!$B$46,Data!$C$46,"")))))))))))))))))</f>
        <v>0</v>
      </c>
      <c r="B93" s="106" t="s">
        <v>84</v>
      </c>
      <c r="C93" s="2" t="str">
        <f>IF(C92="Beacon Studio","","Beacon Companion")</f>
        <v/>
      </c>
      <c r="D93" s="11"/>
      <c r="E93" s="11" t="s">
        <v>16</v>
      </c>
      <c r="F93" s="7"/>
      <c r="G93" s="39"/>
      <c r="H93" s="6"/>
      <c r="I93" s="6"/>
      <c r="J93" s="6"/>
      <c r="K93" s="45"/>
      <c r="L93" s="71"/>
      <c r="M93" s="6"/>
      <c r="N93" s="6"/>
      <c r="O93" s="6"/>
      <c r="P93" s="72"/>
      <c r="Q93" s="38" t="str">
        <f t="shared" si="11"/>
        <v/>
      </c>
      <c r="R93" s="42" t="str">
        <f t="shared" si="12"/>
        <v/>
      </c>
      <c r="T93" s="35" t="str">
        <f t="shared" si="13"/>
        <v/>
      </c>
      <c r="U93" s="8"/>
      <c r="V93" s="8"/>
      <c r="W93" s="9"/>
      <c r="Y93" s="3"/>
      <c r="Z93" s="3"/>
      <c r="AB93" s="9"/>
      <c r="AC93" s="10"/>
      <c r="AD93" s="10"/>
      <c r="AE93" s="10"/>
      <c r="AF93" s="10"/>
      <c r="AG93" s="10"/>
      <c r="AH93" s="9"/>
      <c r="AI93" s="10"/>
      <c r="AJ93" s="10"/>
      <c r="AK93" s="10"/>
    </row>
    <row r="94" spans="1:37" ht="20.25" customHeight="1" x14ac:dyDescent="0.2">
      <c r="A94" s="115">
        <f>IF(C94=Data!$B$30,Data!$C$30,IF(C94=Data!$B$31,Data!$C$31,IF('Census Report'!C94=Data!$B$32,Data!$C$32,IF('Census Report'!C94=Data!$B$33,Data!$C$33,IF('Census Report'!C94=Data!$B$34,Data!$C$34,IF('Census Report'!C94=Data!$B$35,Data!$C$35,IF('Census Report'!C94=Data!$B$36,Data!$C$36,IF('Census Report'!C94=Data!$B$37,Data!$C$37,IF('Census Report'!C94=Data!$B$38,Data!$C$38,IF('Census Report'!C94=Data!$B$39,Data!$C$39,IF('Census Report'!C94=Data!$B$40,Data!$C$40,IF('Census Report'!C94=Data!$B$41,Data!$C$41,IF('Census Report'!C94=Data!$B$42,Data!$C$42,IF('Census Report'!C94=Data!$B$43,Data!$C$43,IF('Census Report'!C94=Data!$B$44,Data!$C$44,IF('Census Report'!C94=Data!$B$45,Data!$C$45,IF('Census Report'!C94=Data!$B$46,Data!$C$46,"")))))))))))))))))</f>
        <v>195</v>
      </c>
      <c r="B94" s="116" t="s">
        <v>85</v>
      </c>
      <c r="C94" s="55" t="str">
        <f>IF(E95="Studio","Beacon Studio","Beacon Companion")</f>
        <v>Beacon Studio</v>
      </c>
      <c r="D94" s="11" t="s">
        <v>196</v>
      </c>
      <c r="E94" s="190"/>
      <c r="F94" s="7">
        <v>44308</v>
      </c>
      <c r="G94" s="39">
        <v>175</v>
      </c>
      <c r="H94" s="6"/>
      <c r="I94" s="6"/>
      <c r="J94" s="6"/>
      <c r="K94" s="45"/>
      <c r="L94" s="71"/>
      <c r="M94" s="6"/>
      <c r="N94" s="6"/>
      <c r="O94" s="6"/>
      <c r="P94" s="72"/>
      <c r="Q94" s="38">
        <f t="shared" si="11"/>
        <v>175</v>
      </c>
      <c r="R94" s="42">
        <f t="shared" si="12"/>
        <v>5250</v>
      </c>
      <c r="T94" s="35">
        <f t="shared" si="13"/>
        <v>30</v>
      </c>
      <c r="U94" s="8"/>
      <c r="V94" s="8"/>
      <c r="W94" s="9"/>
      <c r="Y94" s="3"/>
      <c r="Z94" s="3"/>
      <c r="AB94" s="9"/>
      <c r="AC94" s="10"/>
      <c r="AD94" s="10"/>
      <c r="AE94" s="10"/>
      <c r="AF94" s="10"/>
      <c r="AG94" s="10"/>
      <c r="AH94" s="9"/>
      <c r="AI94" s="10"/>
      <c r="AJ94" s="10"/>
      <c r="AK94" s="10"/>
    </row>
    <row r="95" spans="1:37" ht="20.25" customHeight="1" x14ac:dyDescent="0.2">
      <c r="A95" s="115">
        <f>IF(C95=Data!$B$30,Data!$C$30,IF(C95=Data!$B$31,Data!$C$31,IF('Census Report'!C95=Data!$B$32,Data!$C$32,IF('Census Report'!C95=Data!$B$33,Data!$C$33,IF('Census Report'!C95=Data!$B$34,Data!$C$34,IF('Census Report'!C95=Data!$B$35,Data!$C$35,IF('Census Report'!C95=Data!$B$36,Data!$C$36,IF('Census Report'!C95=Data!$B$37,Data!$C$37,IF('Census Report'!C95=Data!$B$38,Data!$C$38,IF('Census Report'!C95=Data!$B$39,Data!$C$39,IF('Census Report'!C95=Data!$B$40,Data!$C$40,IF('Census Report'!C95=Data!$B$41,Data!$C$41,IF('Census Report'!C95=Data!$B$42,Data!$C$42,IF('Census Report'!C95=Data!$B$43,Data!$C$43,IF('Census Report'!C95=Data!$B$44,Data!$C$44,IF('Census Report'!C95=Data!$B$45,Data!$C$45,IF('Census Report'!C95=Data!$B$46,Data!$C$46,"")))))))))))))))))</f>
        <v>0</v>
      </c>
      <c r="B95" s="106" t="s">
        <v>86</v>
      </c>
      <c r="C95" s="2" t="str">
        <f>IF(C94="Beacon Studio","","Beacon Companion")</f>
        <v/>
      </c>
      <c r="D95" s="11"/>
      <c r="E95" s="11" t="s">
        <v>16</v>
      </c>
      <c r="F95" s="7"/>
      <c r="G95" s="6"/>
      <c r="H95" s="6"/>
      <c r="I95" s="6"/>
      <c r="J95" s="6"/>
      <c r="K95" s="45"/>
      <c r="L95" s="71"/>
      <c r="M95" s="6"/>
      <c r="N95" s="6"/>
      <c r="O95" s="6"/>
      <c r="P95" s="72"/>
      <c r="Q95" s="38" t="str">
        <f t="shared" si="11"/>
        <v/>
      </c>
      <c r="R95" s="42" t="str">
        <f t="shared" si="12"/>
        <v/>
      </c>
      <c r="T95" s="35" t="str">
        <f t="shared" si="13"/>
        <v/>
      </c>
      <c r="U95" s="8"/>
      <c r="V95" s="8"/>
      <c r="W95" s="9"/>
      <c r="Y95" s="3"/>
      <c r="Z95" s="3"/>
      <c r="AB95" s="9"/>
      <c r="AC95" s="10"/>
      <c r="AD95" s="10"/>
      <c r="AE95" s="10"/>
      <c r="AF95" s="10"/>
      <c r="AG95" s="10"/>
      <c r="AH95" s="9"/>
      <c r="AI95" s="10"/>
      <c r="AJ95" s="10"/>
      <c r="AK95" s="10"/>
    </row>
    <row r="96" spans="1:37" ht="20.25" customHeight="1" x14ac:dyDescent="0.2">
      <c r="A96" s="115">
        <f>IF(C96=Data!$B$30,Data!$C$30,IF(C96=Data!$B$31,Data!$C$31,IF('Census Report'!C96=Data!$B$32,Data!$C$32,IF('Census Report'!C96=Data!$B$33,Data!$C$33,IF('Census Report'!C96=Data!$B$34,Data!$C$34,IF('Census Report'!C96=Data!$B$35,Data!$C$35,IF('Census Report'!C96=Data!$B$36,Data!$C$36,IF('Census Report'!C96=Data!$B$37,Data!$C$37,IF('Census Report'!C96=Data!$B$38,Data!$C$38,IF('Census Report'!C96=Data!$B$39,Data!$C$39,IF('Census Report'!C96=Data!$B$40,Data!$C$40,IF('Census Report'!C96=Data!$B$41,Data!$C$41,IF('Census Report'!C96=Data!$B$42,Data!$C$42,IF('Census Report'!C96=Data!$B$43,Data!$C$43,IF('Census Report'!C96=Data!$B$44,Data!$C$44,IF('Census Report'!C96=Data!$B$45,Data!$C$45,IF('Census Report'!C96=Data!$B$46,Data!$C$46,"")))))))))))))))))</f>
        <v>195</v>
      </c>
      <c r="B96" s="116" t="s">
        <v>87</v>
      </c>
      <c r="C96" s="55" t="str">
        <f>IF(E97="Studio","Beacon Studio","Beacon Companion")</f>
        <v>Beacon Studio</v>
      </c>
      <c r="D96" s="11" t="s">
        <v>157</v>
      </c>
      <c r="E96" s="190"/>
      <c r="F96" s="7">
        <v>43619</v>
      </c>
      <c r="G96" s="39">
        <v>183</v>
      </c>
      <c r="H96" s="6">
        <v>60</v>
      </c>
      <c r="I96" s="6"/>
      <c r="J96" s="6"/>
      <c r="K96" s="45"/>
      <c r="L96" s="71"/>
      <c r="M96" s="6"/>
      <c r="N96" s="6"/>
      <c r="O96" s="6"/>
      <c r="P96" s="72"/>
      <c r="Q96" s="38">
        <f t="shared" si="11"/>
        <v>243</v>
      </c>
      <c r="R96" s="42">
        <f t="shared" si="12"/>
        <v>7290</v>
      </c>
      <c r="T96" s="35">
        <f t="shared" si="13"/>
        <v>30</v>
      </c>
      <c r="U96" s="8"/>
      <c r="V96" s="8"/>
      <c r="W96" s="9"/>
      <c r="Y96" s="3"/>
      <c r="Z96" s="3"/>
      <c r="AB96" s="9"/>
      <c r="AC96" s="10"/>
      <c r="AD96" s="10"/>
      <c r="AE96" s="10"/>
      <c r="AF96" s="10"/>
      <c r="AG96" s="10"/>
      <c r="AH96" s="9"/>
      <c r="AI96" s="10"/>
      <c r="AJ96" s="10"/>
      <c r="AK96" s="10"/>
    </row>
    <row r="97" spans="1:37" ht="20.25" customHeight="1" x14ac:dyDescent="0.2">
      <c r="A97" s="115">
        <f>IF(C97=Data!$B$30,Data!$C$30,IF(C97=Data!$B$31,Data!$C$31,IF('Census Report'!C97=Data!$B$32,Data!$C$32,IF('Census Report'!C97=Data!$B$33,Data!$C$33,IF('Census Report'!C97=Data!$B$34,Data!$C$34,IF('Census Report'!C97=Data!$B$35,Data!$C$35,IF('Census Report'!C97=Data!$B$36,Data!$C$36,IF('Census Report'!C97=Data!$B$37,Data!$C$37,IF('Census Report'!C97=Data!$B$38,Data!$C$38,IF('Census Report'!C97=Data!$B$39,Data!$C$39,IF('Census Report'!C97=Data!$B$40,Data!$C$40,IF('Census Report'!C97=Data!$B$41,Data!$C$41,IF('Census Report'!C97=Data!$B$42,Data!$C$42,IF('Census Report'!C97=Data!$B$43,Data!$C$43,IF('Census Report'!C97=Data!$B$44,Data!$C$44,IF('Census Report'!C97=Data!$B$45,Data!$C$45,IF('Census Report'!C97=Data!$B$46,Data!$C$46,"")))))))))))))))))</f>
        <v>0</v>
      </c>
      <c r="B97" s="106" t="s">
        <v>88</v>
      </c>
      <c r="C97" s="2" t="str">
        <f>IF(C96="Beacon Studio","","Beacon Companion")</f>
        <v/>
      </c>
      <c r="D97" s="11"/>
      <c r="E97" s="11" t="s">
        <v>16</v>
      </c>
      <c r="F97" s="7"/>
      <c r="G97" s="6"/>
      <c r="H97" s="6"/>
      <c r="I97" s="6"/>
      <c r="J97" s="6"/>
      <c r="K97" s="45"/>
      <c r="L97" s="71"/>
      <c r="M97" s="6"/>
      <c r="N97" s="6"/>
      <c r="O97" s="6"/>
      <c r="P97" s="72"/>
      <c r="Q97" s="38" t="str">
        <f t="shared" si="11"/>
        <v/>
      </c>
      <c r="R97" s="42" t="str">
        <f t="shared" si="12"/>
        <v/>
      </c>
      <c r="T97" s="35" t="str">
        <f t="shared" si="13"/>
        <v/>
      </c>
      <c r="U97" s="8"/>
      <c r="V97" s="8"/>
      <c r="W97" s="9"/>
      <c r="Y97" s="3"/>
      <c r="Z97" s="3"/>
      <c r="AB97" s="9"/>
      <c r="AC97" s="10"/>
      <c r="AD97" s="10"/>
      <c r="AE97" s="10"/>
      <c r="AF97" s="10"/>
      <c r="AG97" s="10"/>
      <c r="AH97" s="9"/>
      <c r="AI97" s="10"/>
      <c r="AJ97" s="10"/>
      <c r="AK97" s="10"/>
    </row>
    <row r="98" spans="1:37" ht="20.25" customHeight="1" x14ac:dyDescent="0.2">
      <c r="A98" s="115">
        <f>IF(C98=Data!$B$30,Data!$C$30,IF(C98=Data!$B$31,Data!$C$31,IF('Census Report'!C98=Data!$B$32,Data!$C$32,IF('Census Report'!C98=Data!$B$33,Data!$C$33,IF('Census Report'!C98=Data!$B$34,Data!$C$34,IF('Census Report'!C98=Data!$B$35,Data!$C$35,IF('Census Report'!C98=Data!$B$36,Data!$C$36,IF('Census Report'!C98=Data!$B$37,Data!$C$37,IF('Census Report'!C98=Data!$B$38,Data!$C$38,IF('Census Report'!C98=Data!$B$39,Data!$C$39,IF('Census Report'!C98=Data!$B$40,Data!$C$40,IF('Census Report'!C98=Data!$B$41,Data!$C$41,IF('Census Report'!C98=Data!$B$42,Data!$C$42,IF('Census Report'!C98=Data!$B$43,Data!$C$43,IF('Census Report'!C98=Data!$B$44,Data!$C$44,IF('Census Report'!C98=Data!$B$45,Data!$C$45,IF('Census Report'!C98=Data!$B$46,Data!$C$46,"")))))))))))))))))</f>
        <v>195</v>
      </c>
      <c r="B98" s="106" t="s">
        <v>89</v>
      </c>
      <c r="C98" s="55" t="str">
        <f>IF(E99="Studio","Beacon Studio","Beacon Companion")</f>
        <v>Beacon Studio</v>
      </c>
      <c r="D98" s="11" t="s">
        <v>192</v>
      </c>
      <c r="E98" s="190"/>
      <c r="F98" s="7">
        <v>44277</v>
      </c>
      <c r="G98" s="39">
        <v>175</v>
      </c>
      <c r="H98" s="6"/>
      <c r="I98" s="6"/>
      <c r="J98" s="6"/>
      <c r="K98" s="45"/>
      <c r="L98" s="71"/>
      <c r="M98" s="6"/>
      <c r="N98" s="6"/>
      <c r="O98" s="6"/>
      <c r="P98" s="72"/>
      <c r="Q98" s="38">
        <f t="shared" si="11"/>
        <v>175</v>
      </c>
      <c r="R98" s="42">
        <f t="shared" si="12"/>
        <v>5250</v>
      </c>
      <c r="T98" s="35">
        <f t="shared" si="13"/>
        <v>30</v>
      </c>
      <c r="U98" s="8"/>
      <c r="V98" s="8"/>
      <c r="W98" s="9"/>
      <c r="Y98" s="3"/>
      <c r="Z98" s="3"/>
      <c r="AB98" s="9"/>
      <c r="AC98" s="10"/>
      <c r="AD98" s="10"/>
      <c r="AE98" s="10"/>
      <c r="AF98" s="10"/>
      <c r="AG98" s="10"/>
      <c r="AH98" s="9"/>
      <c r="AI98" s="10"/>
      <c r="AJ98" s="10"/>
      <c r="AK98" s="10"/>
    </row>
    <row r="99" spans="1:37" ht="20.25" customHeight="1" x14ac:dyDescent="0.2">
      <c r="A99" s="115">
        <f>IF(C99=Data!$B$30,Data!$C$30,IF(C99=Data!$B$31,Data!$C$31,IF('Census Report'!C99=Data!$B$32,Data!$C$32,IF('Census Report'!C99=Data!$B$33,Data!$C$33,IF('Census Report'!C99=Data!$B$34,Data!$C$34,IF('Census Report'!C99=Data!$B$35,Data!$C$35,IF('Census Report'!C99=Data!$B$36,Data!$C$36,IF('Census Report'!C99=Data!$B$37,Data!$C$37,IF('Census Report'!C99=Data!$B$38,Data!$C$38,IF('Census Report'!C99=Data!$B$39,Data!$C$39,IF('Census Report'!C99=Data!$B$40,Data!$C$40,IF('Census Report'!C99=Data!$B$41,Data!$C$41,IF('Census Report'!C99=Data!$B$42,Data!$C$42,IF('Census Report'!C99=Data!$B$43,Data!$C$43,IF('Census Report'!C99=Data!$B$44,Data!$C$44,IF('Census Report'!C99=Data!$B$45,Data!$C$45,IF('Census Report'!C99=Data!$B$46,Data!$C$46,"")))))))))))))))))</f>
        <v>0</v>
      </c>
      <c r="B99" s="106" t="s">
        <v>90</v>
      </c>
      <c r="C99" s="2" t="str">
        <f>IF(C98="Beacon Studio","","Beacon Companion")</f>
        <v/>
      </c>
      <c r="D99" s="11"/>
      <c r="E99" s="11" t="s">
        <v>16</v>
      </c>
      <c r="F99" s="7"/>
      <c r="G99" s="6"/>
      <c r="H99" s="6"/>
      <c r="I99" s="6"/>
      <c r="J99" s="6"/>
      <c r="K99" s="45"/>
      <c r="L99" s="71"/>
      <c r="M99" s="6"/>
      <c r="N99" s="6"/>
      <c r="O99" s="6"/>
      <c r="P99" s="72"/>
      <c r="Q99" s="38" t="str">
        <f t="shared" si="11"/>
        <v/>
      </c>
      <c r="R99" s="42" t="str">
        <f t="shared" si="12"/>
        <v/>
      </c>
      <c r="T99" s="35" t="str">
        <f t="shared" si="13"/>
        <v/>
      </c>
      <c r="U99" s="8"/>
      <c r="V99" s="8"/>
      <c r="W99" s="9"/>
      <c r="Y99" s="3"/>
      <c r="Z99" s="3"/>
      <c r="AB99" s="9"/>
      <c r="AC99" s="10"/>
      <c r="AD99" s="10"/>
      <c r="AE99" s="10"/>
      <c r="AF99" s="10"/>
      <c r="AG99" s="10"/>
      <c r="AH99" s="9"/>
      <c r="AI99" s="10"/>
      <c r="AJ99" s="10"/>
      <c r="AK99" s="10"/>
    </row>
    <row r="100" spans="1:37" ht="20.25" customHeight="1" x14ac:dyDescent="0.2">
      <c r="A100" s="115">
        <f>IF(C100=Data!$B$30,Data!$C$30,IF(C100=Data!$B$31,Data!$C$31,IF('Census Report'!C100=Data!$B$32,Data!$C$32,IF('Census Report'!C100=Data!$B$33,Data!$C$33,IF('Census Report'!C100=Data!$B$34,Data!$C$34,IF('Census Report'!C100=Data!$B$35,Data!$C$35,IF('Census Report'!C100=Data!$B$36,Data!$C$36,IF('Census Report'!C100=Data!$B$37,Data!$C$37,IF('Census Report'!C100=Data!$B$38,Data!$C$38,IF('Census Report'!C100=Data!$B$39,Data!$C$39,IF('Census Report'!C100=Data!$B$40,Data!$C$40,IF('Census Report'!C100=Data!$B$41,Data!$C$41,IF('Census Report'!C100=Data!$B$42,Data!$C$42,IF('Census Report'!C100=Data!$B$43,Data!$C$43,IF('Census Report'!C100=Data!$B$44,Data!$C$44,IF('Census Report'!C100=Data!$B$45,Data!$C$45,IF('Census Report'!C100=Data!$B$46,Data!$C$46,"")))))))))))))))))</f>
        <v>195</v>
      </c>
      <c r="B100" s="106" t="s">
        <v>91</v>
      </c>
      <c r="C100" s="55" t="str">
        <f>IF(E101="Studio","Beacon Studio","Beacon Companion")</f>
        <v>Beacon Studio</v>
      </c>
      <c r="D100" s="11" t="s">
        <v>200</v>
      </c>
      <c r="E100" s="190"/>
      <c r="F100" s="7">
        <v>44329</v>
      </c>
      <c r="G100" s="39">
        <v>175</v>
      </c>
      <c r="H100" s="6"/>
      <c r="I100" s="6"/>
      <c r="J100" s="6"/>
      <c r="K100" s="45"/>
      <c r="L100" s="71"/>
      <c r="M100" s="6"/>
      <c r="N100" s="6"/>
      <c r="O100" s="6"/>
      <c r="P100" s="72"/>
      <c r="Q100" s="38">
        <f t="shared" si="11"/>
        <v>175</v>
      </c>
      <c r="R100" s="42">
        <f t="shared" si="12"/>
        <v>5250</v>
      </c>
      <c r="T100" s="35">
        <f t="shared" si="13"/>
        <v>30</v>
      </c>
      <c r="U100" s="8"/>
      <c r="V100" s="8"/>
      <c r="W100" s="9"/>
      <c r="Y100" s="3"/>
      <c r="Z100" s="3"/>
      <c r="AB100" s="9"/>
      <c r="AC100" s="10"/>
      <c r="AD100" s="10"/>
      <c r="AE100" s="10"/>
      <c r="AF100" s="10"/>
      <c r="AG100" s="10"/>
      <c r="AH100" s="9"/>
      <c r="AI100" s="10"/>
      <c r="AJ100" s="10"/>
      <c r="AK100" s="10"/>
    </row>
    <row r="101" spans="1:37" ht="20.25" customHeight="1" x14ac:dyDescent="0.2">
      <c r="A101" s="115">
        <f>IF(C101=Data!$B$30,Data!$C$30,IF(C101=Data!$B$31,Data!$C$31,IF('Census Report'!C101=Data!$B$32,Data!$C$32,IF('Census Report'!C101=Data!$B$33,Data!$C$33,IF('Census Report'!C101=Data!$B$34,Data!$C$34,IF('Census Report'!C101=Data!$B$35,Data!$C$35,IF('Census Report'!C101=Data!$B$36,Data!$C$36,IF('Census Report'!C101=Data!$B$37,Data!$C$37,IF('Census Report'!C101=Data!$B$38,Data!$C$38,IF('Census Report'!C101=Data!$B$39,Data!$C$39,IF('Census Report'!C101=Data!$B$40,Data!$C$40,IF('Census Report'!C101=Data!$B$41,Data!$C$41,IF('Census Report'!C101=Data!$B$42,Data!$C$42,IF('Census Report'!C101=Data!$B$43,Data!$C$43,IF('Census Report'!C101=Data!$B$44,Data!$C$44,IF('Census Report'!C101=Data!$B$45,Data!$C$45,IF('Census Report'!C101=Data!$B$46,Data!$C$46,"")))))))))))))))))</f>
        <v>0</v>
      </c>
      <c r="B101" s="106" t="s">
        <v>92</v>
      </c>
      <c r="C101" s="2" t="str">
        <f>IF(C100="Beacon Studio","","Beacon Companion")</f>
        <v/>
      </c>
      <c r="D101" s="11"/>
      <c r="E101" s="11" t="s">
        <v>16</v>
      </c>
      <c r="F101" s="7"/>
      <c r="G101" s="6"/>
      <c r="H101" s="6"/>
      <c r="I101" s="6"/>
      <c r="J101" s="6"/>
      <c r="K101" s="45"/>
      <c r="L101" s="71"/>
      <c r="M101" s="6"/>
      <c r="N101" s="6"/>
      <c r="O101" s="6"/>
      <c r="P101" s="72"/>
      <c r="Q101" s="38" t="str">
        <f t="shared" si="11"/>
        <v/>
      </c>
      <c r="R101" s="42" t="str">
        <f t="shared" si="12"/>
        <v/>
      </c>
      <c r="T101" s="35" t="str">
        <f t="shared" si="13"/>
        <v/>
      </c>
      <c r="U101" s="8"/>
      <c r="V101" s="8"/>
      <c r="W101" s="9"/>
      <c r="Y101" s="3"/>
      <c r="Z101" s="3"/>
      <c r="AB101" s="9"/>
      <c r="AC101" s="10"/>
      <c r="AD101" s="10"/>
      <c r="AE101" s="10"/>
      <c r="AF101" s="10"/>
      <c r="AG101" s="10"/>
      <c r="AH101" s="9"/>
      <c r="AI101" s="10"/>
      <c r="AJ101" s="10"/>
      <c r="AK101" s="10"/>
    </row>
    <row r="102" spans="1:37" ht="20.25" customHeight="1" x14ac:dyDescent="0.2">
      <c r="A102" s="115">
        <f>IF(C102=Data!$B$30,Data!$C$30,IF(C102=Data!$B$31,Data!$C$31,IF('Census Report'!C102=Data!$B$32,Data!$C$32,IF('Census Report'!C102=Data!$B$33,Data!$C$33,IF('Census Report'!C102=Data!$B$34,Data!$C$34,IF('Census Report'!C102=Data!$B$35,Data!$C$35,IF('Census Report'!C102=Data!$B$36,Data!$C$36,IF('Census Report'!C102=Data!$B$37,Data!$C$37,IF('Census Report'!C102=Data!$B$38,Data!$C$38,IF('Census Report'!C102=Data!$B$39,Data!$C$39,IF('Census Report'!C102=Data!$B$40,Data!$C$40,IF('Census Report'!C102=Data!$B$41,Data!$C$41,IF('Census Report'!C102=Data!$B$42,Data!$C$42,IF('Census Report'!C102=Data!$B$43,Data!$C$43,IF('Census Report'!C102=Data!$B$44,Data!$C$44,IF('Census Report'!C102=Data!$B$45,Data!$C$45,IF('Census Report'!C102=Data!$B$46,Data!$C$46,"")))))))))))))))))</f>
        <v>195</v>
      </c>
      <c r="B102" s="106" t="s">
        <v>93</v>
      </c>
      <c r="C102" s="55" t="str">
        <f>IF(E103="Studio","Beacon Studio","Beacon Companion")</f>
        <v>Beacon Studio</v>
      </c>
      <c r="D102" s="11"/>
      <c r="E102" s="190"/>
      <c r="F102" s="7"/>
      <c r="G102" s="39"/>
      <c r="H102" s="6"/>
      <c r="I102" s="6"/>
      <c r="J102" s="6"/>
      <c r="K102" s="45"/>
      <c r="L102" s="71"/>
      <c r="M102" s="6"/>
      <c r="N102" s="6"/>
      <c r="O102" s="6"/>
      <c r="P102" s="72"/>
      <c r="Q102" s="38" t="str">
        <f t="shared" si="11"/>
        <v/>
      </c>
      <c r="R102" s="42" t="str">
        <f t="shared" si="12"/>
        <v/>
      </c>
      <c r="T102" s="35" t="str">
        <f t="shared" si="13"/>
        <v/>
      </c>
      <c r="U102" s="8"/>
      <c r="V102" s="8"/>
      <c r="W102" s="9"/>
      <c r="Y102" s="3"/>
      <c r="Z102" s="3"/>
      <c r="AB102" s="9"/>
      <c r="AC102" s="10"/>
      <c r="AD102" s="10"/>
      <c r="AE102" s="10"/>
      <c r="AF102" s="10"/>
      <c r="AG102" s="10"/>
      <c r="AH102" s="9"/>
      <c r="AI102" s="10"/>
      <c r="AJ102" s="10"/>
      <c r="AK102" s="10"/>
    </row>
    <row r="103" spans="1:37" ht="20.25" customHeight="1" x14ac:dyDescent="0.2">
      <c r="A103" s="115">
        <f>IF(C103=Data!$B$30,Data!$C$30,IF(C103=Data!$B$31,Data!$C$31,IF('Census Report'!C103=Data!$B$32,Data!$C$32,IF('Census Report'!C103=Data!$B$33,Data!$C$33,IF('Census Report'!C103=Data!$B$34,Data!$C$34,IF('Census Report'!C103=Data!$B$35,Data!$C$35,IF('Census Report'!C103=Data!$B$36,Data!$C$36,IF('Census Report'!C103=Data!$B$37,Data!$C$37,IF('Census Report'!C103=Data!$B$38,Data!$C$38,IF('Census Report'!C103=Data!$B$39,Data!$C$39,IF('Census Report'!C103=Data!$B$40,Data!$C$40,IF('Census Report'!C103=Data!$B$41,Data!$C$41,IF('Census Report'!C103=Data!$B$42,Data!$C$42,IF('Census Report'!C103=Data!$B$43,Data!$C$43,IF('Census Report'!C103=Data!$B$44,Data!$C$44,IF('Census Report'!C103=Data!$B$45,Data!$C$45,IF('Census Report'!C103=Data!$B$46,Data!$C$46,"")))))))))))))))))</f>
        <v>0</v>
      </c>
      <c r="B103" s="106" t="s">
        <v>94</v>
      </c>
      <c r="C103" s="2" t="str">
        <f>IF(C102="Beacon Studio","","Beacon Companion")</f>
        <v/>
      </c>
      <c r="D103" s="11" t="s">
        <v>153</v>
      </c>
      <c r="E103" s="11" t="s">
        <v>16</v>
      </c>
      <c r="F103" s="7">
        <v>43561</v>
      </c>
      <c r="G103" s="6">
        <v>153</v>
      </c>
      <c r="H103" s="6">
        <v>60</v>
      </c>
      <c r="I103" s="6"/>
      <c r="J103" s="6"/>
      <c r="K103" s="45"/>
      <c r="L103" s="71"/>
      <c r="M103" s="6"/>
      <c r="N103" s="6"/>
      <c r="O103" s="6"/>
      <c r="P103" s="72"/>
      <c r="Q103" s="38">
        <f t="shared" si="11"/>
        <v>213</v>
      </c>
      <c r="R103" s="42">
        <f t="shared" si="12"/>
        <v>6390</v>
      </c>
      <c r="T103" s="35">
        <f t="shared" si="13"/>
        <v>30</v>
      </c>
      <c r="U103" s="8"/>
      <c r="V103" s="8"/>
      <c r="W103" s="9"/>
      <c r="Y103" s="3"/>
      <c r="Z103" s="3"/>
      <c r="AB103" s="9"/>
      <c r="AC103" s="10"/>
      <c r="AD103" s="10"/>
      <c r="AE103" s="10"/>
      <c r="AF103" s="10"/>
      <c r="AG103" s="10"/>
      <c r="AH103" s="9"/>
      <c r="AI103" s="10"/>
      <c r="AJ103" s="10"/>
      <c r="AK103" s="10"/>
    </row>
    <row r="104" spans="1:37" ht="20.25" customHeight="1" x14ac:dyDescent="0.2">
      <c r="A104" s="115">
        <f>IF(C104=Data!$B$30,Data!$C$30,IF(C104=Data!$B$31,Data!$C$31,IF('Census Report'!C104=Data!$B$32,Data!$C$32,IF('Census Report'!C104=Data!$B$33,Data!$C$33,IF('Census Report'!C104=Data!$B$34,Data!$C$34,IF('Census Report'!C104=Data!$B$35,Data!$C$35,IF('Census Report'!C104=Data!$B$36,Data!$C$36,IF('Census Report'!C104=Data!$B$37,Data!$C$37,IF('Census Report'!C104=Data!$B$38,Data!$C$38,IF('Census Report'!C104=Data!$B$39,Data!$C$39,IF('Census Report'!C104=Data!$B$40,Data!$C$40,IF('Census Report'!C104=Data!$B$41,Data!$C$41,IF('Census Report'!C104=Data!$B$42,Data!$C$42,IF('Census Report'!C104=Data!$B$43,Data!$C$43,IF('Census Report'!C104=Data!$B$44,Data!$C$44,IF('Census Report'!C104=Data!$B$45,Data!$C$45,IF('Census Report'!C104=Data!$B$46,Data!$C$46,"")))))))))))))))))</f>
        <v>195</v>
      </c>
      <c r="B104" s="106" t="s">
        <v>95</v>
      </c>
      <c r="C104" s="55" t="str">
        <f>IF(E105="Studio","Beacon Studio","Beacon Companion")</f>
        <v>Beacon Studio</v>
      </c>
      <c r="D104" s="11"/>
      <c r="E104" s="191"/>
      <c r="F104" s="7"/>
      <c r="G104" s="39"/>
      <c r="H104" s="6"/>
      <c r="I104" s="6"/>
      <c r="J104" s="6"/>
      <c r="K104" s="45"/>
      <c r="L104" s="71"/>
      <c r="M104" s="6"/>
      <c r="N104" s="6"/>
      <c r="O104" s="6"/>
      <c r="P104" s="72"/>
      <c r="Q104" s="38" t="str">
        <f t="shared" si="11"/>
        <v/>
      </c>
      <c r="R104" s="42" t="str">
        <f t="shared" si="12"/>
        <v/>
      </c>
      <c r="T104" s="35" t="str">
        <f t="shared" si="13"/>
        <v/>
      </c>
      <c r="U104" s="8"/>
      <c r="V104" s="8"/>
      <c r="W104" s="9"/>
      <c r="Y104" s="3"/>
      <c r="Z104" s="3"/>
      <c r="AB104" s="9"/>
      <c r="AC104" s="10"/>
      <c r="AD104" s="10"/>
      <c r="AE104" s="10"/>
      <c r="AF104" s="10"/>
      <c r="AG104" s="10"/>
      <c r="AH104" s="9"/>
      <c r="AI104" s="10"/>
      <c r="AJ104" s="10"/>
      <c r="AK104" s="10"/>
    </row>
    <row r="105" spans="1:37" ht="20.25" customHeight="1" x14ac:dyDescent="0.2">
      <c r="A105" s="115">
        <f>IF(C105=Data!$B$30,Data!$C$30,IF(C105=Data!$B$31,Data!$C$31,IF('Census Report'!C105=Data!$B$32,Data!$C$32,IF('Census Report'!C105=Data!$B$33,Data!$C$33,IF('Census Report'!C105=Data!$B$34,Data!$C$34,IF('Census Report'!C105=Data!$B$35,Data!$C$35,IF('Census Report'!C105=Data!$B$36,Data!$C$36,IF('Census Report'!C105=Data!$B$37,Data!$C$37,IF('Census Report'!C105=Data!$B$38,Data!$C$38,IF('Census Report'!C105=Data!$B$39,Data!$C$39,IF('Census Report'!C105=Data!$B$40,Data!$C$40,IF('Census Report'!C105=Data!$B$41,Data!$C$41,IF('Census Report'!C105=Data!$B$42,Data!$C$42,IF('Census Report'!C105=Data!$B$43,Data!$C$43,IF('Census Report'!C105=Data!$B$44,Data!$C$44,IF('Census Report'!C105=Data!$B$45,Data!$C$45,IF('Census Report'!C105=Data!$B$46,Data!$C$46,"")))))))))))))))))</f>
        <v>0</v>
      </c>
      <c r="B105" s="106" t="s">
        <v>96</v>
      </c>
      <c r="C105" s="2" t="str">
        <f>IF(C104="Beacon Studio","","Beacon Companion")</f>
        <v/>
      </c>
      <c r="D105" s="11" t="s">
        <v>197</v>
      </c>
      <c r="E105" s="11" t="s">
        <v>16</v>
      </c>
      <c r="F105" s="7">
        <v>44318</v>
      </c>
      <c r="G105" s="6">
        <v>175</v>
      </c>
      <c r="H105" s="6"/>
      <c r="I105" s="6"/>
      <c r="J105" s="6"/>
      <c r="K105" s="45"/>
      <c r="L105" s="71"/>
      <c r="M105" s="6"/>
      <c r="N105" s="6"/>
      <c r="O105" s="6"/>
      <c r="P105" s="72"/>
      <c r="Q105" s="38">
        <f t="shared" si="11"/>
        <v>175</v>
      </c>
      <c r="R105" s="42">
        <f t="shared" si="12"/>
        <v>5250</v>
      </c>
      <c r="T105" s="35">
        <f t="shared" si="13"/>
        <v>30</v>
      </c>
      <c r="U105" s="8"/>
      <c r="V105" s="8"/>
      <c r="W105" s="9"/>
      <c r="Y105" s="3"/>
      <c r="Z105" s="3"/>
      <c r="AB105" s="9"/>
      <c r="AC105" s="10"/>
      <c r="AD105" s="10"/>
      <c r="AE105" s="10"/>
      <c r="AF105" s="10"/>
      <c r="AG105" s="10"/>
      <c r="AH105" s="9"/>
      <c r="AI105" s="10"/>
      <c r="AJ105" s="10"/>
      <c r="AK105" s="10"/>
    </row>
    <row r="106" spans="1:37" ht="20.25" customHeight="1" x14ac:dyDescent="0.2">
      <c r="A106" s="115">
        <f>IF(C106=Data!$B$30,Data!$C$30,IF(C106=Data!$B$31,Data!$C$31,IF('Census Report'!C106=Data!$B$32,Data!$C$32,IF('Census Report'!C106=Data!$B$33,Data!$C$33,IF('Census Report'!C106=Data!$B$34,Data!$C$34,IF('Census Report'!C106=Data!$B$35,Data!$C$35,IF('Census Report'!C106=Data!$B$36,Data!$C$36,IF('Census Report'!C106=Data!$B$37,Data!$C$37,IF('Census Report'!C106=Data!$B$38,Data!$C$38,IF('Census Report'!C106=Data!$B$39,Data!$C$39,IF('Census Report'!C106=Data!$B$40,Data!$C$40,IF('Census Report'!C106=Data!$B$41,Data!$C$41,IF('Census Report'!C106=Data!$B$42,Data!$C$42,IF('Census Report'!C106=Data!$B$43,Data!$C$43,IF('Census Report'!C106=Data!$B$44,Data!$C$44,IF('Census Report'!C106=Data!$B$45,Data!$C$45,IF('Census Report'!C106=Data!$B$46,Data!$C$46,"")))))))))))))))))</f>
        <v>195</v>
      </c>
      <c r="B106" s="106" t="s">
        <v>97</v>
      </c>
      <c r="C106" s="55" t="str">
        <f>IF(E107="Studio","Beacon Studio","Beacon Companion")</f>
        <v>Beacon Studio</v>
      </c>
      <c r="D106" s="11" t="s">
        <v>182</v>
      </c>
      <c r="E106" s="191"/>
      <c r="F106" s="7">
        <v>44113</v>
      </c>
      <c r="G106" s="39">
        <v>150</v>
      </c>
      <c r="H106" s="6">
        <v>30</v>
      </c>
      <c r="I106" s="6"/>
      <c r="J106" s="6"/>
      <c r="K106" s="45"/>
      <c r="L106" s="71"/>
      <c r="M106" s="6"/>
      <c r="N106" s="6"/>
      <c r="O106" s="6"/>
      <c r="P106" s="72"/>
      <c r="Q106" s="38">
        <f t="shared" si="11"/>
        <v>180</v>
      </c>
      <c r="R106" s="42">
        <f t="shared" si="12"/>
        <v>5400</v>
      </c>
      <c r="T106" s="35">
        <f t="shared" si="13"/>
        <v>30</v>
      </c>
      <c r="U106" s="8"/>
      <c r="V106" s="8"/>
      <c r="W106" s="9"/>
      <c r="Y106" s="3"/>
      <c r="Z106" s="3"/>
      <c r="AB106" s="9"/>
      <c r="AC106" s="10"/>
      <c r="AD106" s="10"/>
      <c r="AE106" s="10"/>
      <c r="AF106" s="10"/>
      <c r="AG106" s="10"/>
      <c r="AH106" s="9"/>
      <c r="AI106" s="10"/>
      <c r="AJ106" s="10"/>
      <c r="AK106" s="10"/>
    </row>
    <row r="107" spans="1:37" ht="20.25" customHeight="1" x14ac:dyDescent="0.2">
      <c r="A107" s="115">
        <f>IF(C107=Data!$B$30,Data!$C$30,IF(C107=Data!$B$31,Data!$C$31,IF('Census Report'!C107=Data!$B$32,Data!$C$32,IF('Census Report'!C107=Data!$B$33,Data!$C$33,IF('Census Report'!C107=Data!$B$34,Data!$C$34,IF('Census Report'!C107=Data!$B$35,Data!$C$35,IF('Census Report'!C107=Data!$B$36,Data!$C$36,IF('Census Report'!C107=Data!$B$37,Data!$C$37,IF('Census Report'!C107=Data!$B$38,Data!$C$38,IF('Census Report'!C107=Data!$B$39,Data!$C$39,IF('Census Report'!C107=Data!$B$40,Data!$C$40,IF('Census Report'!C107=Data!$B$41,Data!$C$41,IF('Census Report'!C107=Data!$B$42,Data!$C$42,IF('Census Report'!C107=Data!$B$43,Data!$C$43,IF('Census Report'!C107=Data!$B$44,Data!$C$44,IF('Census Report'!C107=Data!$B$45,Data!$C$45,IF('Census Report'!C107=Data!$B$46,Data!$C$46,"")))))))))))))))))</f>
        <v>0</v>
      </c>
      <c r="B107" s="106" t="s">
        <v>98</v>
      </c>
      <c r="C107" s="2" t="str">
        <f>IF(C106="Beacon Studio","","Beacon Companion")</f>
        <v/>
      </c>
      <c r="D107" s="11" t="s">
        <v>170</v>
      </c>
      <c r="E107" s="11" t="s">
        <v>16</v>
      </c>
      <c r="F107" s="7">
        <v>43891</v>
      </c>
      <c r="G107" s="6">
        <v>150</v>
      </c>
      <c r="H107" s="6">
        <v>60</v>
      </c>
      <c r="I107" s="6"/>
      <c r="J107" s="6"/>
      <c r="K107" s="45"/>
      <c r="L107" s="71"/>
      <c r="M107" s="6"/>
      <c r="N107" s="6"/>
      <c r="O107" s="6"/>
      <c r="P107" s="72"/>
      <c r="Q107" s="38">
        <f t="shared" si="11"/>
        <v>210</v>
      </c>
      <c r="R107" s="42">
        <f t="shared" si="12"/>
        <v>6300</v>
      </c>
      <c r="T107" s="35">
        <f t="shared" si="13"/>
        <v>30</v>
      </c>
      <c r="U107" s="8"/>
      <c r="V107" s="8"/>
      <c r="W107" s="9"/>
      <c r="Y107" s="3"/>
      <c r="Z107" s="3"/>
      <c r="AB107" s="9"/>
      <c r="AC107" s="10"/>
      <c r="AD107" s="10"/>
      <c r="AE107" s="10"/>
      <c r="AF107" s="10"/>
      <c r="AG107" s="10"/>
      <c r="AH107" s="9"/>
      <c r="AI107" s="10"/>
      <c r="AJ107" s="10"/>
      <c r="AK107" s="10"/>
    </row>
    <row r="108" spans="1:37" ht="20.25" customHeight="1" x14ac:dyDescent="0.2">
      <c r="A108" s="115">
        <f>IF(C108=Data!$B$30,Data!$C$30,IF(C108=Data!$B$31,Data!$C$31,IF('Census Report'!C108=Data!$B$32,Data!$C$32,IF('Census Report'!C108=Data!$B$33,Data!$C$33,IF('Census Report'!C108=Data!$B$34,Data!$C$34,IF('Census Report'!C108=Data!$B$35,Data!$C$35,IF('Census Report'!C108=Data!$B$36,Data!$C$36,IF('Census Report'!C108=Data!$B$37,Data!$C$37,IF('Census Report'!C108=Data!$B$38,Data!$C$38,IF('Census Report'!C108=Data!$B$39,Data!$C$39,IF('Census Report'!C108=Data!$B$40,Data!$C$40,IF('Census Report'!C108=Data!$B$41,Data!$C$41,IF('Census Report'!C108=Data!$B$42,Data!$C$42,IF('Census Report'!C108=Data!$B$43,Data!$C$43,IF('Census Report'!C108=Data!$B$44,Data!$C$44,IF('Census Report'!C108=Data!$B$45,Data!$C$45,IF('Census Report'!C108=Data!$B$46,Data!$C$46,"")))))))))))))))))</f>
        <v>150</v>
      </c>
      <c r="B108" s="106" t="s">
        <v>99</v>
      </c>
      <c r="C108" s="55" t="str">
        <f>IF(E109="Studio","Beacon Studio","Beacon Companion")</f>
        <v>Beacon Companion</v>
      </c>
      <c r="D108" s="11" t="s">
        <v>168</v>
      </c>
      <c r="E108" s="191"/>
      <c r="F108" s="7">
        <v>43834</v>
      </c>
      <c r="G108" s="39">
        <v>150</v>
      </c>
      <c r="H108" s="6">
        <v>30</v>
      </c>
      <c r="I108" s="6"/>
      <c r="J108" s="6"/>
      <c r="K108" s="45"/>
      <c r="L108" s="71"/>
      <c r="M108" s="6"/>
      <c r="N108" s="6"/>
      <c r="O108" s="6"/>
      <c r="P108" s="72"/>
      <c r="Q108" s="38">
        <f t="shared" si="11"/>
        <v>180</v>
      </c>
      <c r="R108" s="42">
        <f t="shared" si="12"/>
        <v>5400</v>
      </c>
      <c r="T108" s="35">
        <f t="shared" si="13"/>
        <v>30</v>
      </c>
      <c r="U108" s="8"/>
      <c r="V108" s="8"/>
      <c r="W108" s="9"/>
      <c r="Y108" s="3"/>
      <c r="Z108" s="3"/>
      <c r="AB108" s="9"/>
      <c r="AC108" s="10"/>
      <c r="AD108" s="10"/>
      <c r="AE108" s="10"/>
      <c r="AF108" s="10"/>
      <c r="AG108" s="10"/>
      <c r="AH108" s="9"/>
      <c r="AI108" s="10"/>
      <c r="AJ108" s="10"/>
      <c r="AK108" s="10"/>
    </row>
    <row r="109" spans="1:37" ht="20.25" customHeight="1" x14ac:dyDescent="0.2">
      <c r="A109" s="115">
        <f>IF(C109=Data!$B$30,Data!$C$30,IF(C109=Data!$B$31,Data!$C$31,IF('Census Report'!C109=Data!$B$32,Data!$C$32,IF('Census Report'!C109=Data!$B$33,Data!$C$33,IF('Census Report'!C109=Data!$B$34,Data!$C$34,IF('Census Report'!C109=Data!$B$35,Data!$C$35,IF('Census Report'!C109=Data!$B$36,Data!$C$36,IF('Census Report'!C109=Data!$B$37,Data!$C$37,IF('Census Report'!C109=Data!$B$38,Data!$C$38,IF('Census Report'!C109=Data!$B$39,Data!$C$39,IF('Census Report'!C109=Data!$B$40,Data!$C$40,IF('Census Report'!C109=Data!$B$41,Data!$C$41,IF('Census Report'!C109=Data!$B$42,Data!$C$42,IF('Census Report'!C109=Data!$B$43,Data!$C$43,IF('Census Report'!C109=Data!$B$44,Data!$C$44,IF('Census Report'!C109=Data!$B$45,Data!$C$45,IF('Census Report'!C109=Data!$B$46,Data!$C$46,"")))))))))))))))))</f>
        <v>150</v>
      </c>
      <c r="B109" s="106" t="s">
        <v>100</v>
      </c>
      <c r="C109" s="2" t="str">
        <f>IF(C108="Beacon Studio","","Beacon Companion")</f>
        <v>Beacon Companion</v>
      </c>
      <c r="D109" s="11"/>
      <c r="E109" s="11"/>
      <c r="F109" s="7"/>
      <c r="G109" s="6"/>
      <c r="H109" s="6"/>
      <c r="I109" s="6"/>
      <c r="J109" s="6"/>
      <c r="K109" s="45"/>
      <c r="L109" s="71"/>
      <c r="M109" s="6"/>
      <c r="N109" s="6"/>
      <c r="O109" s="6"/>
      <c r="P109" s="72"/>
      <c r="Q109" s="38" t="str">
        <f t="shared" si="11"/>
        <v/>
      </c>
      <c r="R109" s="42" t="str">
        <f t="shared" si="12"/>
        <v/>
      </c>
      <c r="T109" s="35" t="str">
        <f t="shared" si="13"/>
        <v/>
      </c>
      <c r="U109" s="8"/>
      <c r="V109" s="8"/>
      <c r="W109" s="9"/>
      <c r="Y109" s="3"/>
      <c r="Z109" s="3"/>
      <c r="AB109" s="9"/>
      <c r="AC109" s="10"/>
      <c r="AD109" s="10"/>
      <c r="AE109" s="10"/>
      <c r="AF109" s="10"/>
      <c r="AG109" s="10"/>
      <c r="AH109" s="9"/>
      <c r="AI109" s="10"/>
      <c r="AJ109" s="10"/>
      <c r="AK109" s="10"/>
    </row>
    <row r="110" spans="1:37" ht="20.25" customHeight="1" x14ac:dyDescent="0.2">
      <c r="A110" s="115">
        <f>IF(C110=Data!$B$30,Data!$C$30,IF(C110=Data!$B$31,Data!$C$31,IF('Census Report'!C110=Data!$B$32,Data!$C$32,IF('Census Report'!C110=Data!$B$33,Data!$C$33,IF('Census Report'!C110=Data!$B$34,Data!$C$34,IF('Census Report'!C110=Data!$B$35,Data!$C$35,IF('Census Report'!C110=Data!$B$36,Data!$C$36,IF('Census Report'!C110=Data!$B$37,Data!$C$37,IF('Census Report'!C110=Data!$B$38,Data!$C$38,IF('Census Report'!C110=Data!$B$39,Data!$C$39,IF('Census Report'!C110=Data!$B$40,Data!$C$40,IF('Census Report'!C110=Data!$B$41,Data!$C$41,IF('Census Report'!C110=Data!$B$42,Data!$C$42,IF('Census Report'!C110=Data!$B$43,Data!$C$43,IF('Census Report'!C110=Data!$B$44,Data!$C$44,IF('Census Report'!C110=Data!$B$45,Data!$C$45,IF('Census Report'!C110=Data!$B$46,Data!$C$46,"")))))))))))))))))</f>
        <v>195</v>
      </c>
      <c r="B110" s="106" t="s">
        <v>101</v>
      </c>
      <c r="C110" s="55" t="str">
        <f>IF(E111="Studio","Beacon Studio","Beacon Companion")</f>
        <v>Beacon Studio</v>
      </c>
      <c r="D110" s="11" t="s">
        <v>178</v>
      </c>
      <c r="E110" s="191"/>
      <c r="F110" s="7">
        <v>44196</v>
      </c>
      <c r="G110" s="39">
        <v>165</v>
      </c>
      <c r="H110" s="6"/>
      <c r="I110" s="6"/>
      <c r="J110" s="6"/>
      <c r="K110" s="45"/>
      <c r="L110" s="71"/>
      <c r="M110" s="6"/>
      <c r="N110" s="6"/>
      <c r="O110" s="6"/>
      <c r="P110" s="72"/>
      <c r="Q110" s="38">
        <f t="shared" si="11"/>
        <v>165</v>
      </c>
      <c r="R110" s="42">
        <f t="shared" si="12"/>
        <v>4950</v>
      </c>
      <c r="T110" s="35">
        <f t="shared" si="13"/>
        <v>30</v>
      </c>
      <c r="U110" s="8"/>
      <c r="V110" s="8"/>
      <c r="W110" s="9"/>
      <c r="Y110" s="3"/>
      <c r="Z110" s="3"/>
      <c r="AB110" s="9"/>
      <c r="AC110" s="10"/>
      <c r="AD110" s="10"/>
      <c r="AE110" s="10"/>
      <c r="AF110" s="10"/>
      <c r="AG110" s="10"/>
      <c r="AH110" s="9"/>
      <c r="AI110" s="10"/>
      <c r="AJ110" s="10"/>
      <c r="AK110" s="10"/>
    </row>
    <row r="111" spans="1:37" ht="20.25" customHeight="1" x14ac:dyDescent="0.2">
      <c r="A111" s="115">
        <f>IF(C111=Data!$B$30,Data!$C$30,IF(C111=Data!$B$31,Data!$C$31,IF('Census Report'!C111=Data!$B$32,Data!$C$32,IF('Census Report'!C111=Data!$B$33,Data!$C$33,IF('Census Report'!C111=Data!$B$34,Data!$C$34,IF('Census Report'!C111=Data!$B$35,Data!$C$35,IF('Census Report'!C111=Data!$B$36,Data!$C$36,IF('Census Report'!C111=Data!$B$37,Data!$C$37,IF('Census Report'!C111=Data!$B$38,Data!$C$38,IF('Census Report'!C111=Data!$B$39,Data!$C$39,IF('Census Report'!C111=Data!$B$40,Data!$C$40,IF('Census Report'!C111=Data!$B$41,Data!$C$41,IF('Census Report'!C111=Data!$B$42,Data!$C$42,IF('Census Report'!C111=Data!$B$43,Data!$C$43,IF('Census Report'!C111=Data!$B$44,Data!$C$44,IF('Census Report'!C111=Data!$B$45,Data!$C$45,IF('Census Report'!C111=Data!$B$46,Data!$C$46,"")))))))))))))))))</f>
        <v>0</v>
      </c>
      <c r="B111" s="106" t="s">
        <v>103</v>
      </c>
      <c r="C111" s="2" t="str">
        <f>IF(C110="Beacon Studio","","Beacon Companion")</f>
        <v/>
      </c>
      <c r="D111" s="11"/>
      <c r="E111" s="11" t="s">
        <v>16</v>
      </c>
      <c r="F111" s="7"/>
      <c r="G111" s="6"/>
      <c r="H111" s="6"/>
      <c r="I111" s="6"/>
      <c r="J111" s="6"/>
      <c r="K111" s="45"/>
      <c r="L111" s="71"/>
      <c r="M111" s="6"/>
      <c r="N111" s="6"/>
      <c r="O111" s="6"/>
      <c r="P111" s="72"/>
      <c r="Q111" s="38" t="str">
        <f t="shared" si="11"/>
        <v/>
      </c>
      <c r="R111" s="42" t="str">
        <f t="shared" si="12"/>
        <v/>
      </c>
      <c r="T111" s="35" t="str">
        <f t="shared" si="13"/>
        <v/>
      </c>
      <c r="U111" s="8"/>
      <c r="V111" s="8"/>
      <c r="W111" s="9"/>
      <c r="Y111" s="3"/>
      <c r="Z111" s="3"/>
      <c r="AB111" s="9"/>
      <c r="AC111" s="10"/>
      <c r="AD111" s="10"/>
      <c r="AE111" s="10"/>
      <c r="AF111" s="10"/>
      <c r="AG111" s="10"/>
      <c r="AH111" s="9"/>
      <c r="AI111" s="10"/>
      <c r="AJ111" s="10"/>
      <c r="AK111" s="10"/>
    </row>
    <row r="112" spans="1:37" ht="20.25" customHeight="1" x14ac:dyDescent="0.2">
      <c r="A112" s="115">
        <f>IF(C112=Data!$B$30,Data!$C$30,IF(C112=Data!$B$31,Data!$C$31,IF('Census Report'!C112=Data!$B$32,Data!$C$32,IF('Census Report'!C112=Data!$B$33,Data!$C$33,IF('Census Report'!C112=Data!$B$34,Data!$C$34,IF('Census Report'!C112=Data!$B$35,Data!$C$35,IF('Census Report'!C112=Data!$B$36,Data!$C$36,IF('Census Report'!C112=Data!$B$37,Data!$C$37,IF('Census Report'!C112=Data!$B$38,Data!$C$38,IF('Census Report'!C112=Data!$B$39,Data!$C$39,IF('Census Report'!C112=Data!$B$40,Data!$C$40,IF('Census Report'!C112=Data!$B$41,Data!$C$41,IF('Census Report'!C112=Data!$B$42,Data!$C$42,IF('Census Report'!C112=Data!$B$43,Data!$C$43,IF('Census Report'!C112=Data!$B$44,Data!$C$44,IF('Census Report'!C112=Data!$B$45,Data!$C$45,IF('Census Report'!C112=Data!$B$46,Data!$C$46,"")))))))))))))))))</f>
        <v>195</v>
      </c>
      <c r="B112" s="106" t="s">
        <v>104</v>
      </c>
      <c r="C112" s="55" t="str">
        <f>IF(E113="Studio","Beacon Studio","Beacon Companion")</f>
        <v>Beacon Studio</v>
      </c>
      <c r="D112" s="11"/>
      <c r="E112" s="191"/>
      <c r="F112" s="7"/>
      <c r="G112" s="39"/>
      <c r="H112" s="6"/>
      <c r="I112" s="6"/>
      <c r="J112" s="6"/>
      <c r="K112" s="45"/>
      <c r="L112" s="71"/>
      <c r="M112" s="6"/>
      <c r="N112" s="6"/>
      <c r="O112" s="6"/>
      <c r="P112" s="72"/>
      <c r="Q112" s="38" t="str">
        <f t="shared" si="11"/>
        <v/>
      </c>
      <c r="R112" s="42" t="str">
        <f t="shared" si="12"/>
        <v/>
      </c>
      <c r="T112" s="35" t="str">
        <f t="shared" si="13"/>
        <v/>
      </c>
      <c r="U112" s="8"/>
      <c r="V112" s="8"/>
      <c r="W112" s="9"/>
      <c r="Y112" s="3"/>
      <c r="Z112" s="3"/>
      <c r="AB112" s="9"/>
      <c r="AC112" s="10"/>
      <c r="AD112" s="10"/>
      <c r="AE112" s="10"/>
      <c r="AF112" s="10"/>
      <c r="AG112" s="10"/>
      <c r="AH112" s="9"/>
      <c r="AI112" s="10"/>
      <c r="AJ112" s="10"/>
      <c r="AK112" s="10"/>
    </row>
    <row r="113" spans="1:37" ht="20.25" customHeight="1" x14ac:dyDescent="0.2">
      <c r="A113" s="115">
        <f>IF(C113=Data!$B$30,Data!$C$30,IF(C113=Data!$B$31,Data!$C$31,IF('Census Report'!C113=Data!$B$32,Data!$C$32,IF('Census Report'!C113=Data!$B$33,Data!$C$33,IF('Census Report'!C113=Data!$B$34,Data!$C$34,IF('Census Report'!C113=Data!$B$35,Data!$C$35,IF('Census Report'!C113=Data!$B$36,Data!$C$36,IF('Census Report'!C113=Data!$B$37,Data!$C$37,IF('Census Report'!C113=Data!$B$38,Data!$C$38,IF('Census Report'!C113=Data!$B$39,Data!$C$39,IF('Census Report'!C113=Data!$B$40,Data!$C$40,IF('Census Report'!C113=Data!$B$41,Data!$C$41,IF('Census Report'!C113=Data!$B$42,Data!$C$42,IF('Census Report'!C113=Data!$B$43,Data!$C$43,IF('Census Report'!C113=Data!$B$44,Data!$C$44,IF('Census Report'!C113=Data!$B$45,Data!$C$45,IF('Census Report'!C113=Data!$B$46,Data!$C$46,"")))))))))))))))))</f>
        <v>0</v>
      </c>
      <c r="B113" s="106" t="s">
        <v>105</v>
      </c>
      <c r="C113" s="2" t="str">
        <f>IF(C112="Beacon Studio","","Beacon Companion")</f>
        <v/>
      </c>
      <c r="D113" s="11" t="s">
        <v>172</v>
      </c>
      <c r="E113" s="11" t="s">
        <v>16</v>
      </c>
      <c r="F113" s="7">
        <v>44011</v>
      </c>
      <c r="G113" s="6">
        <v>195</v>
      </c>
      <c r="H113" s="6">
        <v>60</v>
      </c>
      <c r="I113" s="6"/>
      <c r="J113" s="6"/>
      <c r="K113" s="45"/>
      <c r="L113" s="71"/>
      <c r="M113" s="6"/>
      <c r="N113" s="6"/>
      <c r="O113" s="6"/>
      <c r="P113" s="72"/>
      <c r="Q113" s="38">
        <f t="shared" si="11"/>
        <v>255</v>
      </c>
      <c r="R113" s="42">
        <f t="shared" si="12"/>
        <v>7650</v>
      </c>
      <c r="T113" s="35">
        <f t="shared" si="13"/>
        <v>30</v>
      </c>
      <c r="U113" s="8"/>
      <c r="V113" s="8"/>
      <c r="W113" s="9"/>
      <c r="Y113" s="3"/>
      <c r="Z113" s="3"/>
      <c r="AB113" s="9"/>
      <c r="AC113" s="10"/>
      <c r="AD113" s="10"/>
      <c r="AE113" s="10"/>
      <c r="AF113" s="10"/>
      <c r="AG113" s="10"/>
      <c r="AH113" s="9"/>
      <c r="AI113" s="10"/>
      <c r="AJ113" s="10"/>
      <c r="AK113" s="10"/>
    </row>
    <row r="114" spans="1:37" ht="20.25" customHeight="1" x14ac:dyDescent="0.2">
      <c r="A114" s="115">
        <f>IF(C114=Data!$B$30,Data!$C$30,IF(C114=Data!$B$31,Data!$C$31,IF('Census Report'!C114=Data!$B$32,Data!$C$32,IF('Census Report'!C114=Data!$B$33,Data!$C$33,IF('Census Report'!C114=Data!$B$34,Data!$C$34,IF('Census Report'!C114=Data!$B$35,Data!$C$35,IF('Census Report'!C114=Data!$B$36,Data!$C$36,IF('Census Report'!C114=Data!$B$37,Data!$C$37,IF('Census Report'!C114=Data!$B$38,Data!$C$38,IF('Census Report'!C114=Data!$B$39,Data!$C$39,IF('Census Report'!C114=Data!$B$40,Data!$C$40,IF('Census Report'!C114=Data!$B$41,Data!$C$41,IF('Census Report'!C114=Data!$B$42,Data!$C$42,IF('Census Report'!C114=Data!$B$43,Data!$C$43,IF('Census Report'!C114=Data!$B$44,Data!$C$44,IF('Census Report'!C114=Data!$B$45,Data!$C$45,IF('Census Report'!C114=Data!$B$46,Data!$C$46,"")))))))))))))))))</f>
        <v>195</v>
      </c>
      <c r="B114" s="106" t="s">
        <v>106</v>
      </c>
      <c r="C114" s="55" t="str">
        <f>IF(E115="Studio","Beacon Studio","Beacon Companion")</f>
        <v>Beacon Studio</v>
      </c>
      <c r="D114" s="11"/>
      <c r="E114" s="191"/>
      <c r="F114" s="7"/>
      <c r="G114" s="39"/>
      <c r="H114" s="6"/>
      <c r="I114" s="6"/>
      <c r="J114" s="6"/>
      <c r="K114" s="45"/>
      <c r="L114" s="71"/>
      <c r="M114" s="6"/>
      <c r="N114" s="6"/>
      <c r="O114" s="6"/>
      <c r="P114" s="72"/>
      <c r="Q114" s="38" t="str">
        <f t="shared" si="11"/>
        <v/>
      </c>
      <c r="R114" s="42" t="str">
        <f t="shared" si="12"/>
        <v/>
      </c>
      <c r="T114" s="35" t="str">
        <f t="shared" si="13"/>
        <v/>
      </c>
      <c r="U114" s="8"/>
      <c r="V114" s="8"/>
      <c r="W114" s="9"/>
      <c r="Y114" s="3"/>
      <c r="Z114" s="3"/>
      <c r="AB114" s="9"/>
      <c r="AC114" s="10"/>
      <c r="AD114" s="10"/>
      <c r="AE114" s="10"/>
      <c r="AF114" s="10"/>
      <c r="AG114" s="10"/>
      <c r="AH114" s="9"/>
      <c r="AI114" s="10"/>
      <c r="AJ114" s="10"/>
      <c r="AK114" s="10"/>
    </row>
    <row r="115" spans="1:37" ht="20.25" customHeight="1" x14ac:dyDescent="0.2">
      <c r="A115" s="115">
        <f>IF(C115=Data!$B$30,Data!$C$30,IF(C115=Data!$B$31,Data!$C$31,IF('Census Report'!C115=Data!$B$32,Data!$C$32,IF('Census Report'!C115=Data!$B$33,Data!$C$33,IF('Census Report'!C115=Data!$B$34,Data!$C$34,IF('Census Report'!C115=Data!$B$35,Data!$C$35,IF('Census Report'!C115=Data!$B$36,Data!$C$36,IF('Census Report'!C115=Data!$B$37,Data!$C$37,IF('Census Report'!C115=Data!$B$38,Data!$C$38,IF('Census Report'!C115=Data!$B$39,Data!$C$39,IF('Census Report'!C115=Data!$B$40,Data!$C$40,IF('Census Report'!C115=Data!$B$41,Data!$C$41,IF('Census Report'!C115=Data!$B$42,Data!$C$42,IF('Census Report'!C115=Data!$B$43,Data!$C$43,IF('Census Report'!C115=Data!$B$44,Data!$C$44,IF('Census Report'!C115=Data!$B$45,Data!$C$45,IF('Census Report'!C115=Data!$B$46,Data!$C$46,"")))))))))))))))))</f>
        <v>0</v>
      </c>
      <c r="B115" s="106" t="s">
        <v>107</v>
      </c>
      <c r="C115" s="2" t="str">
        <f>IF(C114="Beacon Studio","","Beacon Companion")</f>
        <v/>
      </c>
      <c r="D115" s="11"/>
      <c r="E115" s="11" t="s">
        <v>16</v>
      </c>
      <c r="F115" s="7"/>
      <c r="G115" s="6"/>
      <c r="H115" s="6"/>
      <c r="I115" s="6"/>
      <c r="J115" s="6"/>
      <c r="K115" s="45"/>
      <c r="L115" s="71"/>
      <c r="M115" s="6"/>
      <c r="N115" s="6"/>
      <c r="O115" s="6"/>
      <c r="P115" s="72"/>
      <c r="Q115" s="38" t="str">
        <f t="shared" si="11"/>
        <v/>
      </c>
      <c r="R115" s="42" t="str">
        <f t="shared" si="12"/>
        <v/>
      </c>
      <c r="T115" s="35" t="str">
        <f t="shared" si="13"/>
        <v/>
      </c>
      <c r="U115" s="8"/>
      <c r="V115" s="8"/>
      <c r="W115" s="9"/>
      <c r="Y115" s="3"/>
      <c r="Z115" s="3"/>
      <c r="AB115" s="9"/>
      <c r="AC115" s="10"/>
      <c r="AD115" s="10"/>
      <c r="AE115" s="10"/>
      <c r="AF115" s="10"/>
      <c r="AG115" s="10"/>
      <c r="AH115" s="9"/>
      <c r="AI115" s="10"/>
      <c r="AJ115" s="10"/>
      <c r="AK115" s="10"/>
    </row>
    <row r="116" spans="1:37" ht="20.25" customHeight="1" x14ac:dyDescent="0.2">
      <c r="A116" s="115">
        <f>IF(C116=Data!$B$30,Data!$C$30,IF(C116=Data!$B$31,Data!$C$31,IF('Census Report'!C116=Data!$B$32,Data!$C$32,IF('Census Report'!C116=Data!$B$33,Data!$C$33,IF('Census Report'!C116=Data!$B$34,Data!$C$34,IF('Census Report'!C116=Data!$B$35,Data!$C$35,IF('Census Report'!C116=Data!$B$36,Data!$C$36,IF('Census Report'!C116=Data!$B$37,Data!$C$37,IF('Census Report'!C116=Data!$B$38,Data!$C$38,IF('Census Report'!C116=Data!$B$39,Data!$C$39,IF('Census Report'!C116=Data!$B$40,Data!$C$40,IF('Census Report'!C116=Data!$B$41,Data!$C$41,IF('Census Report'!C116=Data!$B$42,Data!$C$42,IF('Census Report'!C116=Data!$B$43,Data!$C$43,IF('Census Report'!C116=Data!$B$44,Data!$C$44,IF('Census Report'!C116=Data!$B$45,Data!$C$45,IF('Census Report'!C116=Data!$B$46,Data!$C$46,"")))))))))))))))))</f>
        <v>195</v>
      </c>
      <c r="B116" s="106" t="s">
        <v>108</v>
      </c>
      <c r="C116" s="55" t="str">
        <f>IF(E117="Studio","Beacon Studio","Beacon Companion")</f>
        <v>Beacon Studio</v>
      </c>
      <c r="D116" s="11" t="s">
        <v>162</v>
      </c>
      <c r="E116" s="191"/>
      <c r="F116" s="7">
        <v>43755</v>
      </c>
      <c r="G116" s="39">
        <v>181</v>
      </c>
      <c r="H116" s="6">
        <v>60</v>
      </c>
      <c r="I116" s="6"/>
      <c r="J116" s="6"/>
      <c r="K116" s="45"/>
      <c r="L116" s="71"/>
      <c r="M116" s="6"/>
      <c r="N116" s="6"/>
      <c r="O116" s="6"/>
      <c r="P116" s="72"/>
      <c r="Q116" s="38">
        <f t="shared" si="11"/>
        <v>241</v>
      </c>
      <c r="R116" s="42">
        <f t="shared" si="12"/>
        <v>7230</v>
      </c>
      <c r="T116" s="35">
        <f t="shared" si="13"/>
        <v>30</v>
      </c>
      <c r="U116" s="8"/>
      <c r="V116" s="8"/>
      <c r="W116" s="9"/>
      <c r="Y116" s="3"/>
      <c r="Z116" s="3"/>
      <c r="AB116" s="9"/>
      <c r="AC116" s="10"/>
      <c r="AD116" s="10"/>
      <c r="AE116" s="10"/>
      <c r="AF116" s="10"/>
      <c r="AG116" s="10"/>
      <c r="AH116" s="9"/>
      <c r="AI116" s="10"/>
      <c r="AJ116" s="10"/>
      <c r="AK116" s="10"/>
    </row>
    <row r="117" spans="1:37" ht="20.25" customHeight="1" x14ac:dyDescent="0.2">
      <c r="A117" s="115">
        <f>IF(C117=Data!$B$30,Data!$C$30,IF(C117=Data!$B$31,Data!$C$31,IF('Census Report'!C117=Data!$B$32,Data!$C$32,IF('Census Report'!C117=Data!$B$33,Data!$C$33,IF('Census Report'!C117=Data!$B$34,Data!$C$34,IF('Census Report'!C117=Data!$B$35,Data!$C$35,IF('Census Report'!C117=Data!$B$36,Data!$C$36,IF('Census Report'!C117=Data!$B$37,Data!$C$37,IF('Census Report'!C117=Data!$B$38,Data!$C$38,IF('Census Report'!C117=Data!$B$39,Data!$C$39,IF('Census Report'!C117=Data!$B$40,Data!$C$40,IF('Census Report'!C117=Data!$B$41,Data!$C$41,IF('Census Report'!C117=Data!$B$42,Data!$C$42,IF('Census Report'!C117=Data!$B$43,Data!$C$43,IF('Census Report'!C117=Data!$B$44,Data!$C$44,IF('Census Report'!C117=Data!$B$45,Data!$C$45,IF('Census Report'!C117=Data!$B$46,Data!$C$46,"")))))))))))))))))</f>
        <v>0</v>
      </c>
      <c r="B117" s="106" t="s">
        <v>109</v>
      </c>
      <c r="C117" s="2" t="str">
        <f>IF(C116="Beacon Studio","","Beacon Companion")</f>
        <v/>
      </c>
      <c r="D117" s="11"/>
      <c r="E117" s="11" t="s">
        <v>16</v>
      </c>
      <c r="F117" s="7"/>
      <c r="G117" s="6"/>
      <c r="H117" s="6"/>
      <c r="I117" s="6"/>
      <c r="J117" s="6"/>
      <c r="K117" s="45"/>
      <c r="L117" s="71"/>
      <c r="M117" s="6"/>
      <c r="N117" s="6"/>
      <c r="O117" s="6"/>
      <c r="P117" s="72"/>
      <c r="Q117" s="38" t="str">
        <f t="shared" si="11"/>
        <v/>
      </c>
      <c r="R117" s="42" t="str">
        <f t="shared" si="12"/>
        <v/>
      </c>
      <c r="T117" s="35" t="str">
        <f t="shared" si="13"/>
        <v/>
      </c>
      <c r="U117" s="8"/>
      <c r="V117" s="8"/>
      <c r="W117" s="9"/>
      <c r="Y117" s="3"/>
      <c r="Z117" s="3"/>
      <c r="AB117" s="9"/>
      <c r="AC117" s="10"/>
      <c r="AD117" s="10"/>
      <c r="AE117" s="10"/>
      <c r="AF117" s="10"/>
      <c r="AG117" s="10"/>
      <c r="AH117" s="9"/>
      <c r="AI117" s="10"/>
      <c r="AJ117" s="10"/>
      <c r="AK117" s="10"/>
    </row>
    <row r="118" spans="1:37" ht="20.25" customHeight="1" x14ac:dyDescent="0.2">
      <c r="A118" s="115">
        <f>IF(C118=Data!$B$30,Data!$C$30,IF(C118=Data!$B$31,Data!$C$31,IF('Census Report'!C118=Data!$B$32,Data!$C$32,IF('Census Report'!C118=Data!$B$33,Data!$C$33,IF('Census Report'!C118=Data!$B$34,Data!$C$34,IF('Census Report'!C118=Data!$B$35,Data!$C$35,IF('Census Report'!C118=Data!$B$36,Data!$C$36,IF('Census Report'!C118=Data!$B$37,Data!$C$37,IF('Census Report'!C118=Data!$B$38,Data!$C$38,IF('Census Report'!C118=Data!$B$39,Data!$C$39,IF('Census Report'!C118=Data!$B$40,Data!$C$40,IF('Census Report'!C118=Data!$B$41,Data!$C$41,IF('Census Report'!C118=Data!$B$42,Data!$C$42,IF('Census Report'!C118=Data!$B$43,Data!$C$43,IF('Census Report'!C118=Data!$B$44,Data!$C$44,IF('Census Report'!C118=Data!$B$45,Data!$C$45,IF('Census Report'!C118=Data!$B$46,Data!$C$46,"")))))))))))))))))</f>
        <v>195</v>
      </c>
      <c r="B118" s="106" t="s">
        <v>110</v>
      </c>
      <c r="C118" s="55" t="str">
        <f>IF(E119="Studio","Beacon Studio","Beacon Companion")</f>
        <v>Beacon Studio</v>
      </c>
      <c r="D118" s="11" t="s">
        <v>164</v>
      </c>
      <c r="E118" s="191"/>
      <c r="F118" s="7">
        <v>43798</v>
      </c>
      <c r="G118" s="6">
        <v>181</v>
      </c>
      <c r="H118" s="6">
        <v>30</v>
      </c>
      <c r="I118" s="6"/>
      <c r="J118" s="6"/>
      <c r="K118" s="45"/>
      <c r="L118" s="71"/>
      <c r="M118" s="6"/>
      <c r="N118" s="6"/>
      <c r="O118" s="6"/>
      <c r="P118" s="72"/>
      <c r="Q118" s="38">
        <f t="shared" si="11"/>
        <v>211</v>
      </c>
      <c r="R118" s="42">
        <f t="shared" si="12"/>
        <v>6330</v>
      </c>
      <c r="T118" s="35">
        <f t="shared" si="13"/>
        <v>30</v>
      </c>
      <c r="U118" s="8"/>
      <c r="V118" s="8"/>
      <c r="W118" s="9"/>
      <c r="Y118" s="3"/>
      <c r="Z118" s="3"/>
      <c r="AB118" s="9"/>
      <c r="AC118" s="10"/>
      <c r="AD118" s="10"/>
      <c r="AE118" s="10"/>
      <c r="AF118" s="10"/>
      <c r="AG118" s="10"/>
      <c r="AH118" s="9"/>
      <c r="AI118" s="10"/>
      <c r="AJ118" s="10"/>
      <c r="AK118" s="10"/>
    </row>
    <row r="119" spans="1:37" ht="20.25" customHeight="1" thickBot="1" x14ac:dyDescent="0.25">
      <c r="A119" s="115">
        <f>IF(C119=Data!$B$30,Data!$C$30,IF(C119=Data!$B$31,Data!$C$31,IF('Census Report'!C119=Data!$B$32,Data!$C$32,IF('Census Report'!C119=Data!$B$33,Data!$C$33,IF('Census Report'!C119=Data!$B$34,Data!$C$34,IF('Census Report'!C119=Data!$B$35,Data!$C$35,IF('Census Report'!C119=Data!$B$36,Data!$C$36,IF('Census Report'!C119=Data!$B$37,Data!$C$37,IF('Census Report'!C119=Data!$B$38,Data!$C$38,IF('Census Report'!C119=Data!$B$39,Data!$C$39,IF('Census Report'!C119=Data!$B$40,Data!$C$40,IF('Census Report'!C119=Data!$B$41,Data!$C$41,IF('Census Report'!C119=Data!$B$42,Data!$C$42,IF('Census Report'!C119=Data!$B$43,Data!$C$43,IF('Census Report'!C119=Data!$B$44,Data!$C$44,IF('Census Report'!C119=Data!$B$45,Data!$C$45,IF('Census Report'!C119=Data!$B$46,Data!$C$46,"")))))))))))))))))</f>
        <v>0</v>
      </c>
      <c r="B119" s="106" t="s">
        <v>111</v>
      </c>
      <c r="C119" s="2" t="str">
        <f>IF(C118="Beacon Studio","","Beacon Companion")</f>
        <v/>
      </c>
      <c r="D119" s="11"/>
      <c r="E119" s="11" t="s">
        <v>16</v>
      </c>
      <c r="F119" s="7"/>
      <c r="G119" s="6"/>
      <c r="H119" s="6"/>
      <c r="I119" s="6"/>
      <c r="J119" s="6"/>
      <c r="K119" s="45"/>
      <c r="L119" s="71"/>
      <c r="M119" s="6"/>
      <c r="N119" s="6"/>
      <c r="O119" s="6"/>
      <c r="P119" s="72"/>
      <c r="Q119" s="38" t="str">
        <f t="shared" si="11"/>
        <v/>
      </c>
      <c r="R119" s="42" t="str">
        <f t="shared" si="12"/>
        <v/>
      </c>
      <c r="T119" s="35" t="str">
        <f t="shared" si="13"/>
        <v/>
      </c>
      <c r="U119" s="8"/>
      <c r="V119" s="8"/>
      <c r="W119" s="9"/>
      <c r="Y119" s="3"/>
      <c r="Z119" s="3"/>
      <c r="AB119" s="9"/>
      <c r="AC119" s="10"/>
      <c r="AD119" s="10"/>
      <c r="AE119" s="10"/>
      <c r="AF119" s="10"/>
      <c r="AG119" s="10"/>
      <c r="AH119" s="9"/>
      <c r="AI119" s="10"/>
      <c r="AJ119" s="10"/>
      <c r="AK119" s="10"/>
    </row>
    <row r="120" spans="1:37" ht="20.25" hidden="1" customHeight="1" outlineLevel="1" x14ac:dyDescent="0.2">
      <c r="A120" s="115">
        <f>IF(C120=Data!$B$30,Data!$C$30,IF(C120=Data!$B$31,Data!$C$31,IF('Census Report'!C120=Data!$B$32,Data!$C$32,IF('Census Report'!C120=Data!$B$33,Data!$C$33,IF('Census Report'!C120=Data!$B$34,Data!$C$34,IF('Census Report'!C120=Data!$B$35,Data!$C$35,IF('Census Report'!C120=Data!$B$36,Data!$C$36,IF('Census Report'!C120=Data!$B$37,Data!$C$37,IF('Census Report'!C120=Data!$B$38,Data!$C$38,IF('Census Report'!C120=Data!$B$39,Data!$C$39,IF('Census Report'!C120=Data!$B$40,Data!$C$40,IF('Census Report'!C120=Data!$B$41,Data!$C$41,IF('Census Report'!C120=Data!$B$42,Data!$C$42,IF('Census Report'!C120=Data!$B$43,Data!$C$43,IF('Census Report'!C120=Data!$B$44,Data!$C$44,IF('Census Report'!C120=Data!$B$45,Data!$C$45,IF('Census Report'!C120=Data!$B$46,Data!$C$46,"")))))))))))))))))</f>
        <v>0</v>
      </c>
      <c r="B120" s="106"/>
      <c r="C120" s="55"/>
      <c r="D120" s="11"/>
      <c r="E120" s="190"/>
      <c r="F120" s="7"/>
      <c r="G120" s="6"/>
      <c r="H120" s="6"/>
      <c r="I120" s="6"/>
      <c r="J120" s="6"/>
      <c r="K120" s="45"/>
      <c r="L120" s="71"/>
      <c r="M120" s="6"/>
      <c r="N120" s="6"/>
      <c r="O120" s="6"/>
      <c r="P120" s="72"/>
      <c r="Q120" s="38" t="str">
        <f t="shared" si="11"/>
        <v/>
      </c>
      <c r="R120" s="42" t="str">
        <f t="shared" si="12"/>
        <v/>
      </c>
      <c r="T120" s="35" t="str">
        <f t="shared" si="13"/>
        <v/>
      </c>
      <c r="U120" s="8"/>
      <c r="V120" s="8"/>
      <c r="W120" s="9"/>
      <c r="Y120" s="3"/>
      <c r="Z120" s="3"/>
      <c r="AB120" s="9"/>
      <c r="AC120" s="10"/>
      <c r="AD120" s="10"/>
      <c r="AE120" s="10"/>
      <c r="AF120" s="10"/>
      <c r="AG120" s="10"/>
      <c r="AH120" s="9"/>
      <c r="AI120" s="10"/>
      <c r="AJ120" s="10"/>
      <c r="AK120" s="10"/>
    </row>
    <row r="121" spans="1:37" ht="20.25" hidden="1" customHeight="1" outlineLevel="1" thickBot="1" x14ac:dyDescent="0.25">
      <c r="A121" s="115">
        <f>IF(C121=Data!$B$30,Data!$C$30,IF(C121=Data!$B$31,Data!$C$31,IF('Census Report'!C121=Data!$B$32,Data!$C$32,IF('Census Report'!C121=Data!$B$33,Data!$C$33,IF('Census Report'!C121=Data!$B$34,Data!$C$34,IF('Census Report'!C121=Data!$B$35,Data!$C$35,IF('Census Report'!C121=Data!$B$36,Data!$C$36,IF('Census Report'!C121=Data!$B$37,Data!$C$37,IF('Census Report'!C121=Data!$B$38,Data!$C$38,IF('Census Report'!C121=Data!$B$39,Data!$C$39,IF('Census Report'!C121=Data!$B$40,Data!$C$40,IF('Census Report'!C121=Data!$B$41,Data!$C$41,IF('Census Report'!C121=Data!$B$42,Data!$C$42,IF('Census Report'!C121=Data!$B$43,Data!$C$43,IF('Census Report'!C121=Data!$B$44,Data!$C$44,IF('Census Report'!C121=Data!$B$45,Data!$C$45,IF('Census Report'!C121=Data!$B$46,Data!$C$46,"")))))))))))))))))</f>
        <v>0</v>
      </c>
      <c r="B121" s="106"/>
      <c r="C121" s="2"/>
      <c r="D121" s="11"/>
      <c r="E121" s="11"/>
      <c r="F121" s="7"/>
      <c r="G121" s="6"/>
      <c r="H121" s="6"/>
      <c r="I121" s="6"/>
      <c r="J121" s="6"/>
      <c r="K121" s="45"/>
      <c r="L121" s="71"/>
      <c r="M121" s="6"/>
      <c r="N121" s="6"/>
      <c r="O121" s="6"/>
      <c r="P121" s="72"/>
      <c r="Q121" s="38" t="str">
        <f t="shared" si="11"/>
        <v/>
      </c>
      <c r="R121" s="42" t="str">
        <f t="shared" si="12"/>
        <v/>
      </c>
      <c r="T121" s="35" t="str">
        <f t="shared" si="13"/>
        <v/>
      </c>
      <c r="U121" s="8"/>
      <c r="V121" s="8"/>
      <c r="W121" s="9"/>
      <c r="Y121" s="3"/>
      <c r="Z121" s="3"/>
      <c r="AB121" s="9"/>
      <c r="AC121" s="10"/>
      <c r="AD121" s="10"/>
      <c r="AE121" s="10"/>
      <c r="AF121" s="10"/>
      <c r="AG121" s="10"/>
      <c r="AH121" s="9"/>
      <c r="AI121" s="10"/>
      <c r="AJ121" s="10"/>
      <c r="AK121" s="10"/>
    </row>
    <row r="122" spans="1:37" ht="21" customHeight="1" collapsed="1" thickBot="1" x14ac:dyDescent="0.25">
      <c r="A122" s="118" t="s">
        <v>44</v>
      </c>
      <c r="B122" s="119"/>
      <c r="C122" s="50">
        <f>COUNTA(C92:C121)-E122</f>
        <v>15</v>
      </c>
      <c r="D122" s="50">
        <f>COUNTA(D92:D121)</f>
        <v>14</v>
      </c>
      <c r="E122" s="50">
        <f>COUNTA(E92:E121)</f>
        <v>13</v>
      </c>
      <c r="F122" s="51"/>
      <c r="G122" s="52">
        <f>SUM(G92:G121)/COUNT(G92:G121)</f>
        <v>168.42857142857142</v>
      </c>
      <c r="H122" s="50">
        <f>COUNTA(H92:H121)</f>
        <v>8</v>
      </c>
      <c r="I122" s="50">
        <f t="shared" ref="I122:P122" si="14">COUNTA(I92:I121)</f>
        <v>0</v>
      </c>
      <c r="J122" s="50">
        <f t="shared" si="14"/>
        <v>0</v>
      </c>
      <c r="K122" s="53">
        <f t="shared" si="14"/>
        <v>0</v>
      </c>
      <c r="L122" s="113">
        <f t="shared" si="14"/>
        <v>0</v>
      </c>
      <c r="M122" s="50">
        <f t="shared" si="14"/>
        <v>0</v>
      </c>
      <c r="N122" s="50">
        <f t="shared" si="14"/>
        <v>0</v>
      </c>
      <c r="O122" s="50">
        <f t="shared" si="14"/>
        <v>0</v>
      </c>
      <c r="P122" s="114">
        <f t="shared" si="14"/>
        <v>0</v>
      </c>
      <c r="Q122" s="54">
        <f>SUM(Q92:Q121)/COUNT(Q92:Q121)</f>
        <v>196.28571428571428</v>
      </c>
      <c r="R122" s="64">
        <f>SUM(R92:R121)</f>
        <v>82440</v>
      </c>
      <c r="T122" s="112">
        <f>SUM(T92:T121)</f>
        <v>420</v>
      </c>
      <c r="U122" s="8"/>
      <c r="V122" s="8"/>
      <c r="W122" s="9"/>
      <c r="Y122" s="3"/>
      <c r="Z122" s="3"/>
      <c r="AB122" s="9"/>
      <c r="AC122" s="10"/>
      <c r="AD122" s="10"/>
      <c r="AE122" s="10"/>
      <c r="AF122" s="10"/>
      <c r="AG122" s="10"/>
      <c r="AH122" s="9"/>
      <c r="AI122" s="10"/>
      <c r="AJ122" s="10"/>
      <c r="AK122" s="10"/>
    </row>
    <row r="123" spans="1:37" ht="49.5" hidden="1" customHeight="1" outlineLevel="1" thickBot="1" x14ac:dyDescent="0.25">
      <c r="A123" s="120">
        <f>A6</f>
        <v>43831</v>
      </c>
      <c r="B123" s="121" t="s">
        <v>6</v>
      </c>
      <c r="C123" s="121" t="s">
        <v>7</v>
      </c>
      <c r="D123" s="121" t="s">
        <v>138</v>
      </c>
      <c r="E123" s="43" t="s">
        <v>37</v>
      </c>
      <c r="F123" s="121" t="str">
        <f>F6</f>
        <v>Move-in Date</v>
      </c>
      <c r="G123" s="121" t="str">
        <f t="shared" ref="G123:R123" si="15">G6</f>
        <v>Base Rate</v>
      </c>
      <c r="H123" s="121" t="str">
        <f t="shared" si="15"/>
        <v>LOC $28/$56</v>
      </c>
      <c r="I123" s="121" t="str">
        <f t="shared" si="15"/>
        <v>Insulin Asst $5</v>
      </c>
      <c r="J123" s="121" t="str">
        <f t="shared" si="15"/>
        <v>Alt Pharm $5</v>
      </c>
      <c r="K123" s="121" t="str">
        <f t="shared" si="15"/>
        <v>Cont Supplies $5</v>
      </c>
      <c r="L123" s="121" t="str">
        <f t="shared" si="15"/>
        <v>2nd Occ</v>
      </c>
      <c r="M123" s="134" t="str">
        <f t="shared" si="15"/>
        <v>2nd Occ LOC $28/$56</v>
      </c>
      <c r="N123" s="134" t="str">
        <f t="shared" si="15"/>
        <v>2nd Occ Insulin Assist $5</v>
      </c>
      <c r="O123" s="134" t="str">
        <f t="shared" si="15"/>
        <v>2nd Occ Alt Pharm $5</v>
      </c>
      <c r="P123" s="134" t="str">
        <f t="shared" si="15"/>
        <v>2nd Occ Cont Supplies $5</v>
      </c>
      <c r="Q123" s="121" t="str">
        <f t="shared" si="15"/>
        <v>Daily Total</v>
      </c>
      <c r="R123" s="124" t="str">
        <f t="shared" si="15"/>
        <v>Monthly Total</v>
      </c>
      <c r="S123" s="108"/>
      <c r="T123" s="127" t="s">
        <v>34</v>
      </c>
      <c r="U123" s="8"/>
      <c r="V123" s="8"/>
      <c r="W123" s="9"/>
      <c r="Y123" s="3"/>
      <c r="Z123" s="3"/>
      <c r="AB123" s="9"/>
      <c r="AC123" s="10"/>
      <c r="AD123" s="10"/>
      <c r="AE123" s="10"/>
      <c r="AF123" s="10"/>
      <c r="AG123" s="10"/>
      <c r="AH123" s="9"/>
      <c r="AI123" s="10"/>
      <c r="AJ123" s="10"/>
      <c r="AK123" s="10"/>
    </row>
    <row r="124" spans="1:37" ht="20.25" hidden="1" customHeight="1" outlineLevel="1" x14ac:dyDescent="0.2">
      <c r="A124" s="115">
        <f>IF(C124=Data!$B$30,Data!$C$30,IF(C124=Data!$B$31,Data!$C$31,IF('Census Report'!C124=Data!$B$32,Data!$C$32,IF('Census Report'!C124=Data!$B$33,Data!$C$33,IF('Census Report'!C124=Data!$B$34,Data!$C$34,IF('Census Report'!C124=Data!$B$35,Data!$C$35,IF('Census Report'!C124=Data!$B$36,Data!$C$36,IF('Census Report'!C124=Data!$B$37,Data!$C$37,IF('Census Report'!C124=Data!$B$38,Data!$C$38,IF('Census Report'!C124=Data!$B$39,Data!$C$39,IF('Census Report'!C124=Data!$B$40,Data!$C$40,IF('Census Report'!C124=Data!$B$41,Data!$C$41,IF('Census Report'!C124=Data!$B$42,Data!$C$42,IF('Census Report'!C124=Data!$B$43,Data!$C$43,IF('Census Report'!C124=Data!$B$44,Data!$C$44,IF('Census Report'!C124=Data!$B$45,Data!$C$45,IF('Census Report'!C124=Data!$B$46,Data!$C$46,"")))))))))))))))))</f>
        <v>0</v>
      </c>
      <c r="B124" s="116"/>
      <c r="C124" s="55"/>
      <c r="D124" s="40"/>
      <c r="E124" s="193"/>
      <c r="F124" s="41"/>
      <c r="G124" s="39"/>
      <c r="H124" s="39"/>
      <c r="I124" s="39"/>
      <c r="J124" s="39"/>
      <c r="K124" s="44"/>
      <c r="L124" s="69"/>
      <c r="M124" s="39"/>
      <c r="N124" s="39"/>
      <c r="O124" s="39"/>
      <c r="P124" s="70"/>
      <c r="Q124" s="42" t="str">
        <f t="shared" ref="Q124:Q147" si="16">IF(F124="","",SUM(G124:P124))</f>
        <v/>
      </c>
      <c r="R124" s="42" t="str">
        <f t="shared" ref="R124:R151" si="17">IF(T124="","",(Q124*T124))</f>
        <v/>
      </c>
      <c r="T124" s="35" t="str">
        <f t="shared" ref="T124:T151" si="18">IF(F124="","",IF($J$3-F124&gt;=$J$2,$J$2,$J$3-F124+1))</f>
        <v/>
      </c>
      <c r="U124" s="8"/>
      <c r="V124" s="8"/>
      <c r="W124" s="9"/>
      <c r="Y124" s="3"/>
      <c r="Z124" s="3"/>
      <c r="AB124" s="9"/>
      <c r="AC124" s="10"/>
      <c r="AD124" s="10"/>
      <c r="AE124" s="10"/>
      <c r="AF124" s="10"/>
      <c r="AG124" s="10"/>
      <c r="AH124" s="9"/>
      <c r="AI124" s="10"/>
      <c r="AJ124" s="10"/>
      <c r="AK124" s="10"/>
    </row>
    <row r="125" spans="1:37" ht="20.25" hidden="1" customHeight="1" outlineLevel="1" x14ac:dyDescent="0.2">
      <c r="A125" s="115">
        <f>IF(C125=Data!$B$30,Data!$C$30,IF(C125=Data!$B$31,Data!$C$31,IF('Census Report'!C125=Data!$B$32,Data!$C$32,IF('Census Report'!C125=Data!$B$33,Data!$C$33,IF('Census Report'!C125=Data!$B$34,Data!$C$34,IF('Census Report'!C125=Data!$B$35,Data!$C$35,IF('Census Report'!C125=Data!$B$36,Data!$C$36,IF('Census Report'!C125=Data!$B$37,Data!$C$37,IF('Census Report'!C125=Data!$B$38,Data!$C$38,IF('Census Report'!C125=Data!$B$39,Data!$C$39,IF('Census Report'!C125=Data!$B$40,Data!$C$40,IF('Census Report'!C125=Data!$B$41,Data!$C$41,IF('Census Report'!C125=Data!$B$42,Data!$C$42,IF('Census Report'!C125=Data!$B$43,Data!$C$43,IF('Census Report'!C125=Data!$B$44,Data!$C$44,IF('Census Report'!C125=Data!$B$45,Data!$C$45,IF('Census Report'!C125=Data!$B$46,Data!$C$46,"")))))))))))))))))</f>
        <v>0</v>
      </c>
      <c r="B125" s="106"/>
      <c r="C125" s="2"/>
      <c r="D125" s="11"/>
      <c r="E125" s="11"/>
      <c r="F125" s="7"/>
      <c r="G125" s="6"/>
      <c r="H125" s="6"/>
      <c r="I125" s="6"/>
      <c r="J125" s="6"/>
      <c r="K125" s="45"/>
      <c r="L125" s="71"/>
      <c r="M125" s="6"/>
      <c r="N125" s="6"/>
      <c r="O125" s="6"/>
      <c r="P125" s="72"/>
      <c r="Q125" s="38" t="str">
        <f t="shared" si="16"/>
        <v/>
      </c>
      <c r="R125" s="42" t="str">
        <f t="shared" si="17"/>
        <v/>
      </c>
      <c r="T125" s="35" t="str">
        <f t="shared" si="18"/>
        <v/>
      </c>
      <c r="U125" s="8"/>
      <c r="V125" s="8"/>
      <c r="W125" s="9"/>
      <c r="Y125" s="3"/>
      <c r="Z125" s="3"/>
      <c r="AB125" s="9"/>
      <c r="AC125" s="10"/>
      <c r="AD125" s="10"/>
      <c r="AE125" s="10"/>
      <c r="AF125" s="10"/>
      <c r="AG125" s="10"/>
      <c r="AH125" s="9"/>
      <c r="AI125" s="10"/>
      <c r="AJ125" s="10"/>
      <c r="AK125" s="10"/>
    </row>
    <row r="126" spans="1:37" ht="20.25" hidden="1" customHeight="1" outlineLevel="1" x14ac:dyDescent="0.2">
      <c r="A126" s="115">
        <f>IF(C126=Data!$B$30,Data!$C$30,IF(C126=Data!$B$31,Data!$C$31,IF('Census Report'!C126=Data!$B$32,Data!$C$32,IF('Census Report'!C126=Data!$B$33,Data!$C$33,IF('Census Report'!C126=Data!$B$34,Data!$C$34,IF('Census Report'!C126=Data!$B$35,Data!$C$35,IF('Census Report'!C126=Data!$B$36,Data!$C$36,IF('Census Report'!C126=Data!$B$37,Data!$C$37,IF('Census Report'!C126=Data!$B$38,Data!$C$38,IF('Census Report'!C126=Data!$B$39,Data!$C$39,IF('Census Report'!C126=Data!$B$40,Data!$C$40,IF('Census Report'!C126=Data!$B$41,Data!$C$41,IF('Census Report'!C126=Data!$B$42,Data!$C$42,IF('Census Report'!C126=Data!$B$43,Data!$C$43,IF('Census Report'!C126=Data!$B$44,Data!$C$44,IF('Census Report'!C126=Data!$B$45,Data!$C$45,IF('Census Report'!C126=Data!$B$46,Data!$C$46,"")))))))))))))))))</f>
        <v>0</v>
      </c>
      <c r="B126" s="106"/>
      <c r="C126" s="55"/>
      <c r="D126" s="11"/>
      <c r="E126" s="190"/>
      <c r="F126" s="7"/>
      <c r="G126" s="6"/>
      <c r="H126" s="6"/>
      <c r="I126" s="6"/>
      <c r="J126" s="6"/>
      <c r="K126" s="45"/>
      <c r="L126" s="71"/>
      <c r="M126" s="6"/>
      <c r="N126" s="6"/>
      <c r="O126" s="6"/>
      <c r="P126" s="72"/>
      <c r="Q126" s="38" t="str">
        <f t="shared" si="16"/>
        <v/>
      </c>
      <c r="R126" s="42" t="str">
        <f t="shared" si="17"/>
        <v/>
      </c>
      <c r="T126" s="35" t="str">
        <f t="shared" si="18"/>
        <v/>
      </c>
      <c r="U126" s="8"/>
      <c r="V126" s="8"/>
      <c r="W126" s="9"/>
      <c r="Y126" s="3"/>
      <c r="Z126" s="3"/>
      <c r="AB126" s="9"/>
      <c r="AC126" s="10"/>
      <c r="AD126" s="10"/>
      <c r="AE126" s="10"/>
      <c r="AF126" s="10"/>
      <c r="AG126" s="10"/>
      <c r="AH126" s="9"/>
      <c r="AI126" s="10"/>
      <c r="AJ126" s="10"/>
      <c r="AK126" s="10"/>
    </row>
    <row r="127" spans="1:37" ht="20.25" hidden="1" customHeight="1" outlineLevel="1" x14ac:dyDescent="0.2">
      <c r="A127" s="115">
        <f>IF(C127=Data!$B$30,Data!$C$30,IF(C127=Data!$B$31,Data!$C$31,IF('Census Report'!C127=Data!$B$32,Data!$C$32,IF('Census Report'!C127=Data!$B$33,Data!$C$33,IF('Census Report'!C127=Data!$B$34,Data!$C$34,IF('Census Report'!C127=Data!$B$35,Data!$C$35,IF('Census Report'!C127=Data!$B$36,Data!$C$36,IF('Census Report'!C127=Data!$B$37,Data!$C$37,IF('Census Report'!C127=Data!$B$38,Data!$C$38,IF('Census Report'!C127=Data!$B$39,Data!$C$39,IF('Census Report'!C127=Data!$B$40,Data!$C$40,IF('Census Report'!C127=Data!$B$41,Data!$C$41,IF('Census Report'!C127=Data!$B$42,Data!$C$42,IF('Census Report'!C127=Data!$B$43,Data!$C$43,IF('Census Report'!C127=Data!$B$44,Data!$C$44,IF('Census Report'!C127=Data!$B$45,Data!$C$45,IF('Census Report'!C127=Data!$B$46,Data!$C$46,"")))))))))))))))))</f>
        <v>0</v>
      </c>
      <c r="B127" s="106"/>
      <c r="C127" s="2"/>
      <c r="D127" s="11"/>
      <c r="E127" s="11"/>
      <c r="F127" s="7"/>
      <c r="G127" s="6"/>
      <c r="H127" s="6"/>
      <c r="I127" s="6"/>
      <c r="J127" s="6"/>
      <c r="K127" s="45"/>
      <c r="L127" s="71"/>
      <c r="M127" s="6"/>
      <c r="N127" s="6"/>
      <c r="O127" s="6"/>
      <c r="P127" s="72"/>
      <c r="Q127" s="38" t="str">
        <f t="shared" si="16"/>
        <v/>
      </c>
      <c r="R127" s="42" t="str">
        <f t="shared" si="17"/>
        <v/>
      </c>
      <c r="T127" s="35" t="str">
        <f t="shared" si="18"/>
        <v/>
      </c>
      <c r="U127" s="8"/>
      <c r="V127" s="8"/>
      <c r="W127" s="9"/>
      <c r="Y127" s="3"/>
      <c r="Z127" s="3"/>
      <c r="AB127" s="9"/>
      <c r="AC127" s="10"/>
      <c r="AD127" s="10"/>
      <c r="AE127" s="10"/>
      <c r="AF127" s="10"/>
      <c r="AG127" s="10"/>
      <c r="AH127" s="9"/>
      <c r="AI127" s="10"/>
      <c r="AJ127" s="10"/>
      <c r="AK127" s="10"/>
    </row>
    <row r="128" spans="1:37" ht="20.25" hidden="1" customHeight="1" outlineLevel="1" x14ac:dyDescent="0.2">
      <c r="A128" s="115">
        <f>IF(C128=Data!$B$30,Data!$C$30,IF(C128=Data!$B$31,Data!$C$31,IF('Census Report'!C128=Data!$B$32,Data!$C$32,IF('Census Report'!C128=Data!$B$33,Data!$C$33,IF('Census Report'!C128=Data!$B$34,Data!$C$34,IF('Census Report'!C128=Data!$B$35,Data!$C$35,IF('Census Report'!C128=Data!$B$36,Data!$C$36,IF('Census Report'!C128=Data!$B$37,Data!$C$37,IF('Census Report'!C128=Data!$B$38,Data!$C$38,IF('Census Report'!C128=Data!$B$39,Data!$C$39,IF('Census Report'!C128=Data!$B$40,Data!$C$40,IF('Census Report'!C128=Data!$B$41,Data!$C$41,IF('Census Report'!C128=Data!$B$42,Data!$C$42,IF('Census Report'!C128=Data!$B$43,Data!$C$43,IF('Census Report'!C128=Data!$B$44,Data!$C$44,IF('Census Report'!C128=Data!$B$45,Data!$C$45,IF('Census Report'!C128=Data!$B$46,Data!$C$46,"")))))))))))))))))</f>
        <v>0</v>
      </c>
      <c r="B128" s="106"/>
      <c r="C128" s="55"/>
      <c r="D128" s="11"/>
      <c r="E128" s="192"/>
      <c r="F128" s="7"/>
      <c r="G128" s="6"/>
      <c r="H128" s="6"/>
      <c r="I128" s="6"/>
      <c r="J128" s="6"/>
      <c r="K128" s="45"/>
      <c r="L128" s="71"/>
      <c r="M128" s="6"/>
      <c r="N128" s="6"/>
      <c r="O128" s="6"/>
      <c r="P128" s="72"/>
      <c r="Q128" s="38" t="str">
        <f t="shared" si="16"/>
        <v/>
      </c>
      <c r="R128" s="42" t="str">
        <f t="shared" si="17"/>
        <v/>
      </c>
      <c r="T128" s="35" t="str">
        <f t="shared" si="18"/>
        <v/>
      </c>
      <c r="U128" s="8"/>
      <c r="V128" s="8"/>
      <c r="W128" s="9"/>
      <c r="Y128" s="3"/>
      <c r="Z128" s="3"/>
      <c r="AB128" s="9"/>
      <c r="AC128" s="10"/>
      <c r="AD128" s="10"/>
      <c r="AE128" s="10"/>
      <c r="AF128" s="10"/>
      <c r="AG128" s="10"/>
      <c r="AH128" s="9"/>
      <c r="AI128" s="10"/>
      <c r="AJ128" s="10"/>
      <c r="AK128" s="10"/>
    </row>
    <row r="129" spans="1:37" ht="20.25" hidden="1" customHeight="1" outlineLevel="1" x14ac:dyDescent="0.2">
      <c r="A129" s="115">
        <f>IF(C129=Data!$B$30,Data!$C$30,IF(C129=Data!$B$31,Data!$C$31,IF('Census Report'!C129=Data!$B$32,Data!$C$32,IF('Census Report'!C129=Data!$B$33,Data!$C$33,IF('Census Report'!C129=Data!$B$34,Data!$C$34,IF('Census Report'!C129=Data!$B$35,Data!$C$35,IF('Census Report'!C129=Data!$B$36,Data!$C$36,IF('Census Report'!C129=Data!$B$37,Data!$C$37,IF('Census Report'!C129=Data!$B$38,Data!$C$38,IF('Census Report'!C129=Data!$B$39,Data!$C$39,IF('Census Report'!C129=Data!$B$40,Data!$C$40,IF('Census Report'!C129=Data!$B$41,Data!$C$41,IF('Census Report'!C129=Data!$B$42,Data!$C$42,IF('Census Report'!C129=Data!$B$43,Data!$C$43,IF('Census Report'!C129=Data!$B$44,Data!$C$44,IF('Census Report'!C129=Data!$B$45,Data!$C$45,IF('Census Report'!C129=Data!$B$46,Data!$C$46,"")))))))))))))))))</f>
        <v>0</v>
      </c>
      <c r="B129" s="106"/>
      <c r="C129" s="2"/>
      <c r="D129" s="11"/>
      <c r="E129" s="11"/>
      <c r="F129" s="7"/>
      <c r="G129" s="6"/>
      <c r="H129" s="6"/>
      <c r="I129" s="6"/>
      <c r="J129" s="6"/>
      <c r="K129" s="45"/>
      <c r="L129" s="71"/>
      <c r="M129" s="6"/>
      <c r="N129" s="6"/>
      <c r="O129" s="6"/>
      <c r="P129" s="72"/>
      <c r="Q129" s="38" t="str">
        <f t="shared" si="16"/>
        <v/>
      </c>
      <c r="R129" s="42" t="str">
        <f t="shared" si="17"/>
        <v/>
      </c>
      <c r="T129" s="35" t="str">
        <f t="shared" si="18"/>
        <v/>
      </c>
      <c r="U129" s="8"/>
      <c r="V129" s="8"/>
      <c r="W129" s="9"/>
      <c r="Y129" s="3"/>
      <c r="Z129" s="3"/>
      <c r="AB129" s="9"/>
      <c r="AC129" s="10"/>
      <c r="AD129" s="10"/>
      <c r="AE129" s="10"/>
      <c r="AF129" s="10"/>
      <c r="AG129" s="10"/>
      <c r="AH129" s="9"/>
      <c r="AI129" s="10"/>
      <c r="AJ129" s="10"/>
      <c r="AK129" s="10"/>
    </row>
    <row r="130" spans="1:37" ht="20.25" hidden="1" customHeight="1" outlineLevel="1" x14ac:dyDescent="0.2">
      <c r="A130" s="115">
        <f>IF(C130=Data!$B$30,Data!$C$30,IF(C130=Data!$B$31,Data!$C$31,IF('Census Report'!C130=Data!$B$32,Data!$C$32,IF('Census Report'!C130=Data!$B$33,Data!$C$33,IF('Census Report'!C130=Data!$B$34,Data!$C$34,IF('Census Report'!C130=Data!$B$35,Data!$C$35,IF('Census Report'!C130=Data!$B$36,Data!$C$36,IF('Census Report'!C130=Data!$B$37,Data!$C$37,IF('Census Report'!C130=Data!$B$38,Data!$C$38,IF('Census Report'!C130=Data!$B$39,Data!$C$39,IF('Census Report'!C130=Data!$B$40,Data!$C$40,IF('Census Report'!C130=Data!$B$41,Data!$C$41,IF('Census Report'!C130=Data!$B$42,Data!$C$42,IF('Census Report'!C130=Data!$B$43,Data!$C$43,IF('Census Report'!C130=Data!$B$44,Data!$C$44,IF('Census Report'!C130=Data!$B$45,Data!$C$45,IF('Census Report'!C130=Data!$B$46,Data!$C$46,"")))))))))))))))))</f>
        <v>0</v>
      </c>
      <c r="B130" s="106"/>
      <c r="C130" s="55"/>
      <c r="D130" s="11"/>
      <c r="E130" s="190"/>
      <c r="F130" s="7"/>
      <c r="G130" s="6"/>
      <c r="H130" s="6"/>
      <c r="I130" s="6"/>
      <c r="J130" s="6"/>
      <c r="K130" s="45"/>
      <c r="L130" s="71"/>
      <c r="M130" s="6"/>
      <c r="N130" s="6"/>
      <c r="O130" s="6"/>
      <c r="P130" s="72"/>
      <c r="Q130" s="38" t="str">
        <f t="shared" si="16"/>
        <v/>
      </c>
      <c r="R130" s="42" t="str">
        <f t="shared" si="17"/>
        <v/>
      </c>
      <c r="T130" s="35" t="str">
        <f t="shared" si="18"/>
        <v/>
      </c>
      <c r="U130" s="8"/>
      <c r="V130" s="8"/>
      <c r="W130" s="9"/>
      <c r="Y130" s="3"/>
      <c r="Z130" s="3"/>
      <c r="AB130" s="9"/>
      <c r="AC130" s="10"/>
      <c r="AD130" s="10"/>
      <c r="AE130" s="10"/>
      <c r="AF130" s="10"/>
      <c r="AG130" s="10"/>
      <c r="AH130" s="9"/>
      <c r="AI130" s="10"/>
      <c r="AJ130" s="10"/>
      <c r="AK130" s="10"/>
    </row>
    <row r="131" spans="1:37" ht="20.25" hidden="1" customHeight="1" outlineLevel="1" x14ac:dyDescent="0.2">
      <c r="A131" s="115">
        <f>IF(C131=Data!$B$30,Data!$C$30,IF(C131=Data!$B$31,Data!$C$31,IF('Census Report'!C131=Data!$B$32,Data!$C$32,IF('Census Report'!C131=Data!$B$33,Data!$C$33,IF('Census Report'!C131=Data!$B$34,Data!$C$34,IF('Census Report'!C131=Data!$B$35,Data!$C$35,IF('Census Report'!C131=Data!$B$36,Data!$C$36,IF('Census Report'!C131=Data!$B$37,Data!$C$37,IF('Census Report'!C131=Data!$B$38,Data!$C$38,IF('Census Report'!C131=Data!$B$39,Data!$C$39,IF('Census Report'!C131=Data!$B$40,Data!$C$40,IF('Census Report'!C131=Data!$B$41,Data!$C$41,IF('Census Report'!C131=Data!$B$42,Data!$C$42,IF('Census Report'!C131=Data!$B$43,Data!$C$43,IF('Census Report'!C131=Data!$B$44,Data!$C$44,IF('Census Report'!C131=Data!$B$45,Data!$C$45,IF('Census Report'!C131=Data!$B$46,Data!$C$46,"")))))))))))))))))</f>
        <v>0</v>
      </c>
      <c r="B131" s="106"/>
      <c r="C131" s="2"/>
      <c r="D131" s="11"/>
      <c r="E131" s="11"/>
      <c r="F131" s="7"/>
      <c r="G131" s="6"/>
      <c r="H131" s="6"/>
      <c r="I131" s="6"/>
      <c r="J131" s="6"/>
      <c r="K131" s="45"/>
      <c r="L131" s="71"/>
      <c r="M131" s="6"/>
      <c r="N131" s="6"/>
      <c r="O131" s="6"/>
      <c r="P131" s="72"/>
      <c r="Q131" s="38" t="str">
        <f t="shared" si="16"/>
        <v/>
      </c>
      <c r="R131" s="42" t="str">
        <f t="shared" si="17"/>
        <v/>
      </c>
      <c r="T131" s="35" t="str">
        <f t="shared" si="18"/>
        <v/>
      </c>
      <c r="U131" s="8"/>
      <c r="V131" s="8"/>
      <c r="W131" s="9"/>
      <c r="Y131" s="3"/>
      <c r="Z131" s="3"/>
      <c r="AB131" s="9"/>
      <c r="AC131" s="10"/>
      <c r="AD131" s="10"/>
      <c r="AE131" s="10"/>
      <c r="AF131" s="10"/>
      <c r="AG131" s="10"/>
      <c r="AH131" s="9"/>
      <c r="AI131" s="10"/>
      <c r="AJ131" s="10"/>
      <c r="AK131" s="10"/>
    </row>
    <row r="132" spans="1:37" ht="20.25" hidden="1" customHeight="1" outlineLevel="1" x14ac:dyDescent="0.2">
      <c r="A132" s="115">
        <f>IF(C132=Data!$B$30,Data!$C$30,IF(C132=Data!$B$31,Data!$C$31,IF('Census Report'!C132=Data!$B$32,Data!$C$32,IF('Census Report'!C132=Data!$B$33,Data!$C$33,IF('Census Report'!C132=Data!$B$34,Data!$C$34,IF('Census Report'!C132=Data!$B$35,Data!$C$35,IF('Census Report'!C132=Data!$B$36,Data!$C$36,IF('Census Report'!C132=Data!$B$37,Data!$C$37,IF('Census Report'!C132=Data!$B$38,Data!$C$38,IF('Census Report'!C132=Data!$B$39,Data!$C$39,IF('Census Report'!C132=Data!$B$40,Data!$C$40,IF('Census Report'!C132=Data!$B$41,Data!$C$41,IF('Census Report'!C132=Data!$B$42,Data!$C$42,IF('Census Report'!C132=Data!$B$43,Data!$C$43,IF('Census Report'!C132=Data!$B$44,Data!$C$44,IF('Census Report'!C132=Data!$B$45,Data!$C$45,IF('Census Report'!C132=Data!$B$46,Data!$C$46,"")))))))))))))))))</f>
        <v>0</v>
      </c>
      <c r="B132" s="106"/>
      <c r="C132" s="55"/>
      <c r="D132" s="11"/>
      <c r="E132" s="190"/>
      <c r="F132" s="7"/>
      <c r="G132" s="6"/>
      <c r="H132" s="6"/>
      <c r="I132" s="6"/>
      <c r="J132" s="6"/>
      <c r="K132" s="45"/>
      <c r="L132" s="71"/>
      <c r="M132" s="6"/>
      <c r="N132" s="6"/>
      <c r="O132" s="6"/>
      <c r="P132" s="72"/>
      <c r="Q132" s="38" t="str">
        <f t="shared" si="16"/>
        <v/>
      </c>
      <c r="R132" s="42" t="str">
        <f t="shared" si="17"/>
        <v/>
      </c>
      <c r="T132" s="35" t="str">
        <f t="shared" si="18"/>
        <v/>
      </c>
      <c r="U132" s="8"/>
      <c r="V132" s="8"/>
      <c r="W132" s="9"/>
      <c r="Y132" s="3"/>
      <c r="Z132" s="3"/>
      <c r="AB132" s="9"/>
      <c r="AC132" s="10"/>
      <c r="AD132" s="10"/>
      <c r="AE132" s="10"/>
      <c r="AF132" s="10"/>
      <c r="AG132" s="10"/>
      <c r="AH132" s="9"/>
      <c r="AI132" s="10"/>
      <c r="AJ132" s="10"/>
      <c r="AK132" s="10"/>
    </row>
    <row r="133" spans="1:37" ht="20.25" hidden="1" customHeight="1" outlineLevel="1" x14ac:dyDescent="0.2">
      <c r="A133" s="115">
        <f>IF(C133=Data!$B$30,Data!$C$30,IF(C133=Data!$B$31,Data!$C$31,IF('Census Report'!C133=Data!$B$32,Data!$C$32,IF('Census Report'!C133=Data!$B$33,Data!$C$33,IF('Census Report'!C133=Data!$B$34,Data!$C$34,IF('Census Report'!C133=Data!$B$35,Data!$C$35,IF('Census Report'!C133=Data!$B$36,Data!$C$36,IF('Census Report'!C133=Data!$B$37,Data!$C$37,IF('Census Report'!C133=Data!$B$38,Data!$C$38,IF('Census Report'!C133=Data!$B$39,Data!$C$39,IF('Census Report'!C133=Data!$B$40,Data!$C$40,IF('Census Report'!C133=Data!$B$41,Data!$C$41,IF('Census Report'!C133=Data!$B$42,Data!$C$42,IF('Census Report'!C133=Data!$B$43,Data!$C$43,IF('Census Report'!C133=Data!$B$44,Data!$C$44,IF('Census Report'!C133=Data!$B$45,Data!$C$45,IF('Census Report'!C133=Data!$B$46,Data!$C$46,"")))))))))))))))))</f>
        <v>0</v>
      </c>
      <c r="B133" s="106"/>
      <c r="C133" s="2"/>
      <c r="D133" s="11"/>
      <c r="E133" s="11"/>
      <c r="F133" s="7"/>
      <c r="G133" s="6"/>
      <c r="H133" s="6"/>
      <c r="I133" s="6"/>
      <c r="J133" s="6"/>
      <c r="K133" s="45"/>
      <c r="L133" s="71"/>
      <c r="M133" s="6"/>
      <c r="N133" s="6"/>
      <c r="O133" s="6"/>
      <c r="P133" s="72"/>
      <c r="Q133" s="38" t="str">
        <f t="shared" si="16"/>
        <v/>
      </c>
      <c r="R133" s="42" t="str">
        <f t="shared" si="17"/>
        <v/>
      </c>
      <c r="T133" s="35" t="str">
        <f t="shared" si="18"/>
        <v/>
      </c>
      <c r="U133" s="8"/>
      <c r="V133" s="8"/>
      <c r="W133" s="9"/>
      <c r="Y133" s="3"/>
      <c r="Z133" s="3"/>
      <c r="AB133" s="9"/>
      <c r="AC133" s="10"/>
      <c r="AD133" s="10"/>
      <c r="AE133" s="10"/>
      <c r="AF133" s="10"/>
      <c r="AG133" s="10"/>
      <c r="AH133" s="9"/>
      <c r="AI133" s="10"/>
      <c r="AJ133" s="10"/>
      <c r="AK133" s="10"/>
    </row>
    <row r="134" spans="1:37" ht="20.25" hidden="1" customHeight="1" outlineLevel="1" x14ac:dyDescent="0.2">
      <c r="A134" s="115">
        <f>IF(C134=Data!$B$30,Data!$C$30,IF(C134=Data!$B$31,Data!$C$31,IF('Census Report'!C134=Data!$B$32,Data!$C$32,IF('Census Report'!C134=Data!$B$33,Data!$C$33,IF('Census Report'!C134=Data!$B$34,Data!$C$34,IF('Census Report'!C134=Data!$B$35,Data!$C$35,IF('Census Report'!C134=Data!$B$36,Data!$C$36,IF('Census Report'!C134=Data!$B$37,Data!$C$37,IF('Census Report'!C134=Data!$B$38,Data!$C$38,IF('Census Report'!C134=Data!$B$39,Data!$C$39,IF('Census Report'!C134=Data!$B$40,Data!$C$40,IF('Census Report'!C134=Data!$B$41,Data!$C$41,IF('Census Report'!C134=Data!$B$42,Data!$C$42,IF('Census Report'!C134=Data!$B$43,Data!$C$43,IF('Census Report'!C134=Data!$B$44,Data!$C$44,IF('Census Report'!C134=Data!$B$45,Data!$C$45,IF('Census Report'!C134=Data!$B$46,Data!$C$46,"")))))))))))))))))</f>
        <v>0</v>
      </c>
      <c r="B134" s="106"/>
      <c r="C134" s="55"/>
      <c r="D134" s="11"/>
      <c r="E134" s="190"/>
      <c r="F134" s="7"/>
      <c r="G134" s="6"/>
      <c r="H134" s="6"/>
      <c r="I134" s="6"/>
      <c r="J134" s="6"/>
      <c r="K134" s="45"/>
      <c r="L134" s="71"/>
      <c r="M134" s="6"/>
      <c r="N134" s="6"/>
      <c r="O134" s="6"/>
      <c r="P134" s="72"/>
      <c r="Q134" s="38" t="str">
        <f t="shared" si="16"/>
        <v/>
      </c>
      <c r="R134" s="42" t="str">
        <f t="shared" si="17"/>
        <v/>
      </c>
      <c r="T134" s="35" t="str">
        <f t="shared" si="18"/>
        <v/>
      </c>
      <c r="U134" s="8"/>
      <c r="V134" s="8"/>
      <c r="W134" s="9"/>
      <c r="Y134" s="3"/>
      <c r="Z134" s="3"/>
      <c r="AB134" s="9"/>
      <c r="AC134" s="10"/>
      <c r="AD134" s="10"/>
      <c r="AE134" s="10"/>
      <c r="AF134" s="10"/>
      <c r="AG134" s="10"/>
      <c r="AH134" s="9"/>
      <c r="AI134" s="10"/>
      <c r="AJ134" s="10"/>
      <c r="AK134" s="10"/>
    </row>
    <row r="135" spans="1:37" ht="20.25" hidden="1" customHeight="1" outlineLevel="1" x14ac:dyDescent="0.2">
      <c r="A135" s="115">
        <f>IF(C135=Data!$B$30,Data!$C$30,IF(C135=Data!$B$31,Data!$C$31,IF('Census Report'!C135=Data!$B$32,Data!$C$32,IF('Census Report'!C135=Data!$B$33,Data!$C$33,IF('Census Report'!C135=Data!$B$34,Data!$C$34,IF('Census Report'!C135=Data!$B$35,Data!$C$35,IF('Census Report'!C135=Data!$B$36,Data!$C$36,IF('Census Report'!C135=Data!$B$37,Data!$C$37,IF('Census Report'!C135=Data!$B$38,Data!$C$38,IF('Census Report'!C135=Data!$B$39,Data!$C$39,IF('Census Report'!C135=Data!$B$40,Data!$C$40,IF('Census Report'!C135=Data!$B$41,Data!$C$41,IF('Census Report'!C135=Data!$B$42,Data!$C$42,IF('Census Report'!C135=Data!$B$43,Data!$C$43,IF('Census Report'!C135=Data!$B$44,Data!$C$44,IF('Census Report'!C135=Data!$B$45,Data!$C$45,IF('Census Report'!C135=Data!$B$46,Data!$C$46,"")))))))))))))))))</f>
        <v>0</v>
      </c>
      <c r="B135" s="106"/>
      <c r="C135" s="2"/>
      <c r="D135" s="11"/>
      <c r="E135" s="11"/>
      <c r="F135" s="7"/>
      <c r="G135" s="6"/>
      <c r="H135" s="6"/>
      <c r="I135" s="6"/>
      <c r="J135" s="6"/>
      <c r="K135" s="45"/>
      <c r="L135" s="71"/>
      <c r="M135" s="6"/>
      <c r="N135" s="6"/>
      <c r="O135" s="6"/>
      <c r="P135" s="72"/>
      <c r="Q135" s="38" t="str">
        <f t="shared" si="16"/>
        <v/>
      </c>
      <c r="R135" s="42" t="str">
        <f t="shared" si="17"/>
        <v/>
      </c>
      <c r="T135" s="35" t="str">
        <f t="shared" si="18"/>
        <v/>
      </c>
      <c r="U135" s="8"/>
      <c r="V135" s="8"/>
      <c r="W135" s="9"/>
      <c r="Y135" s="3"/>
      <c r="Z135" s="3"/>
      <c r="AB135" s="9"/>
      <c r="AC135" s="10"/>
      <c r="AD135" s="10"/>
      <c r="AE135" s="10"/>
      <c r="AF135" s="10"/>
      <c r="AG135" s="10"/>
      <c r="AH135" s="9"/>
      <c r="AI135" s="10"/>
      <c r="AJ135" s="10"/>
      <c r="AK135" s="10"/>
    </row>
    <row r="136" spans="1:37" ht="20.25" hidden="1" customHeight="1" outlineLevel="1" x14ac:dyDescent="0.2">
      <c r="A136" s="115">
        <f>IF(C136=Data!$B$30,Data!$C$30,IF(C136=Data!$B$31,Data!$C$31,IF('Census Report'!C136=Data!$B$32,Data!$C$32,IF('Census Report'!C136=Data!$B$33,Data!$C$33,IF('Census Report'!C136=Data!$B$34,Data!$C$34,IF('Census Report'!C136=Data!$B$35,Data!$C$35,IF('Census Report'!C136=Data!$B$36,Data!$C$36,IF('Census Report'!C136=Data!$B$37,Data!$C$37,IF('Census Report'!C136=Data!$B$38,Data!$C$38,IF('Census Report'!C136=Data!$B$39,Data!$C$39,IF('Census Report'!C136=Data!$B$40,Data!$C$40,IF('Census Report'!C136=Data!$B$41,Data!$C$41,IF('Census Report'!C136=Data!$B$42,Data!$C$42,IF('Census Report'!C136=Data!$B$43,Data!$C$43,IF('Census Report'!C136=Data!$B$44,Data!$C$44,IF('Census Report'!C136=Data!$B$45,Data!$C$45,IF('Census Report'!C136=Data!$B$46,Data!$C$46,"")))))))))))))))))</f>
        <v>0</v>
      </c>
      <c r="B136" s="106"/>
      <c r="C136" s="55"/>
      <c r="D136" s="11"/>
      <c r="E136" s="190"/>
      <c r="F136" s="7"/>
      <c r="G136" s="6"/>
      <c r="H136" s="6"/>
      <c r="I136" s="6"/>
      <c r="J136" s="6"/>
      <c r="K136" s="45"/>
      <c r="L136" s="71"/>
      <c r="M136" s="6"/>
      <c r="N136" s="6"/>
      <c r="O136" s="6"/>
      <c r="P136" s="72"/>
      <c r="Q136" s="38" t="str">
        <f t="shared" si="16"/>
        <v/>
      </c>
      <c r="R136" s="42" t="str">
        <f t="shared" si="17"/>
        <v/>
      </c>
      <c r="T136" s="35" t="str">
        <f t="shared" si="18"/>
        <v/>
      </c>
      <c r="U136" s="8"/>
      <c r="V136" s="8"/>
      <c r="W136" s="9"/>
      <c r="Y136" s="3"/>
      <c r="Z136" s="3"/>
      <c r="AB136" s="9"/>
      <c r="AC136" s="10"/>
      <c r="AD136" s="10"/>
      <c r="AE136" s="10"/>
      <c r="AF136" s="10"/>
      <c r="AG136" s="10"/>
      <c r="AH136" s="9"/>
      <c r="AI136" s="10"/>
      <c r="AJ136" s="10"/>
      <c r="AK136" s="10"/>
    </row>
    <row r="137" spans="1:37" ht="20.25" hidden="1" customHeight="1" outlineLevel="1" x14ac:dyDescent="0.2">
      <c r="A137" s="115">
        <f>IF(C137=Data!$B$30,Data!$C$30,IF(C137=Data!$B$31,Data!$C$31,IF('Census Report'!C137=Data!$B$32,Data!$C$32,IF('Census Report'!C137=Data!$B$33,Data!$C$33,IF('Census Report'!C137=Data!$B$34,Data!$C$34,IF('Census Report'!C137=Data!$B$35,Data!$C$35,IF('Census Report'!C137=Data!$B$36,Data!$C$36,IF('Census Report'!C137=Data!$B$37,Data!$C$37,IF('Census Report'!C137=Data!$B$38,Data!$C$38,IF('Census Report'!C137=Data!$B$39,Data!$C$39,IF('Census Report'!C137=Data!$B$40,Data!$C$40,IF('Census Report'!C137=Data!$B$41,Data!$C$41,IF('Census Report'!C137=Data!$B$42,Data!$C$42,IF('Census Report'!C137=Data!$B$43,Data!$C$43,IF('Census Report'!C137=Data!$B$44,Data!$C$44,IF('Census Report'!C137=Data!$B$45,Data!$C$45,IF('Census Report'!C137=Data!$B$46,Data!$C$46,"")))))))))))))))))</f>
        <v>0</v>
      </c>
      <c r="B137" s="117"/>
      <c r="C137" s="2"/>
      <c r="D137" s="11"/>
      <c r="E137" s="11"/>
      <c r="F137" s="7"/>
      <c r="G137" s="6"/>
      <c r="H137" s="6"/>
      <c r="I137" s="6"/>
      <c r="J137" s="6"/>
      <c r="K137" s="45"/>
      <c r="L137" s="71"/>
      <c r="M137" s="6"/>
      <c r="N137" s="6"/>
      <c r="O137" s="6"/>
      <c r="P137" s="72"/>
      <c r="Q137" s="38" t="str">
        <f t="shared" si="16"/>
        <v/>
      </c>
      <c r="R137" s="42" t="str">
        <f t="shared" si="17"/>
        <v/>
      </c>
      <c r="T137" s="35" t="str">
        <f t="shared" si="18"/>
        <v/>
      </c>
      <c r="U137" s="8"/>
      <c r="V137" s="8"/>
      <c r="W137" s="9"/>
      <c r="Y137" s="3"/>
      <c r="Z137" s="3"/>
      <c r="AB137" s="9"/>
      <c r="AC137" s="10"/>
      <c r="AD137" s="10"/>
      <c r="AE137" s="10"/>
      <c r="AF137" s="10"/>
      <c r="AG137" s="10"/>
      <c r="AH137" s="9"/>
      <c r="AI137" s="10"/>
      <c r="AJ137" s="10"/>
      <c r="AK137" s="10"/>
    </row>
    <row r="138" spans="1:37" ht="20.25" hidden="1" customHeight="1" outlineLevel="1" x14ac:dyDescent="0.2">
      <c r="A138" s="115">
        <f>IF(C138=Data!$B$30,Data!$C$30,IF(C138=Data!$B$31,Data!$C$31,IF('Census Report'!C138=Data!$B$32,Data!$C$32,IF('Census Report'!C138=Data!$B$33,Data!$C$33,IF('Census Report'!C138=Data!$B$34,Data!$C$34,IF('Census Report'!C138=Data!$B$35,Data!$C$35,IF('Census Report'!C138=Data!$B$36,Data!$C$36,IF('Census Report'!C138=Data!$B$37,Data!$C$37,IF('Census Report'!C138=Data!$B$38,Data!$C$38,IF('Census Report'!C138=Data!$B$39,Data!$C$39,IF('Census Report'!C138=Data!$B$40,Data!$C$40,IF('Census Report'!C138=Data!$B$41,Data!$C$41,IF('Census Report'!C138=Data!$B$42,Data!$C$42,IF('Census Report'!C138=Data!$B$43,Data!$C$43,IF('Census Report'!C138=Data!$B$44,Data!$C$44,IF('Census Report'!C138=Data!$B$45,Data!$C$45,IF('Census Report'!C138=Data!$B$46,Data!$C$46,"")))))))))))))))))</f>
        <v>0</v>
      </c>
      <c r="B138" s="106"/>
      <c r="C138" s="55"/>
      <c r="D138" s="11"/>
      <c r="E138" s="190"/>
      <c r="F138" s="7"/>
      <c r="G138" s="6"/>
      <c r="H138" s="6"/>
      <c r="I138" s="6"/>
      <c r="J138" s="6"/>
      <c r="K138" s="45"/>
      <c r="L138" s="71"/>
      <c r="M138" s="6"/>
      <c r="N138" s="6"/>
      <c r="O138" s="6"/>
      <c r="P138" s="72"/>
      <c r="Q138" s="38" t="str">
        <f t="shared" si="16"/>
        <v/>
      </c>
      <c r="R138" s="42" t="str">
        <f t="shared" si="17"/>
        <v/>
      </c>
      <c r="T138" s="35" t="str">
        <f t="shared" si="18"/>
        <v/>
      </c>
      <c r="U138" s="8"/>
      <c r="V138" s="8"/>
      <c r="W138" s="9"/>
      <c r="Y138" s="3"/>
      <c r="Z138" s="3"/>
      <c r="AB138" s="9"/>
      <c r="AC138" s="10"/>
      <c r="AD138" s="10"/>
      <c r="AE138" s="10"/>
      <c r="AF138" s="10"/>
      <c r="AG138" s="10"/>
      <c r="AH138" s="9"/>
      <c r="AI138" s="10"/>
      <c r="AJ138" s="10"/>
      <c r="AK138" s="10"/>
    </row>
    <row r="139" spans="1:37" ht="20.25" hidden="1" customHeight="1" outlineLevel="1" x14ac:dyDescent="0.2">
      <c r="A139" s="115">
        <f>IF(C139=Data!$B$30,Data!$C$30,IF(C139=Data!$B$31,Data!$C$31,IF('Census Report'!C139=Data!$B$32,Data!$C$32,IF('Census Report'!C139=Data!$B$33,Data!$C$33,IF('Census Report'!C139=Data!$B$34,Data!$C$34,IF('Census Report'!C139=Data!$B$35,Data!$C$35,IF('Census Report'!C139=Data!$B$36,Data!$C$36,IF('Census Report'!C139=Data!$B$37,Data!$C$37,IF('Census Report'!C139=Data!$B$38,Data!$C$38,IF('Census Report'!C139=Data!$B$39,Data!$C$39,IF('Census Report'!C139=Data!$B$40,Data!$C$40,IF('Census Report'!C139=Data!$B$41,Data!$C$41,IF('Census Report'!C139=Data!$B$42,Data!$C$42,IF('Census Report'!C139=Data!$B$43,Data!$C$43,IF('Census Report'!C139=Data!$B$44,Data!$C$44,IF('Census Report'!C139=Data!$B$45,Data!$C$45,IF('Census Report'!C139=Data!$B$46,Data!$C$46,"")))))))))))))))))</f>
        <v>0</v>
      </c>
      <c r="B139" s="106"/>
      <c r="C139" s="2"/>
      <c r="D139" s="11"/>
      <c r="E139" s="11"/>
      <c r="F139" s="7"/>
      <c r="G139" s="6"/>
      <c r="H139" s="6"/>
      <c r="I139" s="6"/>
      <c r="J139" s="6"/>
      <c r="K139" s="45"/>
      <c r="L139" s="71"/>
      <c r="M139" s="6"/>
      <c r="N139" s="6"/>
      <c r="O139" s="6"/>
      <c r="P139" s="72"/>
      <c r="Q139" s="38" t="str">
        <f t="shared" si="16"/>
        <v/>
      </c>
      <c r="R139" s="42" t="str">
        <f t="shared" si="17"/>
        <v/>
      </c>
      <c r="T139" s="35" t="str">
        <f t="shared" si="18"/>
        <v/>
      </c>
      <c r="U139" s="8"/>
      <c r="V139" s="8"/>
      <c r="W139" s="9"/>
      <c r="Y139" s="3"/>
      <c r="Z139" s="3"/>
      <c r="AB139" s="9"/>
      <c r="AC139" s="10"/>
      <c r="AD139" s="10"/>
      <c r="AE139" s="10"/>
      <c r="AF139" s="10"/>
      <c r="AG139" s="10"/>
      <c r="AH139" s="9"/>
      <c r="AI139" s="10"/>
      <c r="AJ139" s="10"/>
      <c r="AK139" s="10"/>
    </row>
    <row r="140" spans="1:37" ht="20.25" hidden="1" customHeight="1" outlineLevel="1" x14ac:dyDescent="0.2">
      <c r="A140" s="115">
        <f>IF(C140=Data!$B$30,Data!$C$30,IF(C140=Data!$B$31,Data!$C$31,IF('Census Report'!C140=Data!$B$32,Data!$C$32,IF('Census Report'!C140=Data!$B$33,Data!$C$33,IF('Census Report'!C140=Data!$B$34,Data!$C$34,IF('Census Report'!C140=Data!$B$35,Data!$C$35,IF('Census Report'!C140=Data!$B$36,Data!$C$36,IF('Census Report'!C140=Data!$B$37,Data!$C$37,IF('Census Report'!C140=Data!$B$38,Data!$C$38,IF('Census Report'!C140=Data!$B$39,Data!$C$39,IF('Census Report'!C140=Data!$B$40,Data!$C$40,IF('Census Report'!C140=Data!$B$41,Data!$C$41,IF('Census Report'!C140=Data!$B$42,Data!$C$42,IF('Census Report'!C140=Data!$B$43,Data!$C$43,IF('Census Report'!C140=Data!$B$44,Data!$C$44,IF('Census Report'!C140=Data!$B$45,Data!$C$45,IF('Census Report'!C140=Data!$B$46,Data!$C$46,"")))))))))))))))))</f>
        <v>0</v>
      </c>
      <c r="B140" s="106"/>
      <c r="C140" s="55"/>
      <c r="D140" s="11"/>
      <c r="E140" s="190"/>
      <c r="F140" s="7"/>
      <c r="G140" s="6"/>
      <c r="H140" s="6"/>
      <c r="I140" s="6"/>
      <c r="J140" s="6"/>
      <c r="K140" s="45"/>
      <c r="L140" s="71"/>
      <c r="M140" s="6"/>
      <c r="N140" s="6"/>
      <c r="O140" s="6"/>
      <c r="P140" s="72"/>
      <c r="Q140" s="38" t="str">
        <f t="shared" si="16"/>
        <v/>
      </c>
      <c r="R140" s="42" t="str">
        <f t="shared" si="17"/>
        <v/>
      </c>
      <c r="T140" s="35" t="str">
        <f t="shared" si="18"/>
        <v/>
      </c>
      <c r="U140" s="8"/>
      <c r="V140" s="8"/>
      <c r="W140" s="9"/>
      <c r="Y140" s="3"/>
      <c r="Z140" s="3"/>
      <c r="AB140" s="9"/>
      <c r="AC140" s="10"/>
      <c r="AD140" s="10"/>
      <c r="AE140" s="10"/>
      <c r="AF140" s="10"/>
      <c r="AG140" s="10"/>
      <c r="AH140" s="9"/>
      <c r="AI140" s="10"/>
      <c r="AJ140" s="10"/>
      <c r="AK140" s="10"/>
    </row>
    <row r="141" spans="1:37" ht="20.25" hidden="1" customHeight="1" outlineLevel="1" x14ac:dyDescent="0.2">
      <c r="A141" s="115">
        <f>IF(C141=Data!$B$30,Data!$C$30,IF(C141=Data!$B$31,Data!$C$31,IF('Census Report'!C141=Data!$B$32,Data!$C$32,IF('Census Report'!C141=Data!$B$33,Data!$C$33,IF('Census Report'!C141=Data!$B$34,Data!$C$34,IF('Census Report'!C141=Data!$B$35,Data!$C$35,IF('Census Report'!C141=Data!$B$36,Data!$C$36,IF('Census Report'!C141=Data!$B$37,Data!$C$37,IF('Census Report'!C141=Data!$B$38,Data!$C$38,IF('Census Report'!C141=Data!$B$39,Data!$C$39,IF('Census Report'!C141=Data!$B$40,Data!$C$40,IF('Census Report'!C141=Data!$B$41,Data!$C$41,IF('Census Report'!C141=Data!$B$42,Data!$C$42,IF('Census Report'!C141=Data!$B$43,Data!$C$43,IF('Census Report'!C141=Data!$B$44,Data!$C$44,IF('Census Report'!C141=Data!$B$45,Data!$C$45,IF('Census Report'!C141=Data!$B$46,Data!$C$46,"")))))))))))))))))</f>
        <v>0</v>
      </c>
      <c r="B141" s="106"/>
      <c r="C141" s="2"/>
      <c r="D141" s="11"/>
      <c r="E141" s="11"/>
      <c r="F141" s="7"/>
      <c r="G141" s="6"/>
      <c r="H141" s="6"/>
      <c r="I141" s="6"/>
      <c r="J141" s="6"/>
      <c r="K141" s="45"/>
      <c r="L141" s="71"/>
      <c r="M141" s="6"/>
      <c r="N141" s="6"/>
      <c r="O141" s="6"/>
      <c r="P141" s="72"/>
      <c r="Q141" s="38" t="str">
        <f t="shared" si="16"/>
        <v/>
      </c>
      <c r="R141" s="42" t="str">
        <f t="shared" si="17"/>
        <v/>
      </c>
      <c r="T141" s="35" t="str">
        <f t="shared" si="18"/>
        <v/>
      </c>
      <c r="U141" s="8"/>
      <c r="V141" s="8"/>
      <c r="W141" s="9"/>
      <c r="Y141" s="3"/>
      <c r="Z141" s="3"/>
      <c r="AB141" s="9"/>
      <c r="AC141" s="10"/>
      <c r="AD141" s="10"/>
      <c r="AE141" s="10"/>
      <c r="AF141" s="10"/>
      <c r="AG141" s="10"/>
      <c r="AH141" s="9"/>
      <c r="AI141" s="10"/>
      <c r="AJ141" s="10"/>
      <c r="AK141" s="10"/>
    </row>
    <row r="142" spans="1:37" ht="20.25" hidden="1" customHeight="1" outlineLevel="1" x14ac:dyDescent="0.2">
      <c r="A142" s="115">
        <f>IF(C142=Data!$B$30,Data!$C$30,IF(C142=Data!$B$31,Data!$C$31,IF('Census Report'!C142=Data!$B$32,Data!$C$32,IF('Census Report'!C142=Data!$B$33,Data!$C$33,IF('Census Report'!C142=Data!$B$34,Data!$C$34,IF('Census Report'!C142=Data!$B$35,Data!$C$35,IF('Census Report'!C142=Data!$B$36,Data!$C$36,IF('Census Report'!C142=Data!$B$37,Data!$C$37,IF('Census Report'!C142=Data!$B$38,Data!$C$38,IF('Census Report'!C142=Data!$B$39,Data!$C$39,IF('Census Report'!C142=Data!$B$40,Data!$C$40,IF('Census Report'!C142=Data!$B$41,Data!$C$41,IF('Census Report'!C142=Data!$B$42,Data!$C$42,IF('Census Report'!C142=Data!$B$43,Data!$C$43,IF('Census Report'!C142=Data!$B$44,Data!$C$44,IF('Census Report'!C142=Data!$B$45,Data!$C$45,IF('Census Report'!C142=Data!$B$46,Data!$C$46,"")))))))))))))))))</f>
        <v>0</v>
      </c>
      <c r="B142" s="117"/>
      <c r="C142" s="55"/>
      <c r="D142" s="11"/>
      <c r="E142" s="191"/>
      <c r="F142" s="7"/>
      <c r="G142" s="6"/>
      <c r="H142" s="6"/>
      <c r="I142" s="6"/>
      <c r="J142" s="6"/>
      <c r="K142" s="45"/>
      <c r="L142" s="71"/>
      <c r="M142" s="6"/>
      <c r="N142" s="6"/>
      <c r="O142" s="6"/>
      <c r="P142" s="72"/>
      <c r="Q142" s="38" t="str">
        <f t="shared" si="16"/>
        <v/>
      </c>
      <c r="R142" s="42" t="str">
        <f t="shared" si="17"/>
        <v/>
      </c>
      <c r="T142" s="35" t="str">
        <f t="shared" si="18"/>
        <v/>
      </c>
      <c r="U142" s="8"/>
      <c r="V142" s="8"/>
      <c r="W142" s="9"/>
      <c r="Y142" s="3"/>
      <c r="Z142" s="3"/>
      <c r="AB142" s="9"/>
      <c r="AC142" s="10"/>
      <c r="AD142" s="10"/>
      <c r="AE142" s="10"/>
      <c r="AF142" s="10"/>
      <c r="AG142" s="10"/>
      <c r="AH142" s="9"/>
      <c r="AI142" s="10"/>
      <c r="AJ142" s="10"/>
      <c r="AK142" s="10"/>
    </row>
    <row r="143" spans="1:37" ht="20.25" hidden="1" customHeight="1" outlineLevel="1" x14ac:dyDescent="0.2">
      <c r="A143" s="115">
        <f>IF(C143=Data!$B$30,Data!$C$30,IF(C143=Data!$B$31,Data!$C$31,IF('Census Report'!C143=Data!$B$32,Data!$C$32,IF('Census Report'!C143=Data!$B$33,Data!$C$33,IF('Census Report'!C143=Data!$B$34,Data!$C$34,IF('Census Report'!C143=Data!$B$35,Data!$C$35,IF('Census Report'!C143=Data!$B$36,Data!$C$36,IF('Census Report'!C143=Data!$B$37,Data!$C$37,IF('Census Report'!C143=Data!$B$38,Data!$C$38,IF('Census Report'!C143=Data!$B$39,Data!$C$39,IF('Census Report'!C143=Data!$B$40,Data!$C$40,IF('Census Report'!C143=Data!$B$41,Data!$C$41,IF('Census Report'!C143=Data!$B$42,Data!$C$42,IF('Census Report'!C143=Data!$B$43,Data!$C$43,IF('Census Report'!C143=Data!$B$44,Data!$C$44,IF('Census Report'!C143=Data!$B$45,Data!$C$45,IF('Census Report'!C143=Data!$B$46,Data!$C$46,"")))))))))))))))))</f>
        <v>0</v>
      </c>
      <c r="B143" s="106"/>
      <c r="C143" s="2"/>
      <c r="D143" s="11"/>
      <c r="E143" s="11"/>
      <c r="F143" s="7"/>
      <c r="G143" s="6"/>
      <c r="H143" s="6"/>
      <c r="I143" s="6"/>
      <c r="J143" s="6"/>
      <c r="K143" s="45"/>
      <c r="L143" s="71"/>
      <c r="M143" s="6"/>
      <c r="N143" s="6"/>
      <c r="O143" s="6"/>
      <c r="P143" s="72"/>
      <c r="Q143" s="38" t="str">
        <f t="shared" si="16"/>
        <v/>
      </c>
      <c r="R143" s="42" t="str">
        <f t="shared" si="17"/>
        <v/>
      </c>
      <c r="T143" s="35" t="str">
        <f t="shared" si="18"/>
        <v/>
      </c>
      <c r="U143" s="8"/>
      <c r="V143" s="8"/>
      <c r="W143" s="9"/>
      <c r="Y143" s="3"/>
      <c r="Z143" s="3"/>
      <c r="AB143" s="9"/>
      <c r="AC143" s="10"/>
      <c r="AD143" s="10"/>
      <c r="AE143" s="10"/>
      <c r="AF143" s="10"/>
      <c r="AG143" s="10"/>
      <c r="AH143" s="9"/>
      <c r="AI143" s="10"/>
      <c r="AJ143" s="10"/>
      <c r="AK143" s="10"/>
    </row>
    <row r="144" spans="1:37" ht="20.25" hidden="1" customHeight="1" outlineLevel="1" x14ac:dyDescent="0.2">
      <c r="A144" s="115">
        <f>IF(C144=Data!$B$30,Data!$C$30,IF(C144=Data!$B$31,Data!$C$31,IF('Census Report'!C144=Data!$B$32,Data!$C$32,IF('Census Report'!C144=Data!$B$33,Data!$C$33,IF('Census Report'!C144=Data!$B$34,Data!$C$34,IF('Census Report'!C144=Data!$B$35,Data!$C$35,IF('Census Report'!C144=Data!$B$36,Data!$C$36,IF('Census Report'!C144=Data!$B$37,Data!$C$37,IF('Census Report'!C144=Data!$B$38,Data!$C$38,IF('Census Report'!C144=Data!$B$39,Data!$C$39,IF('Census Report'!C144=Data!$B$40,Data!$C$40,IF('Census Report'!C144=Data!$B$41,Data!$C$41,IF('Census Report'!C144=Data!$B$42,Data!$C$42,IF('Census Report'!C144=Data!$B$43,Data!$C$43,IF('Census Report'!C144=Data!$B$44,Data!$C$44,IF('Census Report'!C144=Data!$B$45,Data!$C$45,IF('Census Report'!C144=Data!$B$46,Data!$C$46,"")))))))))))))))))</f>
        <v>0</v>
      </c>
      <c r="B144" s="106"/>
      <c r="C144" s="55"/>
      <c r="D144" s="11"/>
      <c r="E144" s="191"/>
      <c r="F144" s="7"/>
      <c r="G144" s="6"/>
      <c r="H144" s="6"/>
      <c r="I144" s="6"/>
      <c r="J144" s="6"/>
      <c r="K144" s="45"/>
      <c r="L144" s="71"/>
      <c r="M144" s="6"/>
      <c r="N144" s="6"/>
      <c r="O144" s="6"/>
      <c r="P144" s="72"/>
      <c r="Q144" s="38" t="str">
        <f t="shared" si="16"/>
        <v/>
      </c>
      <c r="R144" s="42" t="str">
        <f t="shared" si="17"/>
        <v/>
      </c>
      <c r="T144" s="35" t="str">
        <f t="shared" si="18"/>
        <v/>
      </c>
      <c r="U144" s="8"/>
      <c r="V144" s="8"/>
      <c r="W144" s="9"/>
      <c r="Y144" s="3"/>
      <c r="Z144" s="3"/>
      <c r="AB144" s="9"/>
      <c r="AC144" s="10"/>
      <c r="AD144" s="10"/>
      <c r="AE144" s="10"/>
      <c r="AF144" s="10"/>
      <c r="AG144" s="10"/>
      <c r="AH144" s="9"/>
      <c r="AI144" s="10"/>
      <c r="AJ144" s="10"/>
      <c r="AK144" s="10"/>
    </row>
    <row r="145" spans="1:39" ht="20.25" hidden="1" customHeight="1" outlineLevel="1" x14ac:dyDescent="0.2">
      <c r="A145" s="115">
        <f>IF(C145=Data!$B$30,Data!$C$30,IF(C145=Data!$B$31,Data!$C$31,IF('Census Report'!C145=Data!$B$32,Data!$C$32,IF('Census Report'!C145=Data!$B$33,Data!$C$33,IF('Census Report'!C145=Data!$B$34,Data!$C$34,IF('Census Report'!C145=Data!$B$35,Data!$C$35,IF('Census Report'!C145=Data!$B$36,Data!$C$36,IF('Census Report'!C145=Data!$B$37,Data!$C$37,IF('Census Report'!C145=Data!$B$38,Data!$C$38,IF('Census Report'!C145=Data!$B$39,Data!$C$39,IF('Census Report'!C145=Data!$B$40,Data!$C$40,IF('Census Report'!C145=Data!$B$41,Data!$C$41,IF('Census Report'!C145=Data!$B$42,Data!$C$42,IF('Census Report'!C145=Data!$B$43,Data!$C$43,IF('Census Report'!C145=Data!$B$44,Data!$C$44,IF('Census Report'!C145=Data!$B$45,Data!$C$45,IF('Census Report'!C145=Data!$B$46,Data!$C$46,"")))))))))))))))))</f>
        <v>0</v>
      </c>
      <c r="B145" s="106"/>
      <c r="C145" s="2"/>
      <c r="D145" s="11"/>
      <c r="E145" s="11"/>
      <c r="F145" s="7"/>
      <c r="G145" s="6"/>
      <c r="H145" s="6"/>
      <c r="I145" s="6"/>
      <c r="J145" s="6"/>
      <c r="K145" s="45"/>
      <c r="L145" s="71"/>
      <c r="M145" s="6"/>
      <c r="N145" s="6"/>
      <c r="O145" s="6"/>
      <c r="P145" s="72"/>
      <c r="Q145" s="38" t="str">
        <f t="shared" si="16"/>
        <v/>
      </c>
      <c r="R145" s="42" t="str">
        <f t="shared" si="17"/>
        <v/>
      </c>
      <c r="T145" s="35" t="str">
        <f t="shared" si="18"/>
        <v/>
      </c>
      <c r="U145" s="8"/>
      <c r="V145" s="8"/>
      <c r="W145" s="9"/>
      <c r="Y145" s="3"/>
      <c r="Z145" s="3"/>
      <c r="AB145" s="9"/>
      <c r="AC145" s="10"/>
      <c r="AD145" s="10"/>
      <c r="AE145" s="10"/>
      <c r="AF145" s="10"/>
      <c r="AG145" s="10"/>
      <c r="AH145" s="9"/>
      <c r="AI145" s="10"/>
      <c r="AJ145" s="10"/>
      <c r="AK145" s="10"/>
    </row>
    <row r="146" spans="1:39" ht="20.25" hidden="1" customHeight="1" outlineLevel="1" x14ac:dyDescent="0.2">
      <c r="A146" s="115">
        <f>IF(C146=Data!$B$30,Data!$C$30,IF(C146=Data!$B$31,Data!$C$31,IF('Census Report'!C146=Data!$B$32,Data!$C$32,IF('Census Report'!C146=Data!$B$33,Data!$C$33,IF('Census Report'!C146=Data!$B$34,Data!$C$34,IF('Census Report'!C146=Data!$B$35,Data!$C$35,IF('Census Report'!C146=Data!$B$36,Data!$C$36,IF('Census Report'!C146=Data!$B$37,Data!$C$37,IF('Census Report'!C146=Data!$B$38,Data!$C$38,IF('Census Report'!C146=Data!$B$39,Data!$C$39,IF('Census Report'!C146=Data!$B$40,Data!$C$40,IF('Census Report'!C146=Data!$B$41,Data!$C$41,IF('Census Report'!C146=Data!$B$42,Data!$C$42,IF('Census Report'!C146=Data!$B$43,Data!$C$43,IF('Census Report'!C146=Data!$B$44,Data!$C$44,IF('Census Report'!C146=Data!$B$45,Data!$C$45,IF('Census Report'!C146=Data!$B$46,Data!$C$46,"")))))))))))))))))</f>
        <v>0</v>
      </c>
      <c r="B146" s="106"/>
      <c r="C146" s="55"/>
      <c r="D146" s="11"/>
      <c r="E146" s="191"/>
      <c r="F146" s="7"/>
      <c r="G146" s="6"/>
      <c r="H146" s="6"/>
      <c r="I146" s="6"/>
      <c r="J146" s="6"/>
      <c r="K146" s="45"/>
      <c r="L146" s="71"/>
      <c r="M146" s="6"/>
      <c r="N146" s="6"/>
      <c r="O146" s="6"/>
      <c r="P146" s="72"/>
      <c r="Q146" s="38" t="str">
        <f t="shared" si="16"/>
        <v/>
      </c>
      <c r="R146" s="42" t="str">
        <f t="shared" si="17"/>
        <v/>
      </c>
      <c r="T146" s="35" t="str">
        <f t="shared" si="18"/>
        <v/>
      </c>
      <c r="U146" s="8"/>
      <c r="V146" s="8"/>
      <c r="W146" s="9"/>
      <c r="Y146" s="3"/>
      <c r="Z146" s="3"/>
      <c r="AB146" s="9"/>
      <c r="AC146" s="10"/>
      <c r="AD146" s="10"/>
      <c r="AE146" s="10"/>
      <c r="AF146" s="10"/>
      <c r="AG146" s="10"/>
      <c r="AH146" s="9"/>
      <c r="AI146" s="10"/>
      <c r="AJ146" s="10"/>
      <c r="AK146" s="10"/>
    </row>
    <row r="147" spans="1:39" ht="20.25" hidden="1" customHeight="1" outlineLevel="1" thickBot="1" x14ac:dyDescent="0.25">
      <c r="A147" s="115">
        <f>IF(C147=Data!$B$30,Data!$C$30,IF(C147=Data!$B$31,Data!$C$31,IF('Census Report'!C147=Data!$B$32,Data!$C$32,IF('Census Report'!C147=Data!$B$33,Data!$C$33,IF('Census Report'!C147=Data!$B$34,Data!$C$34,IF('Census Report'!C147=Data!$B$35,Data!$C$35,IF('Census Report'!C147=Data!$B$36,Data!$C$36,IF('Census Report'!C147=Data!$B$37,Data!$C$37,IF('Census Report'!C147=Data!$B$38,Data!$C$38,IF('Census Report'!C147=Data!$B$39,Data!$C$39,IF('Census Report'!C147=Data!$B$40,Data!$C$40,IF('Census Report'!C147=Data!$B$41,Data!$C$41,IF('Census Report'!C147=Data!$B$42,Data!$C$42,IF('Census Report'!C147=Data!$B$43,Data!$C$43,IF('Census Report'!C147=Data!$B$44,Data!$C$44,IF('Census Report'!C147=Data!$B$45,Data!$C$45,IF('Census Report'!C147=Data!$B$46,Data!$C$46,"")))))))))))))))))</f>
        <v>0</v>
      </c>
      <c r="B147" s="106"/>
      <c r="C147" s="2"/>
      <c r="D147" s="11"/>
      <c r="E147" s="11"/>
      <c r="F147" s="7"/>
      <c r="G147" s="6"/>
      <c r="H147" s="6"/>
      <c r="I147" s="6"/>
      <c r="J147" s="6"/>
      <c r="K147" s="45"/>
      <c r="L147" s="71"/>
      <c r="M147" s="6"/>
      <c r="N147" s="6"/>
      <c r="O147" s="6"/>
      <c r="P147" s="72"/>
      <c r="Q147" s="38" t="str">
        <f t="shared" si="16"/>
        <v/>
      </c>
      <c r="R147" s="42" t="str">
        <f t="shared" si="17"/>
        <v/>
      </c>
      <c r="T147" s="35" t="str">
        <f t="shared" si="18"/>
        <v/>
      </c>
      <c r="U147" s="8"/>
      <c r="V147" s="8"/>
      <c r="W147" s="9"/>
      <c r="Y147" s="3"/>
      <c r="Z147" s="3"/>
      <c r="AB147" s="9"/>
      <c r="AC147" s="10"/>
      <c r="AD147" s="10"/>
      <c r="AE147" s="10"/>
      <c r="AF147" s="10"/>
      <c r="AG147" s="10"/>
      <c r="AH147" s="9"/>
      <c r="AI147" s="10"/>
      <c r="AJ147" s="10"/>
      <c r="AK147" s="10"/>
    </row>
    <row r="148" spans="1:39" ht="20.25" hidden="1" customHeight="1" outlineLevel="2" x14ac:dyDescent="0.2">
      <c r="A148" s="115">
        <f>IF(C148=Data!$B$30,Data!$C$30,IF(C148=Data!$B$31,Data!$C$31,IF('Census Report'!C148=Data!$B$32,Data!$C$32,IF('Census Report'!C148=Data!$B$33,Data!$C$33,IF('Census Report'!C148=Data!$B$34,Data!$C$34,IF('Census Report'!C148=Data!$B$35,Data!$C$35,IF('Census Report'!C148=Data!$B$36,Data!$C$36,IF('Census Report'!C148=Data!$B$37,Data!$C$37,IF('Census Report'!C148=Data!$B$38,Data!$C$38,IF('Census Report'!C148=Data!$B$39,Data!$C$39,IF('Census Report'!C148=Data!$B$40,Data!$C$40,IF('Census Report'!C148=Data!$B$41,Data!$C$41,IF('Census Report'!C148=Data!$B$42,Data!$C$42,IF('Census Report'!C148=Data!$B$43,Data!$C$43,IF('Census Report'!C148=Data!$B$44,Data!$C$44,IF('Census Report'!C148=Data!$B$45,Data!$C$45,IF('Census Report'!C148=Data!$B$46,Data!$C$46,"")))))))))))))))))</f>
        <v>0</v>
      </c>
      <c r="B148" s="106"/>
      <c r="C148" s="55"/>
      <c r="D148" s="56"/>
      <c r="E148" s="190"/>
      <c r="F148" s="46"/>
      <c r="G148" s="47"/>
      <c r="H148" s="47"/>
      <c r="I148" s="47"/>
      <c r="J148" s="47"/>
      <c r="K148" s="49"/>
      <c r="L148" s="76"/>
      <c r="M148" s="47"/>
      <c r="N148" s="47"/>
      <c r="O148" s="47"/>
      <c r="P148" s="77"/>
      <c r="Q148" s="48"/>
      <c r="R148" s="42" t="str">
        <f t="shared" si="17"/>
        <v/>
      </c>
      <c r="T148" s="35" t="str">
        <f t="shared" si="18"/>
        <v/>
      </c>
      <c r="U148" s="8"/>
      <c r="V148" s="8"/>
      <c r="W148" s="9"/>
      <c r="Y148" s="3"/>
      <c r="Z148" s="3"/>
      <c r="AB148" s="9"/>
      <c r="AC148" s="10"/>
      <c r="AD148" s="10"/>
      <c r="AE148" s="10"/>
      <c r="AF148" s="10"/>
      <c r="AG148" s="10"/>
      <c r="AH148" s="9"/>
      <c r="AI148" s="10"/>
      <c r="AJ148" s="10"/>
      <c r="AK148" s="10"/>
    </row>
    <row r="149" spans="1:39" ht="20.25" hidden="1" customHeight="1" outlineLevel="2" x14ac:dyDescent="0.2">
      <c r="A149" s="115">
        <f>IF(C149=Data!$B$30,Data!$C$30,IF(C149=Data!$B$31,Data!$C$31,IF('Census Report'!C149=Data!$B$32,Data!$C$32,IF('Census Report'!C149=Data!$B$33,Data!$C$33,IF('Census Report'!C149=Data!$B$34,Data!$C$34,IF('Census Report'!C149=Data!$B$35,Data!$C$35,IF('Census Report'!C149=Data!$B$36,Data!$C$36,IF('Census Report'!C149=Data!$B$37,Data!$C$37,IF('Census Report'!C149=Data!$B$38,Data!$C$38,IF('Census Report'!C149=Data!$B$39,Data!$C$39,IF('Census Report'!C149=Data!$B$40,Data!$C$40,IF('Census Report'!C149=Data!$B$41,Data!$C$41,IF('Census Report'!C149=Data!$B$42,Data!$C$42,IF('Census Report'!C149=Data!$B$43,Data!$C$43,IF('Census Report'!C149=Data!$B$44,Data!$C$44,IF('Census Report'!C149=Data!$B$45,Data!$C$45,IF('Census Report'!C149=Data!$B$46,Data!$C$46,"")))))))))))))))))</f>
        <v>0</v>
      </c>
      <c r="B149" s="106"/>
      <c r="C149" s="2"/>
      <c r="D149" s="56"/>
      <c r="E149" s="11"/>
      <c r="F149" s="46"/>
      <c r="G149" s="47"/>
      <c r="H149" s="47"/>
      <c r="I149" s="47"/>
      <c r="J149" s="47"/>
      <c r="K149" s="49"/>
      <c r="L149" s="76"/>
      <c r="M149" s="47"/>
      <c r="N149" s="47"/>
      <c r="O149" s="47"/>
      <c r="P149" s="77"/>
      <c r="Q149" s="48"/>
      <c r="R149" s="42" t="str">
        <f t="shared" si="17"/>
        <v/>
      </c>
      <c r="T149" s="35" t="str">
        <f t="shared" si="18"/>
        <v/>
      </c>
      <c r="U149" s="8"/>
      <c r="V149" s="8"/>
      <c r="W149" s="9"/>
      <c r="Y149" s="3"/>
      <c r="Z149" s="3"/>
      <c r="AB149" s="9"/>
      <c r="AC149" s="10"/>
      <c r="AD149" s="10"/>
      <c r="AE149" s="10"/>
      <c r="AF149" s="10"/>
      <c r="AG149" s="10"/>
      <c r="AH149" s="9"/>
      <c r="AI149" s="10"/>
      <c r="AJ149" s="10"/>
      <c r="AK149" s="10"/>
    </row>
    <row r="150" spans="1:39" ht="20.25" hidden="1" customHeight="1" outlineLevel="2" x14ac:dyDescent="0.2">
      <c r="A150" s="115">
        <f>IF(C150=Data!$B$30,Data!$C$30,IF(C150=Data!$B$31,Data!$C$31,IF('Census Report'!C150=Data!$B$32,Data!$C$32,IF('Census Report'!C150=Data!$B$33,Data!$C$33,IF('Census Report'!C150=Data!$B$34,Data!$C$34,IF('Census Report'!C150=Data!$B$35,Data!$C$35,IF('Census Report'!C150=Data!$B$36,Data!$C$36,IF('Census Report'!C150=Data!$B$37,Data!$C$37,IF('Census Report'!C150=Data!$B$38,Data!$C$38,IF('Census Report'!C150=Data!$B$39,Data!$C$39,IF('Census Report'!C150=Data!$B$40,Data!$C$40,IF('Census Report'!C150=Data!$B$41,Data!$C$41,IF('Census Report'!C150=Data!$B$42,Data!$C$42,IF('Census Report'!C150=Data!$B$43,Data!$C$43,IF('Census Report'!C150=Data!$B$44,Data!$C$44,IF('Census Report'!C150=Data!$B$45,Data!$C$45,IF('Census Report'!C150=Data!$B$46,Data!$C$46,"")))))))))))))))))</f>
        <v>0</v>
      </c>
      <c r="B150" s="106"/>
      <c r="C150" s="55"/>
      <c r="D150" s="56"/>
      <c r="E150" s="190"/>
      <c r="F150" s="46"/>
      <c r="G150" s="47"/>
      <c r="H150" s="47"/>
      <c r="I150" s="47"/>
      <c r="J150" s="47"/>
      <c r="K150" s="49"/>
      <c r="L150" s="76"/>
      <c r="M150" s="47"/>
      <c r="N150" s="47"/>
      <c r="O150" s="47"/>
      <c r="P150" s="77"/>
      <c r="Q150" s="48"/>
      <c r="R150" s="42" t="str">
        <f t="shared" si="17"/>
        <v/>
      </c>
      <c r="T150" s="35" t="str">
        <f t="shared" si="18"/>
        <v/>
      </c>
      <c r="U150" s="8"/>
      <c r="V150" s="8"/>
      <c r="W150" s="9"/>
      <c r="Y150" s="3"/>
      <c r="Z150" s="3"/>
      <c r="AB150" s="9"/>
      <c r="AC150" s="10"/>
      <c r="AD150" s="10"/>
      <c r="AE150" s="10"/>
      <c r="AF150" s="10"/>
      <c r="AG150" s="10"/>
      <c r="AH150" s="9"/>
      <c r="AI150" s="10"/>
      <c r="AJ150" s="10"/>
      <c r="AK150" s="10"/>
    </row>
    <row r="151" spans="1:39" ht="20.25" hidden="1" customHeight="1" outlineLevel="2" thickBot="1" x14ac:dyDescent="0.25">
      <c r="A151" s="115">
        <f>IF(C151=Data!$B$30,Data!$C$30,IF(C151=Data!$B$31,Data!$C$31,IF('Census Report'!C151=Data!$B$32,Data!$C$32,IF('Census Report'!C151=Data!$B$33,Data!$C$33,IF('Census Report'!C151=Data!$B$34,Data!$C$34,IF('Census Report'!C151=Data!$B$35,Data!$C$35,IF('Census Report'!C151=Data!$B$36,Data!$C$36,IF('Census Report'!C151=Data!$B$37,Data!$C$37,IF('Census Report'!C151=Data!$B$38,Data!$C$38,IF('Census Report'!C151=Data!$B$39,Data!$C$39,IF('Census Report'!C151=Data!$B$40,Data!$C$40,IF('Census Report'!C151=Data!$B$41,Data!$C$41,IF('Census Report'!C151=Data!$B$42,Data!$C$42,IF('Census Report'!C151=Data!$B$43,Data!$C$43,IF('Census Report'!C151=Data!$B$44,Data!$C$44,IF('Census Report'!C151=Data!$B$45,Data!$C$45,IF('Census Report'!C151=Data!$B$46,Data!$C$46,"")))))))))))))))))</f>
        <v>0</v>
      </c>
      <c r="B151" s="106"/>
      <c r="C151" s="2"/>
      <c r="D151" s="56"/>
      <c r="E151" s="11"/>
      <c r="F151" s="46"/>
      <c r="G151" s="47"/>
      <c r="H151" s="47"/>
      <c r="I151" s="47"/>
      <c r="J151" s="47"/>
      <c r="K151" s="49"/>
      <c r="L151" s="74"/>
      <c r="M151" s="30"/>
      <c r="N151" s="30"/>
      <c r="O151" s="30"/>
      <c r="P151" s="75"/>
      <c r="Q151" s="48" t="str">
        <f>IF(F151="","",SUM(G151:P151))</f>
        <v/>
      </c>
      <c r="R151" s="42" t="str">
        <f t="shared" si="17"/>
        <v/>
      </c>
      <c r="T151" s="35" t="str">
        <f t="shared" si="18"/>
        <v/>
      </c>
      <c r="U151" s="8"/>
      <c r="V151" s="8"/>
      <c r="W151" s="9"/>
      <c r="Y151" s="3"/>
      <c r="Z151" s="3"/>
      <c r="AB151" s="9"/>
      <c r="AC151" s="10"/>
      <c r="AD151" s="10"/>
      <c r="AE151" s="10"/>
      <c r="AF151" s="10"/>
      <c r="AG151" s="10"/>
      <c r="AH151" s="9"/>
      <c r="AI151" s="10"/>
      <c r="AJ151" s="10"/>
      <c r="AK151" s="10"/>
    </row>
    <row r="152" spans="1:39" ht="20.25" hidden="1" customHeight="1" outlineLevel="1" collapsed="1" thickBot="1" x14ac:dyDescent="0.25">
      <c r="A152" s="118" t="s">
        <v>131</v>
      </c>
      <c r="B152" s="119"/>
      <c r="C152" s="50">
        <f>COUNTA(C124:C151)-E152</f>
        <v>0</v>
      </c>
      <c r="D152" s="50">
        <f>COUNTA(D124:D151)</f>
        <v>0</v>
      </c>
      <c r="E152" s="50">
        <f>COUNTA(E124:E151)</f>
        <v>0</v>
      </c>
      <c r="F152" s="51"/>
      <c r="G152" s="52" t="e">
        <f>SUM(G124:G151)/COUNT(G124:G151)</f>
        <v>#DIV/0!</v>
      </c>
      <c r="H152" s="50">
        <f t="shared" ref="H152:P152" si="19">COUNTA(H124:H151)</f>
        <v>0</v>
      </c>
      <c r="I152" s="50">
        <f t="shared" si="19"/>
        <v>0</v>
      </c>
      <c r="J152" s="50">
        <f t="shared" si="19"/>
        <v>0</v>
      </c>
      <c r="K152" s="53">
        <f t="shared" si="19"/>
        <v>0</v>
      </c>
      <c r="L152" s="113">
        <f t="shared" si="19"/>
        <v>0</v>
      </c>
      <c r="M152" s="50">
        <f t="shared" si="19"/>
        <v>0</v>
      </c>
      <c r="N152" s="50">
        <f t="shared" si="19"/>
        <v>0</v>
      </c>
      <c r="O152" s="50">
        <f t="shared" si="19"/>
        <v>0</v>
      </c>
      <c r="P152" s="114">
        <f t="shared" si="19"/>
        <v>0</v>
      </c>
      <c r="Q152" s="54" t="e">
        <f>SUM(Q124:Q151)/COUNT(Q124:Q151)</f>
        <v>#DIV/0!</v>
      </c>
      <c r="R152" s="64">
        <f>SUM(R124:R151)</f>
        <v>0</v>
      </c>
      <c r="T152" s="112">
        <f>SUM(T124:T151)</f>
        <v>0</v>
      </c>
      <c r="U152" s="8"/>
      <c r="V152" s="8"/>
      <c r="W152" s="9"/>
      <c r="Y152" s="3"/>
      <c r="Z152" s="3"/>
      <c r="AB152" s="9"/>
      <c r="AC152" s="10"/>
      <c r="AD152" s="10"/>
      <c r="AE152" s="10"/>
      <c r="AF152" s="10"/>
      <c r="AG152" s="10"/>
      <c r="AH152" s="9"/>
      <c r="AI152" s="10"/>
      <c r="AJ152" s="10"/>
      <c r="AK152" s="10"/>
      <c r="AL152" s="12"/>
      <c r="AM152" s="12"/>
    </row>
    <row r="153" spans="1:39" ht="20.25" customHeight="1" collapsed="1" thickBot="1" x14ac:dyDescent="0.25">
      <c r="B153" s="3"/>
      <c r="C153" s="3"/>
      <c r="D153" s="13"/>
      <c r="E153" s="13"/>
      <c r="F153" s="27"/>
      <c r="G153" s="28"/>
      <c r="H153" s="28"/>
      <c r="I153" s="28"/>
      <c r="J153" s="28"/>
      <c r="K153" s="28"/>
      <c r="L153" s="28"/>
      <c r="M153" s="28"/>
      <c r="N153" s="241" t="s">
        <v>66</v>
      </c>
      <c r="O153" s="241"/>
      <c r="P153" s="242"/>
      <c r="Q153" s="59">
        <f>SUM(Q7:Q89,Q92:Q121,Q124:Q151)/COUNT(Q7:Q89,Q92:Q121,Q124:Q151)</f>
        <v>168.38775510204081</v>
      </c>
      <c r="R153" s="60">
        <f>R90+R122+R152</f>
        <v>247400</v>
      </c>
      <c r="U153" s="14"/>
      <c r="V153" s="14"/>
      <c r="W153" s="9"/>
      <c r="Z153" s="32"/>
      <c r="AL153" s="9"/>
      <c r="AM153" s="9"/>
    </row>
    <row r="154" spans="1:39" ht="20.25" customHeight="1" x14ac:dyDescent="0.2">
      <c r="A154" s="186" t="str">
        <f>"Total"&amp;" "&amp;A90</f>
        <v xml:space="preserve">Total AL </v>
      </c>
      <c r="B154" s="129">
        <f>C90</f>
        <v>41</v>
      </c>
      <c r="C154" s="186" t="str">
        <f>"Total"&amp;" "&amp;A122</f>
        <v>Total Beacon</v>
      </c>
      <c r="D154" s="129">
        <f>C122</f>
        <v>15</v>
      </c>
      <c r="E154" s="243" t="str">
        <f>"Total"&amp;" "&amp;A152</f>
        <v>Total Expansion</v>
      </c>
      <c r="F154" s="244"/>
      <c r="G154" s="129">
        <f>IF(R1="Expansion",C152,0)</f>
        <v>0</v>
      </c>
      <c r="H154" s="187"/>
      <c r="I154" s="63"/>
      <c r="J154" s="34"/>
      <c r="K154" s="32"/>
      <c r="L154" s="32"/>
      <c r="M154" s="32"/>
      <c r="O154" s="32"/>
      <c r="Q154" s="32"/>
      <c r="U154" s="32"/>
      <c r="V154" s="32"/>
      <c r="Z154" s="15"/>
      <c r="AL154" s="9"/>
      <c r="AM154" s="9"/>
    </row>
    <row r="155" spans="1:39" ht="20.25" customHeight="1" x14ac:dyDescent="0.2">
      <c r="A155" s="186" t="str">
        <f>A90&amp;""&amp;"Occupancy"</f>
        <v>AL Occupancy</v>
      </c>
      <c r="B155" s="129">
        <f>D90</f>
        <v>35</v>
      </c>
      <c r="C155" s="186" t="str">
        <f>A122&amp;" "&amp;"Occupancy"</f>
        <v>Beacon Occupancy</v>
      </c>
      <c r="D155" s="129">
        <f>D122</f>
        <v>14</v>
      </c>
      <c r="E155" s="243" t="str">
        <f>A152&amp;" "&amp;"Occupancy"</f>
        <v>Expansion Occupancy</v>
      </c>
      <c r="F155" s="244"/>
      <c r="G155" s="129">
        <f>D152</f>
        <v>0</v>
      </c>
      <c r="H155" s="187"/>
      <c r="I155" s="61"/>
      <c r="J155" s="16"/>
      <c r="K155" s="16"/>
      <c r="L155" s="16"/>
      <c r="M155" s="16"/>
      <c r="N155" s="17"/>
      <c r="O155" s="16"/>
      <c r="Q155" s="16"/>
      <c r="U155" s="8"/>
      <c r="V155" s="8"/>
      <c r="W155" s="18"/>
      <c r="Y155" s="9"/>
      <c r="Z155" s="9"/>
      <c r="AL155" s="9"/>
      <c r="AM155" s="9"/>
    </row>
    <row r="156" spans="1:39" ht="20.25" customHeight="1" x14ac:dyDescent="0.2">
      <c r="A156" s="186" t="s">
        <v>17</v>
      </c>
      <c r="B156" s="130">
        <f>B154-B155</f>
        <v>6</v>
      </c>
      <c r="C156" s="186" t="s">
        <v>17</v>
      </c>
      <c r="D156" s="130">
        <f>D154-D155</f>
        <v>1</v>
      </c>
      <c r="E156" s="243" t="s">
        <v>17</v>
      </c>
      <c r="F156" s="244"/>
      <c r="G156" s="101">
        <f>G154-G155</f>
        <v>0</v>
      </c>
      <c r="H156" s="188"/>
      <c r="I156" s="61"/>
      <c r="J156" s="62"/>
      <c r="K156" s="8"/>
      <c r="L156" s="8"/>
      <c r="M156" s="8"/>
      <c r="N156" s="19"/>
    </row>
    <row r="157" spans="1:39" ht="20.25" customHeight="1" x14ac:dyDescent="0.2">
      <c r="A157" s="186" t="s">
        <v>18</v>
      </c>
      <c r="B157" s="104">
        <f>B155/B154</f>
        <v>0.85365853658536583</v>
      </c>
      <c r="C157" s="186" t="s">
        <v>18</v>
      </c>
      <c r="D157" s="104">
        <f>D155/D154</f>
        <v>0.93333333333333335</v>
      </c>
      <c r="E157" s="243" t="s">
        <v>18</v>
      </c>
      <c r="F157" s="244"/>
      <c r="G157" s="104" t="str">
        <f>IF(G154=0," ",G155/G154)</f>
        <v xml:space="preserve"> </v>
      </c>
      <c r="H157" s="189"/>
      <c r="I157" s="61"/>
      <c r="J157" s="36"/>
      <c r="K157" s="8"/>
      <c r="L157" s="8"/>
      <c r="M157" s="8"/>
      <c r="N157" s="8"/>
      <c r="R157" s="8"/>
      <c r="AL157" s="12"/>
      <c r="AM157" s="12"/>
    </row>
    <row r="158" spans="1:39" ht="20.25" customHeight="1" thickBot="1" x14ac:dyDescent="0.25">
      <c r="A158" s="21"/>
      <c r="B158" s="20"/>
      <c r="C158" s="21"/>
      <c r="D158" s="20"/>
      <c r="E158" s="20"/>
      <c r="G158" s="8"/>
      <c r="H158" s="8"/>
      <c r="I158" s="8"/>
      <c r="J158" s="8"/>
      <c r="K158" s="8"/>
      <c r="L158" s="8"/>
      <c r="M158" s="8"/>
      <c r="N158" s="8"/>
      <c r="R158" s="8"/>
      <c r="AL158" s="12"/>
      <c r="AM158" s="12"/>
    </row>
    <row r="159" spans="1:39" ht="20.25" customHeight="1" thickBot="1" x14ac:dyDescent="0.25">
      <c r="A159" s="235" t="s">
        <v>147</v>
      </c>
      <c r="B159" s="236"/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7"/>
      <c r="AL159" s="9"/>
      <c r="AM159" s="9"/>
    </row>
    <row r="160" spans="1:39" ht="51.75" thickBot="1" x14ac:dyDescent="0.25">
      <c r="A160" s="169" t="s">
        <v>161</v>
      </c>
      <c r="B160" s="170" t="s">
        <v>6</v>
      </c>
      <c r="C160" s="170" t="s">
        <v>7</v>
      </c>
      <c r="D160" s="170" t="s">
        <v>8</v>
      </c>
      <c r="E160" s="163" t="s">
        <v>33</v>
      </c>
      <c r="F160" s="170" t="s">
        <v>9</v>
      </c>
      <c r="G160" s="170" t="str">
        <f>G6</f>
        <v>Base Rate</v>
      </c>
      <c r="H160" s="170" t="str">
        <f t="shared" ref="H160:P160" si="20">H6</f>
        <v>LOC $28/$56</v>
      </c>
      <c r="I160" s="170" t="str">
        <f t="shared" si="20"/>
        <v>Insulin Asst $5</v>
      </c>
      <c r="J160" s="170" t="str">
        <f t="shared" si="20"/>
        <v>Alt Pharm $5</v>
      </c>
      <c r="K160" s="171" t="str">
        <f t="shared" si="20"/>
        <v>Cont Supplies $5</v>
      </c>
      <c r="L160" s="172" t="str">
        <f t="shared" si="20"/>
        <v>2nd Occ</v>
      </c>
      <c r="M160" s="163" t="str">
        <f t="shared" si="20"/>
        <v>2nd Occ LOC $28/$56</v>
      </c>
      <c r="N160" s="163" t="str">
        <f t="shared" si="20"/>
        <v>2nd Occ Insulin Assist $5</v>
      </c>
      <c r="O160" s="163" t="str">
        <f t="shared" si="20"/>
        <v>2nd Occ Alt Pharm $5</v>
      </c>
      <c r="P160" s="173" t="str">
        <f t="shared" si="20"/>
        <v>2nd Occ Cont Supplies $5</v>
      </c>
      <c r="Q160" s="174" t="s">
        <v>12</v>
      </c>
      <c r="R160" s="175" t="s">
        <v>13</v>
      </c>
      <c r="S160" s="108"/>
      <c r="T160" s="176" t="s">
        <v>34</v>
      </c>
      <c r="AL160" s="9"/>
      <c r="AM160" s="9"/>
    </row>
    <row r="161" spans="1:39" ht="20.25" customHeight="1" x14ac:dyDescent="0.2">
      <c r="A161" s="65">
        <v>44348</v>
      </c>
      <c r="B161" s="40">
        <v>206</v>
      </c>
      <c r="C161" s="40" t="s">
        <v>203</v>
      </c>
      <c r="D161" s="217" t="s">
        <v>184</v>
      </c>
      <c r="E161" s="11"/>
      <c r="F161" s="7">
        <v>44131</v>
      </c>
      <c r="G161" s="39">
        <v>150</v>
      </c>
      <c r="H161" s="6"/>
      <c r="I161" s="39"/>
      <c r="J161" s="39"/>
      <c r="K161" s="44"/>
      <c r="L161" s="69"/>
      <c r="M161" s="39"/>
      <c r="N161" s="39"/>
      <c r="O161" s="39"/>
      <c r="P161" s="70"/>
      <c r="Q161" s="42">
        <f t="shared" ref="Q161:Q174" si="21">IF(F161="","",SUM(G161:P161))</f>
        <v>150</v>
      </c>
      <c r="R161" s="42">
        <f t="shared" ref="R161:R174" si="22">IF(T161="","",(Q161*T161))</f>
        <v>150</v>
      </c>
      <c r="S161" s="22"/>
      <c r="T161" s="35">
        <f t="shared" ref="T161:T174" si="23">IF(A161="","",IF($J$3-F161&lt;=$J$2,(A161-F161+1),$J$2-($J$3-A161)))</f>
        <v>1</v>
      </c>
      <c r="AL161" s="9"/>
      <c r="AM161" s="9"/>
    </row>
    <row r="162" spans="1:39" ht="20.25" customHeight="1" x14ac:dyDescent="0.2">
      <c r="A162" s="66">
        <v>44374</v>
      </c>
      <c r="B162" s="11">
        <v>225</v>
      </c>
      <c r="C162" s="11" t="s">
        <v>77</v>
      </c>
      <c r="D162" s="215" t="s">
        <v>210</v>
      </c>
      <c r="E162" s="11"/>
      <c r="F162" s="7">
        <v>43556</v>
      </c>
      <c r="G162" s="39">
        <v>126</v>
      </c>
      <c r="H162" s="6">
        <v>30</v>
      </c>
      <c r="I162" s="39"/>
      <c r="J162" s="6"/>
      <c r="K162" s="45"/>
      <c r="L162" s="71"/>
      <c r="M162" s="6"/>
      <c r="N162" s="6"/>
      <c r="O162" s="6"/>
      <c r="P162" s="72"/>
      <c r="Q162" s="38">
        <f t="shared" si="21"/>
        <v>156</v>
      </c>
      <c r="R162" s="42">
        <f t="shared" si="22"/>
        <v>4212</v>
      </c>
      <c r="S162" s="22"/>
      <c r="T162" s="35">
        <f t="shared" si="23"/>
        <v>27</v>
      </c>
    </row>
    <row r="163" spans="1:39" ht="20.25" customHeight="1" x14ac:dyDescent="0.2">
      <c r="A163" s="66">
        <v>44375</v>
      </c>
      <c r="B163" s="11">
        <v>312</v>
      </c>
      <c r="C163" s="11" t="s">
        <v>211</v>
      </c>
      <c r="D163" s="40" t="s">
        <v>212</v>
      </c>
      <c r="E163" s="11"/>
      <c r="F163" s="7">
        <v>43747</v>
      </c>
      <c r="G163" s="6">
        <v>183</v>
      </c>
      <c r="H163" s="6">
        <v>60</v>
      </c>
      <c r="I163" s="6"/>
      <c r="J163" s="6"/>
      <c r="K163" s="45"/>
      <c r="L163" s="71"/>
      <c r="M163" s="6"/>
      <c r="N163" s="6"/>
      <c r="O163" s="6"/>
      <c r="P163" s="72"/>
      <c r="Q163" s="38">
        <f t="shared" si="21"/>
        <v>243</v>
      </c>
      <c r="R163" s="42">
        <f t="shared" si="22"/>
        <v>6804</v>
      </c>
      <c r="S163" s="22"/>
      <c r="T163" s="35">
        <f t="shared" si="23"/>
        <v>28</v>
      </c>
    </row>
    <row r="164" spans="1:39" ht="20.25" customHeight="1" x14ac:dyDescent="0.2">
      <c r="A164" s="66"/>
      <c r="B164" s="11"/>
      <c r="C164" s="11"/>
      <c r="D164" s="214"/>
      <c r="E164" s="11"/>
      <c r="F164" s="7"/>
      <c r="G164" s="39"/>
      <c r="H164" s="6"/>
      <c r="I164" s="6"/>
      <c r="J164" s="6"/>
      <c r="K164" s="45"/>
      <c r="L164" s="71"/>
      <c r="M164" s="6"/>
      <c r="N164" s="6"/>
      <c r="O164" s="6"/>
      <c r="P164" s="72"/>
      <c r="Q164" s="38" t="str">
        <f t="shared" si="21"/>
        <v/>
      </c>
      <c r="R164" s="42" t="str">
        <f t="shared" si="22"/>
        <v/>
      </c>
      <c r="S164" s="22"/>
      <c r="T164" s="35" t="str">
        <f t="shared" si="23"/>
        <v/>
      </c>
    </row>
    <row r="165" spans="1:39" ht="20.25" customHeight="1" x14ac:dyDescent="0.2">
      <c r="A165" s="66"/>
      <c r="B165" s="11"/>
      <c r="C165" s="11"/>
      <c r="D165" s="6"/>
      <c r="E165" s="11"/>
      <c r="F165" s="7"/>
      <c r="G165" s="6"/>
      <c r="H165" s="6"/>
      <c r="I165" s="6"/>
      <c r="J165" s="6"/>
      <c r="K165" s="45"/>
      <c r="L165" s="71"/>
      <c r="M165" s="6"/>
      <c r="N165" s="6"/>
      <c r="O165" s="6"/>
      <c r="P165" s="72"/>
      <c r="Q165" s="38" t="str">
        <f t="shared" si="21"/>
        <v/>
      </c>
      <c r="R165" s="42" t="str">
        <f t="shared" si="22"/>
        <v/>
      </c>
      <c r="S165" s="22"/>
      <c r="T165" s="35" t="str">
        <f t="shared" si="23"/>
        <v/>
      </c>
    </row>
    <row r="166" spans="1:39" ht="20.25" customHeight="1" x14ac:dyDescent="0.2">
      <c r="A166" s="66"/>
      <c r="B166" s="11"/>
      <c r="C166" s="11"/>
      <c r="D166" s="6"/>
      <c r="E166" s="11"/>
      <c r="F166" s="7"/>
      <c r="G166" s="6"/>
      <c r="H166" s="6"/>
      <c r="I166" s="6"/>
      <c r="J166" s="6"/>
      <c r="K166" s="45"/>
      <c r="L166" s="71"/>
      <c r="M166" s="6"/>
      <c r="N166" s="6"/>
      <c r="O166" s="6"/>
      <c r="P166" s="72"/>
      <c r="Q166" s="38" t="str">
        <f t="shared" si="21"/>
        <v/>
      </c>
      <c r="R166" s="42" t="str">
        <f t="shared" si="22"/>
        <v/>
      </c>
      <c r="S166" s="22"/>
      <c r="T166" s="35" t="str">
        <f t="shared" si="23"/>
        <v/>
      </c>
    </row>
    <row r="167" spans="1:39" ht="20.25" customHeight="1" x14ac:dyDescent="0.2">
      <c r="A167" s="66"/>
      <c r="B167" s="11"/>
      <c r="C167" s="11"/>
      <c r="D167" s="6"/>
      <c r="E167" s="11"/>
      <c r="F167" s="7"/>
      <c r="G167" s="6"/>
      <c r="H167" s="6"/>
      <c r="I167" s="6"/>
      <c r="J167" s="6"/>
      <c r="K167" s="45"/>
      <c r="L167" s="71"/>
      <c r="M167" s="6"/>
      <c r="N167" s="6"/>
      <c r="O167" s="6"/>
      <c r="P167" s="72"/>
      <c r="Q167" s="38" t="str">
        <f t="shared" si="21"/>
        <v/>
      </c>
      <c r="R167" s="42" t="str">
        <f t="shared" si="22"/>
        <v/>
      </c>
      <c r="S167" s="22"/>
      <c r="T167" s="35" t="str">
        <f t="shared" si="23"/>
        <v/>
      </c>
    </row>
    <row r="168" spans="1:39" ht="20.25" customHeight="1" x14ac:dyDescent="0.2">
      <c r="A168" s="66"/>
      <c r="B168" s="11"/>
      <c r="C168" s="11"/>
      <c r="D168" s="6"/>
      <c r="E168" s="11"/>
      <c r="F168" s="7"/>
      <c r="G168" s="6"/>
      <c r="H168" s="6"/>
      <c r="I168" s="6"/>
      <c r="J168" s="6"/>
      <c r="K168" s="45"/>
      <c r="L168" s="71"/>
      <c r="M168" s="6"/>
      <c r="N168" s="6"/>
      <c r="O168" s="6"/>
      <c r="P168" s="72"/>
      <c r="Q168" s="38" t="str">
        <f t="shared" si="21"/>
        <v/>
      </c>
      <c r="R168" s="42" t="str">
        <f t="shared" si="22"/>
        <v/>
      </c>
      <c r="S168" s="22"/>
      <c r="T168" s="35" t="str">
        <f t="shared" si="23"/>
        <v/>
      </c>
    </row>
    <row r="169" spans="1:39" ht="20.25" customHeight="1" x14ac:dyDescent="0.2">
      <c r="A169" s="66"/>
      <c r="B169" s="11"/>
      <c r="C169" s="11"/>
      <c r="D169" s="6"/>
      <c r="E169" s="11"/>
      <c r="F169" s="7"/>
      <c r="G169" s="6"/>
      <c r="H169" s="6"/>
      <c r="I169" s="6"/>
      <c r="J169" s="6"/>
      <c r="K169" s="45"/>
      <c r="L169" s="71"/>
      <c r="M169" s="6"/>
      <c r="N169" s="6"/>
      <c r="O169" s="6"/>
      <c r="P169" s="72"/>
      <c r="Q169" s="38" t="str">
        <f t="shared" si="21"/>
        <v/>
      </c>
      <c r="R169" s="42" t="str">
        <f t="shared" si="22"/>
        <v/>
      </c>
      <c r="S169" s="22"/>
      <c r="T169" s="35" t="str">
        <f t="shared" si="23"/>
        <v/>
      </c>
    </row>
    <row r="170" spans="1:39" ht="20.25" customHeight="1" x14ac:dyDescent="0.2">
      <c r="A170" s="66"/>
      <c r="B170" s="11"/>
      <c r="C170" s="11"/>
      <c r="D170" s="6"/>
      <c r="E170" s="11"/>
      <c r="F170" s="7"/>
      <c r="G170" s="6"/>
      <c r="H170" s="6"/>
      <c r="I170" s="6"/>
      <c r="J170" s="6"/>
      <c r="K170" s="45"/>
      <c r="L170" s="71"/>
      <c r="M170" s="6"/>
      <c r="N170" s="6"/>
      <c r="O170" s="6"/>
      <c r="P170" s="72"/>
      <c r="Q170" s="38" t="str">
        <f t="shared" si="21"/>
        <v/>
      </c>
      <c r="R170" s="42" t="str">
        <f t="shared" si="22"/>
        <v/>
      </c>
      <c r="S170" s="22"/>
      <c r="T170" s="35" t="str">
        <f t="shared" si="23"/>
        <v/>
      </c>
    </row>
    <row r="171" spans="1:39" ht="20.25" customHeight="1" x14ac:dyDescent="0.2">
      <c r="A171" s="66"/>
      <c r="B171" s="11"/>
      <c r="C171" s="11"/>
      <c r="D171" s="6"/>
      <c r="E171" s="11"/>
      <c r="F171" s="7"/>
      <c r="G171" s="6"/>
      <c r="H171" s="6"/>
      <c r="I171" s="6"/>
      <c r="J171" s="6"/>
      <c r="K171" s="45"/>
      <c r="L171" s="71"/>
      <c r="M171" s="6"/>
      <c r="N171" s="6"/>
      <c r="O171" s="6"/>
      <c r="P171" s="72"/>
      <c r="Q171" s="38" t="str">
        <f t="shared" si="21"/>
        <v/>
      </c>
      <c r="R171" s="42" t="str">
        <f t="shared" si="22"/>
        <v/>
      </c>
      <c r="S171" s="22"/>
      <c r="T171" s="35" t="str">
        <f t="shared" si="23"/>
        <v/>
      </c>
    </row>
    <row r="172" spans="1:39" ht="20.25" customHeight="1" x14ac:dyDescent="0.2">
      <c r="A172" s="66"/>
      <c r="B172" s="11"/>
      <c r="C172" s="11"/>
      <c r="D172" s="6"/>
      <c r="E172" s="11"/>
      <c r="F172" s="7"/>
      <c r="G172" s="6"/>
      <c r="H172" s="6"/>
      <c r="I172" s="6"/>
      <c r="J172" s="6"/>
      <c r="K172" s="45"/>
      <c r="L172" s="71"/>
      <c r="M172" s="6"/>
      <c r="N172" s="6"/>
      <c r="O172" s="6"/>
      <c r="P172" s="72"/>
      <c r="Q172" s="38" t="str">
        <f t="shared" si="21"/>
        <v/>
      </c>
      <c r="R172" s="42" t="str">
        <f t="shared" si="22"/>
        <v/>
      </c>
      <c r="S172" s="22"/>
      <c r="T172" s="35" t="str">
        <f t="shared" si="23"/>
        <v/>
      </c>
    </row>
    <row r="173" spans="1:39" ht="20.25" customHeight="1" x14ac:dyDescent="0.2">
      <c r="A173" s="66"/>
      <c r="B173" s="11"/>
      <c r="C173" s="11"/>
      <c r="D173" s="6"/>
      <c r="E173" s="11"/>
      <c r="F173" s="7"/>
      <c r="G173" s="6"/>
      <c r="H173" s="6"/>
      <c r="I173" s="6"/>
      <c r="J173" s="6"/>
      <c r="K173" s="45"/>
      <c r="L173" s="71"/>
      <c r="M173" s="6"/>
      <c r="N173" s="6"/>
      <c r="O173" s="6"/>
      <c r="P173" s="72"/>
      <c r="Q173" s="38" t="str">
        <f t="shared" si="21"/>
        <v/>
      </c>
      <c r="R173" s="42" t="str">
        <f t="shared" si="22"/>
        <v/>
      </c>
      <c r="S173" s="22"/>
      <c r="T173" s="35" t="str">
        <f t="shared" si="23"/>
        <v/>
      </c>
    </row>
    <row r="174" spans="1:39" ht="20.25" customHeight="1" thickBot="1" x14ac:dyDescent="0.25">
      <c r="A174" s="67"/>
      <c r="B174" s="37"/>
      <c r="C174" s="37"/>
      <c r="D174" s="30"/>
      <c r="E174" s="37"/>
      <c r="F174" s="31"/>
      <c r="G174" s="30"/>
      <c r="H174" s="30"/>
      <c r="I174" s="30"/>
      <c r="J174" s="30"/>
      <c r="K174" s="57"/>
      <c r="L174" s="74"/>
      <c r="M174" s="30"/>
      <c r="N174" s="30"/>
      <c r="O174" s="30"/>
      <c r="P174" s="75"/>
      <c r="Q174" s="58" t="str">
        <f t="shared" si="21"/>
        <v/>
      </c>
      <c r="R174" s="162" t="str">
        <f t="shared" si="22"/>
        <v/>
      </c>
      <c r="S174" s="22"/>
      <c r="T174" s="35" t="str">
        <f t="shared" si="23"/>
        <v/>
      </c>
    </row>
    <row r="175" spans="1:39" ht="20.25" customHeight="1" thickBot="1" x14ac:dyDescent="0.25">
      <c r="A175" s="13"/>
      <c r="B175" s="13"/>
      <c r="C175" s="23"/>
      <c r="D175" s="17"/>
      <c r="F175" s="13"/>
      <c r="G175" s="222"/>
      <c r="H175" s="222"/>
      <c r="I175" s="13"/>
      <c r="J175" s="23"/>
      <c r="K175" s="17"/>
      <c r="M175" s="13"/>
      <c r="N175" s="13"/>
      <c r="O175" s="13"/>
      <c r="P175" s="24"/>
      <c r="R175" s="59">
        <f>SUM(R161:R174)</f>
        <v>11166</v>
      </c>
      <c r="S175" s="22"/>
      <c r="T175" s="96">
        <f>SUM(T161:T174)</f>
        <v>56</v>
      </c>
    </row>
    <row r="176" spans="1:39" ht="12" customHeight="1" x14ac:dyDescent="0.2">
      <c r="A176" s="199"/>
      <c r="B176" s="13"/>
      <c r="C176" s="23"/>
      <c r="D176" s="17"/>
      <c r="F176" s="13"/>
      <c r="G176" s="13"/>
      <c r="H176" s="13"/>
      <c r="I176" s="13"/>
      <c r="J176" s="23"/>
      <c r="K176" s="17"/>
      <c r="M176" s="13"/>
      <c r="N176" s="13"/>
      <c r="O176" s="13"/>
      <c r="P176" s="24"/>
      <c r="R176" s="78"/>
      <c r="S176" s="22"/>
      <c r="T176" s="61"/>
    </row>
    <row r="177" spans="1:20" s="196" customFormat="1" ht="20.25" customHeight="1" x14ac:dyDescent="0.2">
      <c r="A177" s="223" t="s">
        <v>73</v>
      </c>
      <c r="B177" s="223"/>
      <c r="C177" s="223"/>
      <c r="D177" s="223"/>
      <c r="E177" s="223"/>
      <c r="F177" s="195"/>
      <c r="G177" s="223" t="s">
        <v>146</v>
      </c>
      <c r="H177" s="223"/>
      <c r="I177" s="223"/>
      <c r="J177" s="223"/>
      <c r="K177" s="223"/>
      <c r="M177" s="195"/>
      <c r="N177" s="223" t="s">
        <v>72</v>
      </c>
      <c r="O177" s="223"/>
      <c r="P177" s="223"/>
      <c r="Q177" s="223"/>
      <c r="R177" s="223"/>
      <c r="T177" s="197"/>
    </row>
    <row r="178" spans="1:20" ht="38.25" customHeight="1" x14ac:dyDescent="0.2">
      <c r="A178" s="208" t="s">
        <v>38</v>
      </c>
      <c r="B178" s="209" t="s">
        <v>6</v>
      </c>
      <c r="C178" s="209" t="s">
        <v>7</v>
      </c>
      <c r="D178" s="209" t="s">
        <v>8</v>
      </c>
      <c r="E178" s="209" t="s">
        <v>33</v>
      </c>
      <c r="F178" s="79"/>
      <c r="G178" s="208" t="s">
        <v>58</v>
      </c>
      <c r="H178" s="219" t="s">
        <v>61</v>
      </c>
      <c r="I178" s="219"/>
      <c r="J178" s="209" t="s">
        <v>60</v>
      </c>
      <c r="K178" s="209" t="s">
        <v>59</v>
      </c>
      <c r="L178" s="26"/>
      <c r="M178" s="26"/>
      <c r="N178" s="208" t="s">
        <v>62</v>
      </c>
      <c r="O178" s="209" t="s">
        <v>6</v>
      </c>
      <c r="P178" s="219" t="s">
        <v>148</v>
      </c>
      <c r="Q178" s="219"/>
      <c r="R178" s="211" t="s">
        <v>63</v>
      </c>
      <c r="S178" s="36"/>
      <c r="T178" s="1"/>
    </row>
    <row r="179" spans="1:20" ht="20.25" customHeight="1" x14ac:dyDescent="0.2">
      <c r="A179" s="7"/>
      <c r="B179" s="203"/>
      <c r="C179" s="131"/>
      <c r="D179" s="6"/>
      <c r="E179" s="203"/>
      <c r="F179" s="27"/>
      <c r="G179" s="210"/>
      <c r="H179" s="224"/>
      <c r="I179" s="224"/>
      <c r="J179" s="6"/>
      <c r="K179" s="207">
        <f t="shared" ref="K179:K196" si="24">G179*J179</f>
        <v>0</v>
      </c>
      <c r="L179" s="26"/>
      <c r="M179" s="26"/>
      <c r="N179" s="7">
        <v>44379</v>
      </c>
      <c r="O179" s="203">
        <v>308</v>
      </c>
      <c r="P179" s="220" t="s">
        <v>209</v>
      </c>
      <c r="Q179" s="220"/>
      <c r="R179" s="203" t="s">
        <v>213</v>
      </c>
      <c r="S179" s="36"/>
      <c r="T179" s="1"/>
    </row>
    <row r="180" spans="1:20" ht="20.25" customHeight="1" x14ac:dyDescent="0.2">
      <c r="A180" s="7"/>
      <c r="B180" s="203"/>
      <c r="C180" s="203"/>
      <c r="D180" s="6"/>
      <c r="E180" s="203"/>
      <c r="F180" s="27"/>
      <c r="G180" s="210"/>
      <c r="H180" s="202"/>
      <c r="I180" s="202"/>
      <c r="J180" s="6"/>
      <c r="K180" s="207">
        <f t="shared" si="24"/>
        <v>0</v>
      </c>
      <c r="L180" s="26"/>
      <c r="M180" s="26"/>
      <c r="N180" s="7"/>
      <c r="O180" s="203"/>
      <c r="P180" s="220"/>
      <c r="Q180" s="220"/>
      <c r="R180" s="218"/>
      <c r="S180" s="36"/>
      <c r="T180" s="1"/>
    </row>
    <row r="181" spans="1:20" ht="20.25" customHeight="1" x14ac:dyDescent="0.2">
      <c r="A181" s="7"/>
      <c r="B181" s="203"/>
      <c r="C181" s="203"/>
      <c r="D181" s="6"/>
      <c r="E181" s="203"/>
      <c r="F181" s="27"/>
      <c r="G181" s="210"/>
      <c r="H181" s="224"/>
      <c r="I181" s="224"/>
      <c r="J181" s="6"/>
      <c r="K181" s="207">
        <f t="shared" si="24"/>
        <v>0</v>
      </c>
      <c r="L181" s="26"/>
      <c r="M181" s="26"/>
      <c r="N181" s="7"/>
      <c r="O181" s="203"/>
      <c r="P181" s="220"/>
      <c r="Q181" s="220"/>
      <c r="R181" s="203"/>
      <c r="S181" s="36"/>
      <c r="T181" s="1"/>
    </row>
    <row r="182" spans="1:20" ht="20.25" customHeight="1" x14ac:dyDescent="0.2">
      <c r="A182" s="7"/>
      <c r="B182" s="203"/>
      <c r="C182" s="203"/>
      <c r="D182" s="6"/>
      <c r="E182" s="203"/>
      <c r="F182" s="27"/>
      <c r="G182" s="210"/>
      <c r="H182" s="202"/>
      <c r="I182" s="202"/>
      <c r="J182" s="6"/>
      <c r="K182" s="207">
        <f t="shared" si="24"/>
        <v>0</v>
      </c>
      <c r="L182" s="26"/>
      <c r="M182" s="26"/>
      <c r="N182" s="7"/>
      <c r="O182" s="203"/>
      <c r="P182" s="220"/>
      <c r="Q182" s="220"/>
      <c r="R182" s="203"/>
      <c r="S182" s="36"/>
      <c r="T182" s="1"/>
    </row>
    <row r="183" spans="1:20" ht="20.25" customHeight="1" x14ac:dyDescent="0.2">
      <c r="A183" s="7"/>
      <c r="B183" s="203"/>
      <c r="C183" s="203"/>
      <c r="D183" s="6"/>
      <c r="E183" s="203"/>
      <c r="F183" s="27"/>
      <c r="G183" s="210"/>
      <c r="H183" s="202"/>
      <c r="I183" s="202"/>
      <c r="J183" s="6"/>
      <c r="K183" s="207">
        <f t="shared" si="24"/>
        <v>0</v>
      </c>
      <c r="L183" s="26"/>
      <c r="M183" s="26"/>
      <c r="N183" s="7"/>
      <c r="O183" s="203"/>
      <c r="P183" s="220"/>
      <c r="Q183" s="220"/>
      <c r="R183" s="203"/>
      <c r="S183" s="36"/>
      <c r="T183" s="1"/>
    </row>
    <row r="184" spans="1:20" s="204" customFormat="1" ht="20.25" customHeight="1" x14ac:dyDescent="0.2">
      <c r="A184" s="7"/>
      <c r="B184" s="203"/>
      <c r="C184" s="203"/>
      <c r="D184" s="6"/>
      <c r="E184" s="203"/>
      <c r="F184" s="27"/>
      <c r="G184" s="210"/>
      <c r="H184" s="202"/>
      <c r="I184" s="202"/>
      <c r="J184" s="6"/>
      <c r="K184" s="207">
        <f t="shared" ref="K184:K191" si="25">G184*J184</f>
        <v>0</v>
      </c>
      <c r="L184" s="26"/>
      <c r="M184" s="26"/>
      <c r="N184" s="7"/>
      <c r="O184" s="203"/>
      <c r="P184" s="220"/>
      <c r="Q184" s="220"/>
      <c r="R184" s="203"/>
      <c r="S184" s="36"/>
    </row>
    <row r="185" spans="1:20" s="204" customFormat="1" ht="20.25" customHeight="1" x14ac:dyDescent="0.2">
      <c r="A185" s="7"/>
      <c r="B185" s="203"/>
      <c r="C185" s="203"/>
      <c r="D185" s="6"/>
      <c r="E185" s="203"/>
      <c r="F185" s="27"/>
      <c r="G185" s="210"/>
      <c r="H185" s="202"/>
      <c r="I185" s="202"/>
      <c r="J185" s="6"/>
      <c r="K185" s="207">
        <f t="shared" si="25"/>
        <v>0</v>
      </c>
      <c r="L185" s="26"/>
      <c r="M185" s="26"/>
      <c r="N185" s="7"/>
      <c r="O185" s="203"/>
      <c r="P185" s="220"/>
      <c r="Q185" s="220"/>
      <c r="R185" s="203"/>
      <c r="S185" s="36"/>
    </row>
    <row r="186" spans="1:20" s="204" customFormat="1" ht="20.25" customHeight="1" x14ac:dyDescent="0.2">
      <c r="A186" s="7"/>
      <c r="B186" s="203"/>
      <c r="C186" s="203"/>
      <c r="D186" s="6"/>
      <c r="E186" s="203"/>
      <c r="F186" s="27"/>
      <c r="G186" s="210"/>
      <c r="H186" s="202"/>
      <c r="I186" s="202"/>
      <c r="J186" s="6"/>
      <c r="K186" s="207">
        <f t="shared" si="25"/>
        <v>0</v>
      </c>
      <c r="L186" s="26"/>
      <c r="M186" s="26"/>
      <c r="N186" s="7"/>
      <c r="O186" s="203"/>
      <c r="P186" s="220"/>
      <c r="Q186" s="220"/>
      <c r="R186" s="203"/>
      <c r="S186" s="36"/>
    </row>
    <row r="187" spans="1:20" s="204" customFormat="1" ht="20.25" customHeight="1" x14ac:dyDescent="0.2">
      <c r="A187" s="7"/>
      <c r="B187" s="203"/>
      <c r="C187" s="203"/>
      <c r="D187" s="6"/>
      <c r="E187" s="203"/>
      <c r="F187" s="27"/>
      <c r="G187" s="210"/>
      <c r="H187" s="202"/>
      <c r="I187" s="202"/>
      <c r="J187" s="6"/>
      <c r="K187" s="207">
        <f t="shared" si="25"/>
        <v>0</v>
      </c>
      <c r="L187" s="26"/>
      <c r="M187" s="26"/>
      <c r="N187" s="7"/>
      <c r="O187" s="203"/>
      <c r="P187" s="220"/>
      <c r="Q187" s="220"/>
      <c r="R187" s="203"/>
      <c r="S187" s="36"/>
    </row>
    <row r="188" spans="1:20" s="204" customFormat="1" ht="20.25" customHeight="1" x14ac:dyDescent="0.2">
      <c r="A188" s="7"/>
      <c r="B188" s="203"/>
      <c r="C188" s="203"/>
      <c r="D188" s="6"/>
      <c r="E188" s="203"/>
      <c r="F188" s="27"/>
      <c r="G188" s="210"/>
      <c r="H188" s="202"/>
      <c r="I188" s="202"/>
      <c r="J188" s="6"/>
      <c r="K188" s="207">
        <f t="shared" si="25"/>
        <v>0</v>
      </c>
      <c r="L188" s="26"/>
      <c r="M188" s="26"/>
      <c r="N188" s="7"/>
      <c r="O188" s="203"/>
      <c r="P188" s="220"/>
      <c r="Q188" s="220"/>
      <c r="R188" s="203"/>
      <c r="S188" s="36"/>
    </row>
    <row r="189" spans="1:20" ht="20.25" customHeight="1" x14ac:dyDescent="0.2">
      <c r="A189" s="7"/>
      <c r="B189" s="203"/>
      <c r="C189" s="203"/>
      <c r="D189" s="6"/>
      <c r="E189" s="203"/>
      <c r="F189" s="27"/>
      <c r="G189" s="210"/>
      <c r="H189" s="202"/>
      <c r="I189" s="202"/>
      <c r="J189" s="6"/>
      <c r="K189" s="207">
        <f t="shared" si="25"/>
        <v>0</v>
      </c>
      <c r="L189" s="26"/>
      <c r="M189" s="26"/>
      <c r="N189" s="7"/>
      <c r="O189" s="203"/>
      <c r="P189" s="220"/>
      <c r="Q189" s="220"/>
      <c r="R189" s="203"/>
      <c r="S189" s="36"/>
      <c r="T189" s="1"/>
    </row>
    <row r="190" spans="1:20" ht="20.25" customHeight="1" x14ac:dyDescent="0.2">
      <c r="A190" s="7"/>
      <c r="B190" s="203"/>
      <c r="C190" s="203"/>
      <c r="D190" s="6"/>
      <c r="E190" s="203"/>
      <c r="F190" s="27"/>
      <c r="G190" s="210"/>
      <c r="H190" s="202"/>
      <c r="I190" s="202"/>
      <c r="J190" s="6"/>
      <c r="K190" s="207">
        <f t="shared" si="25"/>
        <v>0</v>
      </c>
      <c r="L190" s="26"/>
      <c r="M190" s="26"/>
      <c r="N190" s="7"/>
      <c r="O190" s="203"/>
      <c r="P190" s="220"/>
      <c r="Q190" s="220"/>
      <c r="R190" s="203"/>
      <c r="S190" s="36"/>
      <c r="T190" s="1"/>
    </row>
    <row r="191" spans="1:20" ht="20.25" customHeight="1" x14ac:dyDescent="0.2">
      <c r="A191" s="7"/>
      <c r="B191" s="203"/>
      <c r="C191" s="203"/>
      <c r="D191" s="6"/>
      <c r="E191" s="203"/>
      <c r="F191" s="27"/>
      <c r="G191" s="210"/>
      <c r="H191" s="202"/>
      <c r="I191" s="202"/>
      <c r="J191" s="6"/>
      <c r="K191" s="207">
        <f t="shared" si="25"/>
        <v>0</v>
      </c>
      <c r="L191" s="26"/>
      <c r="M191" s="26"/>
      <c r="N191" s="7"/>
      <c r="O191" s="203"/>
      <c r="P191" s="220"/>
      <c r="Q191" s="220"/>
      <c r="R191" s="203"/>
      <c r="S191" s="36"/>
      <c r="T191" s="1"/>
    </row>
    <row r="192" spans="1:20" s="200" customFormat="1" ht="20.25" customHeight="1" x14ac:dyDescent="0.2">
      <c r="A192" s="7"/>
      <c r="B192" s="203"/>
      <c r="C192" s="203"/>
      <c r="D192" s="6"/>
      <c r="E192" s="203"/>
      <c r="F192" s="27"/>
      <c r="G192" s="210"/>
      <c r="H192" s="224"/>
      <c r="I192" s="224"/>
      <c r="J192" s="6"/>
      <c r="K192" s="207">
        <f t="shared" si="24"/>
        <v>0</v>
      </c>
      <c r="L192" s="26"/>
      <c r="M192" s="26"/>
      <c r="N192" s="7"/>
      <c r="O192" s="203"/>
      <c r="P192" s="220"/>
      <c r="Q192" s="220"/>
      <c r="R192" s="203"/>
      <c r="S192" s="36"/>
    </row>
    <row r="193" spans="1:22" s="200" customFormat="1" ht="20.25" customHeight="1" x14ac:dyDescent="0.2">
      <c r="A193" s="7"/>
      <c r="B193" s="203"/>
      <c r="C193" s="203"/>
      <c r="D193" s="6"/>
      <c r="E193" s="203"/>
      <c r="F193" s="27"/>
      <c r="G193" s="210"/>
      <c r="H193" s="224"/>
      <c r="I193" s="224"/>
      <c r="J193" s="6"/>
      <c r="K193" s="207">
        <f t="shared" si="24"/>
        <v>0</v>
      </c>
      <c r="L193" s="26"/>
      <c r="M193" s="26"/>
      <c r="N193" s="7"/>
      <c r="O193" s="203"/>
      <c r="P193" s="220"/>
      <c r="Q193" s="220"/>
      <c r="R193" s="203"/>
      <c r="S193" s="36"/>
    </row>
    <row r="194" spans="1:22" s="200" customFormat="1" ht="20.25" customHeight="1" x14ac:dyDescent="0.2">
      <c r="A194" s="7"/>
      <c r="B194" s="203"/>
      <c r="C194" s="203"/>
      <c r="D194" s="6"/>
      <c r="E194" s="203"/>
      <c r="F194" s="27"/>
      <c r="G194" s="210"/>
      <c r="H194" s="224"/>
      <c r="I194" s="224"/>
      <c r="J194" s="6"/>
      <c r="K194" s="207">
        <f t="shared" si="24"/>
        <v>0</v>
      </c>
      <c r="L194" s="26"/>
      <c r="M194" s="26"/>
      <c r="N194" s="7"/>
      <c r="O194" s="203"/>
      <c r="P194" s="220"/>
      <c r="Q194" s="220"/>
      <c r="R194" s="203"/>
      <c r="S194" s="36"/>
    </row>
    <row r="195" spans="1:22" ht="20.25" customHeight="1" x14ac:dyDescent="0.2">
      <c r="A195" s="7"/>
      <c r="B195" s="203"/>
      <c r="C195" s="203"/>
      <c r="D195" s="6"/>
      <c r="E195" s="203"/>
      <c r="F195" s="27"/>
      <c r="G195" s="210"/>
      <c r="H195" s="224"/>
      <c r="I195" s="224"/>
      <c r="J195" s="6"/>
      <c r="K195" s="207">
        <f t="shared" si="24"/>
        <v>0</v>
      </c>
      <c r="L195" s="26"/>
      <c r="M195" s="26"/>
      <c r="N195" s="7"/>
      <c r="O195" s="203"/>
      <c r="P195" s="220"/>
      <c r="Q195" s="220"/>
      <c r="R195" s="203"/>
      <c r="S195" s="36"/>
      <c r="T195" s="1"/>
    </row>
    <row r="196" spans="1:22" ht="20.25" customHeight="1" x14ac:dyDescent="0.2">
      <c r="A196" s="7"/>
      <c r="B196" s="203"/>
      <c r="C196" s="203"/>
      <c r="D196" s="6"/>
      <c r="E196" s="203"/>
      <c r="F196" s="27"/>
      <c r="G196" s="210"/>
      <c r="H196" s="224"/>
      <c r="I196" s="224"/>
      <c r="J196" s="6"/>
      <c r="K196" s="207">
        <f t="shared" si="24"/>
        <v>0</v>
      </c>
      <c r="M196" s="13"/>
      <c r="N196" s="7"/>
      <c r="O196" s="203"/>
      <c r="P196" s="220"/>
      <c r="Q196" s="220"/>
      <c r="R196" s="203"/>
      <c r="S196" s="22"/>
      <c r="T196" s="1"/>
    </row>
    <row r="197" spans="1:22" ht="20.25" customHeight="1" x14ac:dyDescent="0.2">
      <c r="A197" s="238" t="s">
        <v>140</v>
      </c>
      <c r="B197" s="238"/>
      <c r="C197" s="238"/>
      <c r="D197" s="206"/>
      <c r="E197" s="206"/>
      <c r="F197" s="13"/>
      <c r="G197" s="35">
        <f>SUM(G179:G196)</f>
        <v>0</v>
      </c>
      <c r="H197" s="205"/>
      <c r="I197" s="93"/>
      <c r="J197" s="28"/>
      <c r="K197" s="207">
        <f>SUM(K179:K196)</f>
        <v>0</v>
      </c>
      <c r="M197" s="161"/>
      <c r="N197" s="161"/>
      <c r="O197" s="161"/>
      <c r="P197" s="22"/>
      <c r="Q197" s="22"/>
      <c r="T197" s="1"/>
    </row>
    <row r="198" spans="1:22" ht="20.25" customHeight="1" x14ac:dyDescent="0.2">
      <c r="A198" s="13"/>
      <c r="B198" s="13"/>
      <c r="C198" s="23"/>
      <c r="D198" s="17"/>
      <c r="F198" s="13"/>
      <c r="G198" s="222"/>
      <c r="H198" s="222"/>
      <c r="I198" s="13"/>
      <c r="J198" s="23"/>
      <c r="K198" s="17"/>
      <c r="M198" s="13"/>
      <c r="N198" s="13"/>
      <c r="O198" s="13"/>
      <c r="P198" s="24"/>
    </row>
    <row r="199" spans="1:22" ht="20.25" customHeight="1" x14ac:dyDescent="0.2">
      <c r="A199" s="13"/>
      <c r="B199" s="13"/>
      <c r="C199" s="23"/>
      <c r="D199" s="17"/>
      <c r="F199" s="13"/>
      <c r="G199" s="222"/>
      <c r="H199" s="222"/>
      <c r="I199" s="13"/>
      <c r="J199" s="23"/>
      <c r="K199" s="17"/>
      <c r="M199" s="13"/>
      <c r="N199" s="13"/>
      <c r="O199" s="13"/>
      <c r="P199" s="24"/>
    </row>
    <row r="200" spans="1:22" ht="20.25" customHeight="1" x14ac:dyDescent="0.2">
      <c r="A200" s="13"/>
      <c r="B200" s="13"/>
      <c r="C200" s="23"/>
      <c r="D200" s="17"/>
      <c r="F200" s="13"/>
      <c r="G200" s="222"/>
      <c r="H200" s="222"/>
      <c r="I200" s="13"/>
      <c r="J200" s="23"/>
      <c r="K200" s="17"/>
      <c r="M200" s="13"/>
      <c r="N200" s="13"/>
      <c r="O200" s="13"/>
      <c r="P200" s="24"/>
    </row>
    <row r="201" spans="1:22" ht="20.25" customHeight="1" x14ac:dyDescent="0.2">
      <c r="A201" s="13"/>
      <c r="B201" s="13"/>
      <c r="C201" s="23"/>
      <c r="D201" s="17"/>
      <c r="F201" s="13"/>
      <c r="G201" s="222"/>
      <c r="H201" s="222"/>
      <c r="I201" s="13"/>
      <c r="J201" s="23"/>
      <c r="K201" s="17"/>
      <c r="M201" s="13"/>
      <c r="N201" s="13"/>
      <c r="O201" s="13"/>
      <c r="P201" s="24"/>
      <c r="V201" s="3"/>
    </row>
    <row r="202" spans="1:22" ht="20.25" customHeight="1" x14ac:dyDescent="0.2">
      <c r="A202" s="13"/>
      <c r="B202" s="13"/>
      <c r="C202" s="23"/>
      <c r="D202" s="17"/>
      <c r="F202" s="13"/>
      <c r="G202" s="222"/>
      <c r="H202" s="222"/>
      <c r="I202" s="13"/>
      <c r="J202" s="23"/>
      <c r="K202" s="17"/>
      <c r="M202" s="13"/>
      <c r="N202" s="13"/>
      <c r="O202" s="13"/>
      <c r="P202" s="24"/>
      <c r="R202" s="3"/>
      <c r="S202" s="3"/>
      <c r="V202" s="3"/>
    </row>
    <row r="203" spans="1:22" ht="20.25" customHeight="1" x14ac:dyDescent="0.2">
      <c r="A203" s="25"/>
      <c r="B203" s="21"/>
      <c r="C203" s="32"/>
      <c r="D203" s="17"/>
      <c r="G203" s="221"/>
      <c r="H203" s="225"/>
      <c r="I203" s="225"/>
      <c r="J203" s="225"/>
      <c r="K203" s="17"/>
      <c r="M203" s="13"/>
      <c r="N203" s="13"/>
      <c r="O203" s="13"/>
      <c r="P203" s="24"/>
      <c r="R203" s="3"/>
      <c r="S203" s="3"/>
      <c r="V203" s="9"/>
    </row>
    <row r="204" spans="1:22" ht="20.25" customHeight="1" x14ac:dyDescent="0.2">
      <c r="M204" s="26"/>
      <c r="N204" s="26"/>
      <c r="O204" s="26"/>
      <c r="P204" s="26"/>
    </row>
    <row r="205" spans="1:22" ht="20.25" customHeight="1" x14ac:dyDescent="0.2">
      <c r="I205" s="221"/>
      <c r="J205" s="221"/>
      <c r="K205" s="221"/>
    </row>
    <row r="206" spans="1:22" ht="20.25" customHeight="1" x14ac:dyDescent="0.2">
      <c r="T206" s="3"/>
    </row>
    <row r="207" spans="1:22" ht="20.25" customHeight="1" x14ac:dyDescent="0.2">
      <c r="T207" s="34"/>
    </row>
    <row r="208" spans="1:22" ht="20.25" customHeight="1" x14ac:dyDescent="0.2"/>
    <row r="209" ht="20.25" customHeight="1" x14ac:dyDescent="0.2"/>
    <row r="210" ht="20.25" customHeight="1" x14ac:dyDescent="0.2"/>
  </sheetData>
  <sheetProtection algorithmName="SHA-512" hashValue="UhQwnt1gHZwsgBKaGj/aEXbtYpdGoSWEYOkYqQtCiNFE0+S9cmt3QDZWhMWl7SUvOKrpB5LmRCvXHSsZOZbpGA==" saltValue="hdPz5McxAqbKa8QrBE5v2g==" spinCount="100000" sheet="1" selectLockedCells="1"/>
  <mergeCells count="56">
    <mergeCell ref="P187:Q187"/>
    <mergeCell ref="P188:Q188"/>
    <mergeCell ref="A159:T159"/>
    <mergeCell ref="A197:C197"/>
    <mergeCell ref="B5:C5"/>
    <mergeCell ref="N153:P153"/>
    <mergeCell ref="A177:E177"/>
    <mergeCell ref="E154:F154"/>
    <mergeCell ref="E155:F155"/>
    <mergeCell ref="E156:F156"/>
    <mergeCell ref="E157:F157"/>
    <mergeCell ref="N177:R177"/>
    <mergeCell ref="H178:I178"/>
    <mergeCell ref="H179:I179"/>
    <mergeCell ref="P179:Q179"/>
    <mergeCell ref="P180:Q180"/>
    <mergeCell ref="J1:K1"/>
    <mergeCell ref="J2:K2"/>
    <mergeCell ref="J3:K3"/>
    <mergeCell ref="B4:C4"/>
    <mergeCell ref="J4:L4"/>
    <mergeCell ref="A1:C1"/>
    <mergeCell ref="A2:C2"/>
    <mergeCell ref="H1:I1"/>
    <mergeCell ref="H2:I2"/>
    <mergeCell ref="H3:I3"/>
    <mergeCell ref="G202:H202"/>
    <mergeCell ref="G203:J203"/>
    <mergeCell ref="H196:I196"/>
    <mergeCell ref="H195:I195"/>
    <mergeCell ref="H192:I192"/>
    <mergeCell ref="H193:I193"/>
    <mergeCell ref="H194:I194"/>
    <mergeCell ref="G175:H175"/>
    <mergeCell ref="G198:H198"/>
    <mergeCell ref="G199:H199"/>
    <mergeCell ref="G200:H200"/>
    <mergeCell ref="G201:H201"/>
    <mergeCell ref="G177:K177"/>
    <mergeCell ref="H181:I181"/>
    <mergeCell ref="P178:Q178"/>
    <mergeCell ref="P190:Q190"/>
    <mergeCell ref="P191:Q191"/>
    <mergeCell ref="P195:Q195"/>
    <mergeCell ref="I205:K205"/>
    <mergeCell ref="P196:Q196"/>
    <mergeCell ref="P182:Q182"/>
    <mergeCell ref="P183:Q183"/>
    <mergeCell ref="P189:Q189"/>
    <mergeCell ref="P181:Q181"/>
    <mergeCell ref="P192:Q192"/>
    <mergeCell ref="P193:Q193"/>
    <mergeCell ref="P194:Q194"/>
    <mergeCell ref="P184:Q184"/>
    <mergeCell ref="P185:Q185"/>
    <mergeCell ref="P186:Q186"/>
  </mergeCells>
  <conditionalFormatting sqref="S204:S1048576 T208:T1048576 C3 G1:G2 S2:S115 A163:A178 H3:I3 B163:E176 B178:E178 F158:H158 D130:J130 I1:I2 O163:P176 G178:H178 L163:N177 Q196 M196 N178:P178 B3:B115 O154:P158 G5:G115 H119:H153 F119:F153 G119:G156 I119:I158 A161:C162 J118:N158 O118:P152 F165:F1048576 H165:K176 B118:E119 B110:Q110 H1:H115 I4:I115 J1:Q115 B116:Q116 F117:Q117 S94:T110 Q118:Q121 Q160:R176 R1:R4 G91:Q91 J161:R162 A163:R163 A165:R174 K164:R164 A160:R160 A170:T170 A88:T88 A122:T123 R6:R121 Q122:R158 M198:R1048576 S116:XFD158 S198:S201 T198:T205 U198:XFD1048576 P197:XFD197 S160:XFD196 U159:XFD159 T1:XFD115 A198:E1048576 A197 A120:E158 A94:Q109 A179:E196 C5:C115 A1:A121 N183:P183 H184:K191 N189:P196 J178:K179 G196:L1048576 J181:K196 K180 H185:J192 H183:I195 G165:G195 A164:E164 D1:F115">
    <cfRule type="cellIs" dxfId="118" priority="9295" operator="equal">
      <formula>" "</formula>
    </cfRule>
  </conditionalFormatting>
  <conditionalFormatting sqref="G124:G151 G7:G51 G119:G121 G92:G115">
    <cfRule type="cellIs" dxfId="117" priority="151" operator="equal">
      <formula>60</formula>
    </cfRule>
  </conditionalFormatting>
  <conditionalFormatting sqref="A179:E179">
    <cfRule type="cellIs" dxfId="116" priority="145" operator="equal">
      <formula>" "</formula>
    </cfRule>
  </conditionalFormatting>
  <conditionalFormatting sqref="N182:P182">
    <cfRule type="cellIs" dxfId="115" priority="140" operator="equal">
      <formula>" "</formula>
    </cfRule>
  </conditionalFormatting>
  <conditionalFormatting sqref="A180:D180">
    <cfRule type="cellIs" dxfId="114" priority="131" operator="equal">
      <formula>" "</formula>
    </cfRule>
  </conditionalFormatting>
  <conditionalFormatting sqref="N181:P181">
    <cfRule type="cellIs" dxfId="113" priority="130" operator="equal">
      <formula>" "</formula>
    </cfRule>
  </conditionalFormatting>
  <conditionalFormatting sqref="N179:P180">
    <cfRule type="cellIs" dxfId="112" priority="129" operator="equal">
      <formula>" "</formula>
    </cfRule>
  </conditionalFormatting>
  <conditionalFormatting sqref="T161:T174 T92:T115 T7:T89 T118:T151">
    <cfRule type="cellIs" dxfId="111" priority="127" operator="lessThanOrEqual">
      <formula>-1</formula>
    </cfRule>
  </conditionalFormatting>
  <conditionalFormatting sqref="G7:G89 G124:G151 G163 G119:G121 G165:G174 G92:G115">
    <cfRule type="cellIs" dxfId="110" priority="126" operator="equal">
      <formula>75</formula>
    </cfRule>
  </conditionalFormatting>
  <conditionalFormatting sqref="A179:D179">
    <cfRule type="cellIs" dxfId="109" priority="125" operator="equal">
      <formula>" "</formula>
    </cfRule>
  </conditionalFormatting>
  <conditionalFormatting sqref="A179:D179">
    <cfRule type="cellIs" dxfId="108" priority="124" operator="equal">
      <formula>" "</formula>
    </cfRule>
  </conditionalFormatting>
  <conditionalFormatting sqref="A179:D179">
    <cfRule type="cellIs" dxfId="107" priority="123" operator="equal">
      <formula>" "</formula>
    </cfRule>
  </conditionalFormatting>
  <conditionalFormatting sqref="A181:D181">
    <cfRule type="cellIs" dxfId="106" priority="122" operator="equal">
      <formula>" "</formula>
    </cfRule>
  </conditionalFormatting>
  <conditionalFormatting sqref="A182:D182">
    <cfRule type="cellIs" dxfId="105" priority="121" operator="equal">
      <formula>" "</formula>
    </cfRule>
  </conditionalFormatting>
  <conditionalFormatting sqref="A181:D181">
    <cfRule type="cellIs" dxfId="104" priority="120" operator="equal">
      <formula>" "</formula>
    </cfRule>
  </conditionalFormatting>
  <conditionalFormatting sqref="A179:D179">
    <cfRule type="cellIs" dxfId="103" priority="119" operator="equal">
      <formula>" "</formula>
    </cfRule>
  </conditionalFormatting>
  <conditionalFormatting sqref="A179:D179">
    <cfRule type="cellIs" dxfId="102" priority="118" operator="equal">
      <formula>" "</formula>
    </cfRule>
  </conditionalFormatting>
  <conditionalFormatting sqref="A179:D179">
    <cfRule type="cellIs" dxfId="101" priority="117" operator="equal">
      <formula>" "</formula>
    </cfRule>
  </conditionalFormatting>
  <conditionalFormatting sqref="A179:D179">
    <cfRule type="cellIs" dxfId="100" priority="116" operator="equal">
      <formula>" "</formula>
    </cfRule>
  </conditionalFormatting>
  <conditionalFormatting sqref="A181:D181">
    <cfRule type="cellIs" dxfId="99" priority="115" operator="equal">
      <formula>" "</formula>
    </cfRule>
  </conditionalFormatting>
  <conditionalFormatting sqref="F118:I118">
    <cfRule type="cellIs" dxfId="98" priority="114" operator="equal">
      <formula>" "</formula>
    </cfRule>
  </conditionalFormatting>
  <conditionalFormatting sqref="G118">
    <cfRule type="cellIs" dxfId="97" priority="113" operator="equal">
      <formula>60</formula>
    </cfRule>
  </conditionalFormatting>
  <conditionalFormatting sqref="G118">
    <cfRule type="cellIs" dxfId="96" priority="112" operator="equal">
      <formula>75</formula>
    </cfRule>
  </conditionalFormatting>
  <conditionalFormatting sqref="A179:D179">
    <cfRule type="cellIs" dxfId="95" priority="111" operator="equal">
      <formula>" "</formula>
    </cfRule>
  </conditionalFormatting>
  <conditionalFormatting sqref="A180:D180">
    <cfRule type="cellIs" dxfId="94" priority="110" operator="equal">
      <formula>" "</formula>
    </cfRule>
  </conditionalFormatting>
  <conditionalFormatting sqref="A180:D180">
    <cfRule type="cellIs" dxfId="93" priority="109" operator="equal">
      <formula>" "</formula>
    </cfRule>
  </conditionalFormatting>
  <conditionalFormatting sqref="A180:D180">
    <cfRule type="cellIs" dxfId="92" priority="108" operator="equal">
      <formula>" "</formula>
    </cfRule>
  </conditionalFormatting>
  <conditionalFormatting sqref="A179:D179">
    <cfRule type="cellIs" dxfId="91" priority="107" operator="equal">
      <formula>" "</formula>
    </cfRule>
  </conditionalFormatting>
  <conditionalFormatting sqref="A180:D180">
    <cfRule type="cellIs" dxfId="90" priority="106" operator="equal">
      <formula>" "</formula>
    </cfRule>
  </conditionalFormatting>
  <conditionalFormatting sqref="A180:D180">
    <cfRule type="cellIs" dxfId="89" priority="105" operator="equal">
      <formula>" "</formula>
    </cfRule>
  </conditionalFormatting>
  <conditionalFormatting sqref="A180:D180">
    <cfRule type="cellIs" dxfId="88" priority="104" operator="equal">
      <formula>" "</formula>
    </cfRule>
  </conditionalFormatting>
  <conditionalFormatting sqref="A179:D179">
    <cfRule type="cellIs" dxfId="87" priority="103" operator="equal">
      <formula>" "</formula>
    </cfRule>
  </conditionalFormatting>
  <conditionalFormatting sqref="A179:D179">
    <cfRule type="cellIs" dxfId="86" priority="102" operator="equal">
      <formula>" "</formula>
    </cfRule>
  </conditionalFormatting>
  <conditionalFormatting sqref="A179:D179">
    <cfRule type="cellIs" dxfId="85" priority="101" operator="equal">
      <formula>" "</formula>
    </cfRule>
  </conditionalFormatting>
  <conditionalFormatting sqref="A180:E180">
    <cfRule type="cellIs" dxfId="84" priority="100" operator="equal">
      <formula>" "</formula>
    </cfRule>
  </conditionalFormatting>
  <conditionalFormatting sqref="A181:D181">
    <cfRule type="cellIs" dxfId="83" priority="99" operator="equal">
      <formula>" "</formula>
    </cfRule>
  </conditionalFormatting>
  <conditionalFormatting sqref="A180:D180">
    <cfRule type="cellIs" dxfId="82" priority="98" operator="equal">
      <formula>" "</formula>
    </cfRule>
  </conditionalFormatting>
  <conditionalFormatting sqref="A180:D180">
    <cfRule type="cellIs" dxfId="81" priority="97" operator="equal">
      <formula>" "</formula>
    </cfRule>
  </conditionalFormatting>
  <conditionalFormatting sqref="A180:D180">
    <cfRule type="cellIs" dxfId="80" priority="96" operator="equal">
      <formula>" "</formula>
    </cfRule>
  </conditionalFormatting>
  <conditionalFormatting sqref="A180:D180">
    <cfRule type="cellIs" dxfId="79" priority="95" operator="equal">
      <formula>" "</formula>
    </cfRule>
  </conditionalFormatting>
  <conditionalFormatting sqref="A180:D180">
    <cfRule type="cellIs" dxfId="78" priority="94" operator="equal">
      <formula>" "</formula>
    </cfRule>
  </conditionalFormatting>
  <conditionalFormatting sqref="A180:D180">
    <cfRule type="cellIs" dxfId="77" priority="93" operator="equal">
      <formula>" "</formula>
    </cfRule>
  </conditionalFormatting>
  <conditionalFormatting sqref="A180:D180">
    <cfRule type="cellIs" dxfId="76" priority="92" operator="equal">
      <formula>" "</formula>
    </cfRule>
  </conditionalFormatting>
  <conditionalFormatting sqref="A180:D180">
    <cfRule type="cellIs" dxfId="75" priority="91" operator="equal">
      <formula>" "</formula>
    </cfRule>
  </conditionalFormatting>
  <conditionalFormatting sqref="A181:D181">
    <cfRule type="cellIs" dxfId="74" priority="90" operator="equal">
      <formula>" "</formula>
    </cfRule>
  </conditionalFormatting>
  <conditionalFormatting sqref="A181:D181">
    <cfRule type="cellIs" dxfId="73" priority="89" operator="equal">
      <formula>" "</formula>
    </cfRule>
  </conditionalFormatting>
  <conditionalFormatting sqref="A181:D181">
    <cfRule type="cellIs" dxfId="72" priority="88" operator="equal">
      <formula>" "</formula>
    </cfRule>
  </conditionalFormatting>
  <conditionalFormatting sqref="A180:D180">
    <cfRule type="cellIs" dxfId="71" priority="87" operator="equal">
      <formula>" "</formula>
    </cfRule>
  </conditionalFormatting>
  <conditionalFormatting sqref="A181:D181">
    <cfRule type="cellIs" dxfId="70" priority="86" operator="equal">
      <formula>" "</formula>
    </cfRule>
  </conditionalFormatting>
  <conditionalFormatting sqref="A181:D181">
    <cfRule type="cellIs" dxfId="69" priority="85" operator="equal">
      <formula>" "</formula>
    </cfRule>
  </conditionalFormatting>
  <conditionalFormatting sqref="A181:D181">
    <cfRule type="cellIs" dxfId="68" priority="84" operator="equal">
      <formula>" "</formula>
    </cfRule>
  </conditionalFormatting>
  <conditionalFormatting sqref="A180:D180">
    <cfRule type="cellIs" dxfId="67" priority="83" operator="equal">
      <formula>" "</formula>
    </cfRule>
  </conditionalFormatting>
  <conditionalFormatting sqref="A180:D180">
    <cfRule type="cellIs" dxfId="66" priority="82" operator="equal">
      <formula>" "</formula>
    </cfRule>
  </conditionalFormatting>
  <conditionalFormatting sqref="A180:D180">
    <cfRule type="cellIs" dxfId="65" priority="81" operator="equal">
      <formula>" "</formula>
    </cfRule>
  </conditionalFormatting>
  <conditionalFormatting sqref="D44">
    <cfRule type="cellIs" dxfId="64" priority="77" operator="equal">
      <formula>" "</formula>
    </cfRule>
  </conditionalFormatting>
  <conditionalFormatting sqref="D44">
    <cfRule type="cellIs" dxfId="63" priority="76" operator="equal">
      <formula>" "</formula>
    </cfRule>
  </conditionalFormatting>
  <conditionalFormatting sqref="D44">
    <cfRule type="cellIs" dxfId="62" priority="75" operator="equal">
      <formula>" "</formula>
    </cfRule>
  </conditionalFormatting>
  <conditionalFormatting sqref="D44">
    <cfRule type="cellIs" dxfId="61" priority="74" operator="equal">
      <formula>" "</formula>
    </cfRule>
  </conditionalFormatting>
  <conditionalFormatting sqref="D44">
    <cfRule type="cellIs" dxfId="60" priority="73" operator="equal">
      <formula>" "</formula>
    </cfRule>
  </conditionalFormatting>
  <conditionalFormatting sqref="D44">
    <cfRule type="cellIs" dxfId="59" priority="72" operator="equal">
      <formula>" "</formula>
    </cfRule>
  </conditionalFormatting>
  <conditionalFormatting sqref="D44">
    <cfRule type="cellIs" dxfId="58" priority="71" operator="equal">
      <formula>" "</formula>
    </cfRule>
  </conditionalFormatting>
  <conditionalFormatting sqref="D44">
    <cfRule type="cellIs" dxfId="57" priority="70" operator="equal">
      <formula>" "</formula>
    </cfRule>
  </conditionalFormatting>
  <conditionalFormatting sqref="D44">
    <cfRule type="cellIs" dxfId="56" priority="69" operator="equal">
      <formula>" "</formula>
    </cfRule>
  </conditionalFormatting>
  <conditionalFormatting sqref="D44">
    <cfRule type="cellIs" dxfId="55" priority="68" operator="equal">
      <formula>" "</formula>
    </cfRule>
  </conditionalFormatting>
  <conditionalFormatting sqref="D44">
    <cfRule type="cellIs" dxfId="54" priority="67" operator="equal">
      <formula>" "</formula>
    </cfRule>
  </conditionalFormatting>
  <conditionalFormatting sqref="D44">
    <cfRule type="cellIs" dxfId="53" priority="66" operator="equal">
      <formula>" "</formula>
    </cfRule>
  </conditionalFormatting>
  <conditionalFormatting sqref="D44">
    <cfRule type="cellIs" dxfId="52" priority="65" operator="equal">
      <formula>" "</formula>
    </cfRule>
  </conditionalFormatting>
  <conditionalFormatting sqref="D20">
    <cfRule type="cellIs" dxfId="51" priority="64" operator="equal">
      <formula>" "</formula>
    </cfRule>
  </conditionalFormatting>
  <conditionalFormatting sqref="D20">
    <cfRule type="cellIs" dxfId="50" priority="63" operator="equal">
      <formula>" "</formula>
    </cfRule>
  </conditionalFormatting>
  <conditionalFormatting sqref="D20">
    <cfRule type="cellIs" dxfId="49" priority="62" operator="equal">
      <formula>" "</formula>
    </cfRule>
  </conditionalFormatting>
  <conditionalFormatting sqref="D20">
    <cfRule type="cellIs" dxfId="48" priority="61" operator="equal">
      <formula>" "</formula>
    </cfRule>
  </conditionalFormatting>
  <conditionalFormatting sqref="D20">
    <cfRule type="cellIs" dxfId="47" priority="60" operator="equal">
      <formula>" "</formula>
    </cfRule>
  </conditionalFormatting>
  <conditionalFormatting sqref="D20">
    <cfRule type="cellIs" dxfId="46" priority="59" operator="equal">
      <formula>" "</formula>
    </cfRule>
  </conditionalFormatting>
  <conditionalFormatting sqref="D20">
    <cfRule type="cellIs" dxfId="45" priority="58" operator="equal">
      <formula>" "</formula>
    </cfRule>
  </conditionalFormatting>
  <conditionalFormatting sqref="D20">
    <cfRule type="cellIs" dxfId="44" priority="57" operator="equal">
      <formula>" "</formula>
    </cfRule>
  </conditionalFormatting>
  <conditionalFormatting sqref="D20">
    <cfRule type="cellIs" dxfId="43" priority="56" operator="equal">
      <formula>" "</formula>
    </cfRule>
  </conditionalFormatting>
  <conditionalFormatting sqref="D20">
    <cfRule type="cellIs" dxfId="42" priority="55" operator="equal">
      <formula>" "</formula>
    </cfRule>
  </conditionalFormatting>
  <conditionalFormatting sqref="D20">
    <cfRule type="cellIs" dxfId="41" priority="54" operator="equal">
      <formula>" "</formula>
    </cfRule>
  </conditionalFormatting>
  <conditionalFormatting sqref="D20">
    <cfRule type="cellIs" dxfId="40" priority="53" operator="equal">
      <formula>" "</formula>
    </cfRule>
  </conditionalFormatting>
  <conditionalFormatting sqref="D20">
    <cfRule type="cellIs" dxfId="39" priority="52" operator="equal">
      <formula>" "</formula>
    </cfRule>
  </conditionalFormatting>
  <conditionalFormatting sqref="E162">
    <cfRule type="cellIs" dxfId="38" priority="51" operator="equal">
      <formula>" "</formula>
    </cfRule>
  </conditionalFormatting>
  <conditionalFormatting sqref="B117:D117">
    <cfRule type="cellIs" dxfId="37" priority="45" operator="equal">
      <formula>" "</formula>
    </cfRule>
  </conditionalFormatting>
  <conditionalFormatting sqref="G116:G117">
    <cfRule type="cellIs" dxfId="36" priority="44" operator="equal">
      <formula>60</formula>
    </cfRule>
  </conditionalFormatting>
  <conditionalFormatting sqref="T116:T117">
    <cfRule type="cellIs" dxfId="35" priority="43" operator="lessThanOrEqual">
      <formula>-1</formula>
    </cfRule>
  </conditionalFormatting>
  <conditionalFormatting sqref="G116:G117">
    <cfRule type="cellIs" dxfId="34" priority="42" operator="equal">
      <formula>75</formula>
    </cfRule>
  </conditionalFormatting>
  <conditionalFormatting sqref="E161">
    <cfRule type="cellIs" dxfId="33" priority="41" operator="equal">
      <formula>" "</formula>
    </cfRule>
  </conditionalFormatting>
  <conditionalFormatting sqref="F164:J164">
    <cfRule type="cellIs" dxfId="32" priority="37" operator="equal">
      <formula>" "</formula>
    </cfRule>
  </conditionalFormatting>
  <conditionalFormatting sqref="G164">
    <cfRule type="cellIs" dxfId="31" priority="36" operator="equal">
      <formula>60</formula>
    </cfRule>
  </conditionalFormatting>
  <conditionalFormatting sqref="G164">
    <cfRule type="cellIs" dxfId="30" priority="35" operator="equal">
      <formula>75</formula>
    </cfRule>
  </conditionalFormatting>
  <conditionalFormatting sqref="I161">
    <cfRule type="cellIs" dxfId="29" priority="33" operator="equal">
      <formula>" "</formula>
    </cfRule>
  </conditionalFormatting>
  <conditionalFormatting sqref="I162">
    <cfRule type="cellIs" dxfId="28" priority="29" operator="equal">
      <formula>" "</formula>
    </cfRule>
  </conditionalFormatting>
  <conditionalFormatting sqref="I162">
    <cfRule type="cellIs" dxfId="27" priority="28" operator="equal">
      <formula>60</formula>
    </cfRule>
  </conditionalFormatting>
  <conditionalFormatting sqref="I162">
    <cfRule type="cellIs" dxfId="26" priority="27" operator="equal">
      <formula>75</formula>
    </cfRule>
  </conditionalFormatting>
  <conditionalFormatting sqref="E117">
    <cfRule type="cellIs" dxfId="25" priority="26" operator="equal">
      <formula>" "</formula>
    </cfRule>
  </conditionalFormatting>
  <conditionalFormatting sqref="R5">
    <cfRule type="cellIs" dxfId="24" priority="25" operator="equal">
      <formula>" "</formula>
    </cfRule>
  </conditionalFormatting>
  <conditionalFormatting sqref="R178:R179 R189:R196 R181:R183">
    <cfRule type="cellIs" dxfId="23" priority="24" operator="equal">
      <formula>" "</formula>
    </cfRule>
  </conditionalFormatting>
  <conditionalFormatting sqref="R161:R174 R124:R151 R92:R121 R7:R89">
    <cfRule type="cellIs" dxfId="22" priority="23" operator="lessThanOrEqual">
      <formula>0</formula>
    </cfRule>
  </conditionalFormatting>
  <conditionalFormatting sqref="H179:I179 H182:I182">
    <cfRule type="cellIs" dxfId="21" priority="21" operator="equal">
      <formula>" "</formula>
    </cfRule>
  </conditionalFormatting>
  <conditionalFormatting sqref="H181:I181">
    <cfRule type="cellIs" dxfId="20" priority="20" operator="equal">
      <formula>" "</formula>
    </cfRule>
  </conditionalFormatting>
  <conditionalFormatting sqref="N184:P188">
    <cfRule type="cellIs" dxfId="19" priority="19" operator="equal">
      <formula>" "</formula>
    </cfRule>
  </conditionalFormatting>
  <conditionalFormatting sqref="R184:R188">
    <cfRule type="cellIs" dxfId="18" priority="18" operator="equal">
      <formula>" "</formula>
    </cfRule>
  </conditionalFormatting>
  <conditionalFormatting sqref="H181:I181 H183:I183">
    <cfRule type="cellIs" dxfId="17" priority="17" operator="equal">
      <formula>" "</formula>
    </cfRule>
  </conditionalFormatting>
  <conditionalFormatting sqref="H182:I182">
    <cfRule type="cellIs" dxfId="16" priority="16" operator="equal">
      <formula>" "</formula>
    </cfRule>
  </conditionalFormatting>
  <conditionalFormatting sqref="H180:J180">
    <cfRule type="cellIs" dxfId="15" priority="15" operator="equal">
      <formula>" "</formula>
    </cfRule>
  </conditionalFormatting>
  <conditionalFormatting sqref="H162">
    <cfRule type="cellIs" dxfId="14" priority="13" operator="equal">
      <formula>" "</formula>
    </cfRule>
  </conditionalFormatting>
  <conditionalFormatting sqref="F161:H161">
    <cfRule type="cellIs" dxfId="13" priority="9" operator="equal">
      <formula>" "</formula>
    </cfRule>
  </conditionalFormatting>
  <conditionalFormatting sqref="G161">
    <cfRule type="cellIs" dxfId="12" priority="8" operator="equal">
      <formula>60</formula>
    </cfRule>
  </conditionalFormatting>
  <conditionalFormatting sqref="G161">
    <cfRule type="cellIs" dxfId="11" priority="7" operator="equal">
      <formula>75</formula>
    </cfRule>
  </conditionalFormatting>
  <conditionalFormatting sqref="D162">
    <cfRule type="cellIs" dxfId="10" priority="6" operator="equal">
      <formula>" "</formula>
    </cfRule>
  </conditionalFormatting>
  <conditionalFormatting sqref="F162:G162">
    <cfRule type="cellIs" dxfId="9" priority="5" operator="equal">
      <formula>" "</formula>
    </cfRule>
  </conditionalFormatting>
  <conditionalFormatting sqref="G162">
    <cfRule type="cellIs" dxfId="8" priority="4" operator="equal">
      <formula>60</formula>
    </cfRule>
  </conditionalFormatting>
  <conditionalFormatting sqref="G162">
    <cfRule type="cellIs" dxfId="7" priority="3" operator="equal">
      <formula>75</formula>
    </cfRule>
  </conditionalFormatting>
  <conditionalFormatting sqref="D161">
    <cfRule type="cellIs" dxfId="6" priority="2" operator="equal">
      <formula>" "</formula>
    </cfRule>
  </conditionalFormatting>
  <conditionalFormatting sqref="R180">
    <cfRule type="cellIs" dxfId="5" priority="1" operator="equal">
      <formula>" "</formula>
    </cfRule>
  </conditionalFormatting>
  <printOptions horizontalCentered="1" verticalCentered="1"/>
  <pageMargins left="0.1" right="0.1" top="0.05" bottom="0.05" header="0.1" footer="0.1"/>
  <pageSetup scale="38" fitToHeight="2" orientation="landscape" verticalDpi="4294967293" r:id="rId1"/>
  <headerFooter alignWithMargins="0"/>
  <rowBreaks count="1" manualBreakCount="1">
    <brk id="9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0"/>
  <sheetViews>
    <sheetView showGridLines="0" zoomScale="80" zoomScaleNormal="80" zoomScaleSheetLayoutView="80" workbookViewId="0">
      <selection activeCell="C38" sqref="C38"/>
    </sheetView>
  </sheetViews>
  <sheetFormatPr defaultColWidth="9.28515625" defaultRowHeight="12.75" x14ac:dyDescent="0.2"/>
  <cols>
    <col min="1" max="1" width="8" style="1" customWidth="1"/>
    <col min="2" max="2" width="24.85546875" style="1" bestFit="1" customWidth="1"/>
    <col min="3" max="3" width="16.28515625" style="1" customWidth="1"/>
    <col min="4" max="4" width="11.28515625" style="1" customWidth="1"/>
    <col min="5" max="5" width="11.7109375" style="1" customWidth="1"/>
    <col min="6" max="6" width="11.5703125" style="1" customWidth="1"/>
    <col min="7" max="7" width="27.28515625" style="1" bestFit="1" customWidth="1"/>
    <col min="8" max="8" width="7.28515625" style="1" bestFit="1" customWidth="1"/>
    <col min="9" max="9" width="11.28515625" style="3" bestFit="1" customWidth="1"/>
    <col min="10" max="10" width="7.140625" style="1" customWidth="1"/>
    <col min="11" max="12" width="9.42578125" style="1" customWidth="1"/>
    <col min="13" max="13" width="9.28515625" style="1" customWidth="1"/>
    <col min="14" max="16384" width="9.28515625" style="1"/>
  </cols>
  <sheetData>
    <row r="1" spans="1:9" ht="25.5" customHeight="1" x14ac:dyDescent="0.2">
      <c r="B1" s="247" t="str">
        <f>'Census Report'!B4</f>
        <v>Olathe</v>
      </c>
      <c r="C1" s="247"/>
      <c r="D1" s="247"/>
      <c r="E1" s="135"/>
      <c r="F1" s="140"/>
      <c r="G1" s="251" t="s">
        <v>55</v>
      </c>
      <c r="H1" s="251"/>
      <c r="I1" s="1"/>
    </row>
    <row r="2" spans="1:9" ht="15.75" x14ac:dyDescent="0.2">
      <c r="A2" s="83"/>
      <c r="B2" s="245" t="s">
        <v>19</v>
      </c>
      <c r="C2" s="245"/>
      <c r="D2" s="245"/>
      <c r="F2" s="3"/>
      <c r="G2" s="92" t="s">
        <v>49</v>
      </c>
      <c r="H2" s="91">
        <f>IF(H3="","",H3+H4+H5)</f>
        <v>52</v>
      </c>
      <c r="I2" s="1"/>
    </row>
    <row r="3" spans="1:9" ht="18" customHeight="1" x14ac:dyDescent="0.2">
      <c r="A3" s="84"/>
      <c r="B3" s="258" t="s">
        <v>20</v>
      </c>
      <c r="C3" s="85">
        <f>(H11+H15+H19)/E3</f>
        <v>0.32692307692307693</v>
      </c>
      <c r="D3" s="85">
        <f>(H12+H16+H20)/E3</f>
        <v>0.13461538461538461</v>
      </c>
      <c r="E3" s="89">
        <f>E7+E11+E15</f>
        <v>52</v>
      </c>
      <c r="F3" s="3"/>
      <c r="G3" s="92" t="s">
        <v>50</v>
      </c>
      <c r="H3" s="91">
        <f>'Census Report'!D90+'Census Report'!L90</f>
        <v>38</v>
      </c>
      <c r="I3" s="1"/>
    </row>
    <row r="4" spans="1:9" ht="18" customHeight="1" x14ac:dyDescent="0.2">
      <c r="A4" s="9"/>
      <c r="B4" s="258"/>
      <c r="C4" s="248" t="s">
        <v>21</v>
      </c>
      <c r="D4" s="248" t="s">
        <v>22</v>
      </c>
      <c r="E4" s="88"/>
      <c r="F4" s="3"/>
      <c r="G4" s="92" t="s">
        <v>51</v>
      </c>
      <c r="H4" s="91">
        <f>'Census Report'!D122+'Census Report'!L122</f>
        <v>14</v>
      </c>
      <c r="I4" s="1"/>
    </row>
    <row r="5" spans="1:9" ht="18" customHeight="1" x14ac:dyDescent="0.2">
      <c r="A5" s="9"/>
      <c r="B5" s="258"/>
      <c r="C5" s="248"/>
      <c r="D5" s="248"/>
      <c r="E5" s="88"/>
      <c r="F5" s="3"/>
      <c r="G5" s="92" t="s">
        <v>129</v>
      </c>
      <c r="H5" s="91">
        <f>'Census Report'!D152+'Census Report'!L152</f>
        <v>0</v>
      </c>
      <c r="I5" s="1"/>
    </row>
    <row r="6" spans="1:9" ht="18" customHeight="1" x14ac:dyDescent="0.2">
      <c r="A6" s="9"/>
      <c r="B6" s="245" t="str">
        <f>B7</f>
        <v xml:space="preserve">AL </v>
      </c>
      <c r="C6" s="245"/>
      <c r="D6" s="245"/>
      <c r="E6" s="141"/>
      <c r="F6" s="88"/>
      <c r="G6" s="92" t="s">
        <v>118</v>
      </c>
      <c r="H6" s="91">
        <f>'Census Report'!I90+'Census Report'!N90</f>
        <v>2</v>
      </c>
      <c r="I6" s="1"/>
    </row>
    <row r="7" spans="1:9" ht="18" customHeight="1" x14ac:dyDescent="0.2">
      <c r="A7" s="3"/>
      <c r="B7" s="258" t="str">
        <f>'Census Report'!A90</f>
        <v xml:space="preserve">AL </v>
      </c>
      <c r="C7" s="85">
        <f>H11/E7</f>
        <v>0.36842105263157893</v>
      </c>
      <c r="D7" s="85">
        <f>H12/E7</f>
        <v>5.2631578947368418E-2</v>
      </c>
      <c r="E7" s="89">
        <f>'Census Report'!D90+'Census Report'!L90</f>
        <v>38</v>
      </c>
      <c r="F7" s="3"/>
      <c r="G7" s="92" t="s">
        <v>119</v>
      </c>
      <c r="H7" s="91">
        <f>'Census Report'!I122+'Census Report'!N122</f>
        <v>0</v>
      </c>
      <c r="I7" s="1"/>
    </row>
    <row r="8" spans="1:9" ht="18" customHeight="1" x14ac:dyDescent="0.2">
      <c r="A8" s="83"/>
      <c r="B8" s="258"/>
      <c r="C8" s="248" t="s">
        <v>23</v>
      </c>
      <c r="D8" s="248" t="s">
        <v>24</v>
      </c>
      <c r="E8" s="88"/>
      <c r="F8" s="3"/>
      <c r="G8" s="92" t="s">
        <v>121</v>
      </c>
      <c r="H8" s="91">
        <f>'Census Report'!I152+'Census Report'!N152</f>
        <v>0</v>
      </c>
      <c r="I8" s="1"/>
    </row>
    <row r="9" spans="1:9" ht="18" customHeight="1" x14ac:dyDescent="0.2">
      <c r="A9" s="84"/>
      <c r="B9" s="258"/>
      <c r="C9" s="248"/>
      <c r="D9" s="248"/>
      <c r="E9" s="88"/>
      <c r="F9" s="3"/>
      <c r="G9" s="92" t="s">
        <v>120</v>
      </c>
      <c r="H9" s="91">
        <f>IF(H6="","",H6+H7+H8)</f>
        <v>2</v>
      </c>
      <c r="I9" s="1"/>
    </row>
    <row r="10" spans="1:9" ht="18" customHeight="1" x14ac:dyDescent="0.2">
      <c r="A10" s="86"/>
      <c r="B10" s="245" t="str">
        <f>B11</f>
        <v>Beacon</v>
      </c>
      <c r="C10" s="245"/>
      <c r="D10" s="245"/>
      <c r="E10" s="141"/>
      <c r="F10" s="88"/>
      <c r="G10" s="92" t="s">
        <v>75</v>
      </c>
      <c r="H10" s="91">
        <f>H3-H13</f>
        <v>22</v>
      </c>
      <c r="I10" s="1"/>
    </row>
    <row r="11" spans="1:9" ht="18" customHeight="1" x14ac:dyDescent="0.2">
      <c r="A11" s="86"/>
      <c r="B11" s="258" t="str">
        <f>'Census Report'!A122</f>
        <v>Beacon</v>
      </c>
      <c r="C11" s="85">
        <f>H15/E11</f>
        <v>0.21428571428571427</v>
      </c>
      <c r="D11" s="85">
        <f>H16/E11</f>
        <v>0.35714285714285715</v>
      </c>
      <c r="E11" s="89">
        <f>'Census Report'!D122+'Census Report'!L122</f>
        <v>14</v>
      </c>
      <c r="F11" s="3"/>
      <c r="G11" s="92" t="s">
        <v>127</v>
      </c>
      <c r="H11" s="91">
        <f>COUNTIF('Census Report'!H7:H89,Data!I31)+COUNTIF('Census Report'!M7:M89,Data!I31)</f>
        <v>14</v>
      </c>
      <c r="I11" s="1"/>
    </row>
    <row r="12" spans="1:9" ht="18" customHeight="1" x14ac:dyDescent="0.2">
      <c r="A12" s="86"/>
      <c r="B12" s="258"/>
      <c r="C12" s="248" t="s">
        <v>25</v>
      </c>
      <c r="D12" s="248" t="s">
        <v>26</v>
      </c>
      <c r="E12" s="88"/>
      <c r="F12" s="3"/>
      <c r="G12" s="92" t="s">
        <v>128</v>
      </c>
      <c r="H12" s="91">
        <f>COUNTIF('Census Report'!H7:H89,Data!I32)+COUNTIF('Census Report'!M7:M89,Data!I32)</f>
        <v>2</v>
      </c>
      <c r="I12" s="1"/>
    </row>
    <row r="13" spans="1:9" ht="18" customHeight="1" x14ac:dyDescent="0.2">
      <c r="A13" s="87"/>
      <c r="B13" s="258"/>
      <c r="C13" s="248"/>
      <c r="D13" s="248"/>
      <c r="E13" s="88"/>
      <c r="F13" s="3"/>
      <c r="G13" s="92" t="s">
        <v>52</v>
      </c>
      <c r="H13" s="91">
        <f>H11+H12</f>
        <v>16</v>
      </c>
      <c r="I13" s="1"/>
    </row>
    <row r="14" spans="1:9" ht="18" customHeight="1" x14ac:dyDescent="0.2">
      <c r="A14" s="83"/>
      <c r="B14" s="246" t="str">
        <f>'Census Report'!A152</f>
        <v>Expansion</v>
      </c>
      <c r="C14" s="245"/>
      <c r="D14" s="245"/>
      <c r="E14" s="141"/>
      <c r="F14" s="88"/>
      <c r="G14" s="92" t="s">
        <v>74</v>
      </c>
      <c r="H14" s="91">
        <f>H4-H17</f>
        <v>6</v>
      </c>
      <c r="I14" s="1"/>
    </row>
    <row r="15" spans="1:9" ht="21" customHeight="1" x14ac:dyDescent="0.2">
      <c r="A15" s="83"/>
      <c r="B15" s="259" t="str">
        <f>'Census Report'!A152</f>
        <v>Expansion</v>
      </c>
      <c r="C15" s="85">
        <f>IF('Census Report'!R1="Expansion",H19/E15,0)</f>
        <v>0</v>
      </c>
      <c r="D15" s="85">
        <f>IF('Census Report'!R1="Expansion",H20/E15,0)</f>
        <v>0</v>
      </c>
      <c r="E15" s="89">
        <f>IF('Census Report'!R1="Expansion",'Census Report'!D152+'Census Report'!L152,0)</f>
        <v>0</v>
      </c>
      <c r="F15" s="3"/>
      <c r="G15" s="92" t="s">
        <v>125</v>
      </c>
      <c r="H15" s="91">
        <f>COUNTIF('Census Report'!H92:H121,Data!I31)+COUNTIF('Census Report'!M92:M121,Data!I31)</f>
        <v>3</v>
      </c>
      <c r="I15" s="1"/>
    </row>
    <row r="16" spans="1:9" ht="18" customHeight="1" x14ac:dyDescent="0.2">
      <c r="A16" s="83"/>
      <c r="B16" s="258"/>
      <c r="C16" s="248" t="s">
        <v>132</v>
      </c>
      <c r="D16" s="248" t="s">
        <v>133</v>
      </c>
      <c r="E16" s="3"/>
      <c r="F16" s="3"/>
      <c r="G16" s="92" t="s">
        <v>126</v>
      </c>
      <c r="H16" s="91">
        <f>COUNTIF('Census Report'!H92:H121,Data!I32)+COUNTIF('Census Report'!M92:M121,Data!I32)</f>
        <v>5</v>
      </c>
      <c r="I16" s="1"/>
    </row>
    <row r="17" spans="1:10" ht="18" customHeight="1" x14ac:dyDescent="0.2">
      <c r="A17" s="83"/>
      <c r="B17" s="258"/>
      <c r="C17" s="248"/>
      <c r="D17" s="248"/>
      <c r="E17" s="3"/>
      <c r="F17" s="3"/>
      <c r="G17" s="92" t="s">
        <v>53</v>
      </c>
      <c r="H17" s="91">
        <f>H15+H16</f>
        <v>8</v>
      </c>
      <c r="I17" s="1"/>
    </row>
    <row r="18" spans="1:10" ht="18" customHeight="1" thickBot="1" x14ac:dyDescent="0.25">
      <c r="A18" s="83"/>
      <c r="G18" s="92" t="s">
        <v>122</v>
      </c>
      <c r="H18" s="91">
        <f>H5-H21</f>
        <v>0</v>
      </c>
      <c r="I18" s="1"/>
    </row>
    <row r="19" spans="1:10" ht="18" customHeight="1" x14ac:dyDescent="0.2">
      <c r="A19" s="83"/>
      <c r="B19" s="159">
        <v>55</v>
      </c>
      <c r="C19" s="252">
        <f>B19*'Census Report'!J2</f>
        <v>1650</v>
      </c>
      <c r="D19" s="253"/>
      <c r="E19" s="254"/>
      <c r="F19" s="105"/>
      <c r="G19" s="92" t="s">
        <v>123</v>
      </c>
      <c r="H19" s="91">
        <f>+COUNTIF('Census Report'!H124:H151,Data!I31)+COUNTIF('Census Report'!M124:M151,Data!I31)</f>
        <v>0</v>
      </c>
      <c r="I19" s="1"/>
    </row>
    <row r="20" spans="1:10" ht="18" customHeight="1" thickBot="1" x14ac:dyDescent="0.25">
      <c r="A20" s="83"/>
      <c r="B20" s="160" t="s">
        <v>27</v>
      </c>
      <c r="C20" s="255" t="s">
        <v>28</v>
      </c>
      <c r="D20" s="256"/>
      <c r="E20" s="257"/>
      <c r="G20" s="92" t="s">
        <v>124</v>
      </c>
      <c r="H20" s="91">
        <f>COUNTIF('Census Report'!H124:H151,Data!I32)+COUNTIF('Census Report'!M124:M151,Data!I32)</f>
        <v>0</v>
      </c>
      <c r="I20" s="1"/>
    </row>
    <row r="21" spans="1:10" ht="18" customHeight="1" thickBot="1" x14ac:dyDescent="0.25">
      <c r="A21" s="83"/>
      <c r="G21" s="92" t="s">
        <v>135</v>
      </c>
      <c r="H21" s="91">
        <f>H19+H20</f>
        <v>0</v>
      </c>
      <c r="I21" s="1"/>
    </row>
    <row r="22" spans="1:10" ht="21" customHeight="1" thickBot="1" x14ac:dyDescent="0.25">
      <c r="A22" s="133"/>
      <c r="B22" s="153">
        <f>B25/C19</f>
        <v>0.9242424242424242</v>
      </c>
      <c r="C22" s="95"/>
      <c r="E22" s="90">
        <v>0.94510000000000005</v>
      </c>
      <c r="G22" s="92" t="s">
        <v>54</v>
      </c>
      <c r="H22" s="91">
        <f>(H13+H17+H21)</f>
        <v>24</v>
      </c>
      <c r="I22" s="198">
        <f>H22/H2</f>
        <v>0.46153846153846156</v>
      </c>
    </row>
    <row r="23" spans="1:10" ht="18" customHeight="1" x14ac:dyDescent="0.2">
      <c r="A23" s="136"/>
      <c r="B23" s="260" t="s">
        <v>71</v>
      </c>
      <c r="C23" s="260"/>
      <c r="D23" s="155"/>
      <c r="E23" s="155"/>
      <c r="G23" s="3"/>
      <c r="I23" s="1"/>
    </row>
    <row r="24" spans="1:10" ht="18" customHeight="1" thickBot="1" x14ac:dyDescent="0.25">
      <c r="A24" s="132"/>
      <c r="B24" s="260"/>
      <c r="C24" s="260"/>
      <c r="D24" s="155"/>
      <c r="E24" s="155"/>
      <c r="G24" s="3"/>
      <c r="I24" s="1"/>
    </row>
    <row r="25" spans="1:10" ht="18" customHeight="1" thickBot="1" x14ac:dyDescent="0.25">
      <c r="A25" s="132"/>
      <c r="B25" s="152">
        <f>'Census Report'!E4</f>
        <v>1525</v>
      </c>
      <c r="F25" s="3"/>
      <c r="I25" s="1"/>
    </row>
    <row r="26" spans="1:10" ht="18" customHeight="1" x14ac:dyDescent="0.2">
      <c r="A26" s="133"/>
      <c r="B26" s="151" t="s">
        <v>29</v>
      </c>
      <c r="C26" s="151"/>
      <c r="F26" s="3"/>
      <c r="I26" s="1"/>
    </row>
    <row r="27" spans="1:10" ht="19.5" customHeight="1" x14ac:dyDescent="0.2">
      <c r="B27" s="109" t="s">
        <v>41</v>
      </c>
      <c r="H27" s="3"/>
      <c r="I27" s="1"/>
      <c r="J27" s="3"/>
    </row>
    <row r="28" spans="1:10" ht="19.5" customHeight="1" x14ac:dyDescent="0.2">
      <c r="B28" s="109" t="s">
        <v>56</v>
      </c>
      <c r="C28" s="182">
        <v>43831</v>
      </c>
      <c r="H28" s="107"/>
      <c r="I28" s="34"/>
      <c r="J28" s="3"/>
    </row>
    <row r="29" spans="1:10" ht="19.5" customHeight="1" x14ac:dyDescent="0.2">
      <c r="A29" s="142"/>
      <c r="B29" s="184" t="s">
        <v>139</v>
      </c>
      <c r="C29" s="138" t="s">
        <v>39</v>
      </c>
      <c r="D29" s="183" t="s">
        <v>42</v>
      </c>
      <c r="E29" s="157" t="s">
        <v>65</v>
      </c>
      <c r="F29" s="146" t="s">
        <v>64</v>
      </c>
      <c r="G29" s="154"/>
      <c r="H29" s="178" t="s">
        <v>47</v>
      </c>
      <c r="I29" s="179" t="s">
        <v>48</v>
      </c>
      <c r="J29" s="3"/>
    </row>
    <row r="30" spans="1:10" ht="19.5" customHeight="1" x14ac:dyDescent="0.2">
      <c r="A30" s="148" t="s">
        <v>43</v>
      </c>
      <c r="B30" s="94" t="s">
        <v>16</v>
      </c>
      <c r="C30" s="143">
        <v>120</v>
      </c>
      <c r="D30" s="144">
        <f>IF(B30="","",AVERAGEIF('Census Report'!$C$7:$C$89,Data!B30,'Census Report'!$G$7:$G$89))</f>
        <v>97.5</v>
      </c>
      <c r="E30" s="139">
        <f>COUNTIFS('Census Report'!$D$7:$D$89,"&lt;&gt;",'Census Report'!$C$7:$C$89,Data!B30)</f>
        <v>4</v>
      </c>
      <c r="F30" s="128">
        <f>COUNTIF('Census Report'!$C$7:$C$89,Data!B30)-E30</f>
        <v>0</v>
      </c>
      <c r="G30" s="109"/>
      <c r="H30" s="180" t="s">
        <v>76</v>
      </c>
      <c r="I30" s="181">
        <v>0</v>
      </c>
      <c r="J30" s="3"/>
    </row>
    <row r="31" spans="1:10" ht="19.5" customHeight="1" x14ac:dyDescent="0.2">
      <c r="A31" s="148" t="s">
        <v>43</v>
      </c>
      <c r="B31" s="94" t="s">
        <v>77</v>
      </c>
      <c r="C31" s="143">
        <v>135</v>
      </c>
      <c r="D31" s="144">
        <f>IF(B31="","",AVERAGEIF('Census Report'!$C$7:$C$89,Data!B31,'Census Report'!$G$7:$G$89))</f>
        <v>132</v>
      </c>
      <c r="E31" s="139">
        <f>COUNTIFS('Census Report'!$D$7:$D$89,"&lt;&gt;",'Census Report'!$C$7:$C$89,Data!B31)</f>
        <v>5</v>
      </c>
      <c r="F31" s="128">
        <f>COUNTIF('Census Report'!$C$7:$C$89,Data!B31)-E31</f>
        <v>1</v>
      </c>
      <c r="G31" s="109"/>
      <c r="H31" s="180" t="s">
        <v>45</v>
      </c>
      <c r="I31" s="181">
        <v>30</v>
      </c>
      <c r="J31" s="3"/>
    </row>
    <row r="32" spans="1:10" ht="19.5" customHeight="1" x14ac:dyDescent="0.2">
      <c r="A32" s="148" t="s">
        <v>43</v>
      </c>
      <c r="B32" s="94" t="s">
        <v>82</v>
      </c>
      <c r="C32" s="143">
        <v>135</v>
      </c>
      <c r="D32" s="144" t="e">
        <f>IF(B32="","",AVERAGEIF('Census Report'!$C$7:$C$89,Data!B32,'Census Report'!$G$7:$G$89))</f>
        <v>#DIV/0!</v>
      </c>
      <c r="E32" s="139">
        <f>COUNTIFS('Census Report'!$D$7:$D$89,"&lt;&gt;",'Census Report'!$C$7:$C$89,Data!B32)</f>
        <v>0</v>
      </c>
      <c r="F32" s="128">
        <f>COUNTIF('Census Report'!$C$7:$C$89,Data!B32)-E32</f>
        <v>2</v>
      </c>
      <c r="G32" s="109"/>
      <c r="H32" s="180" t="s">
        <v>46</v>
      </c>
      <c r="I32" s="181">
        <v>60</v>
      </c>
      <c r="J32" s="3"/>
    </row>
    <row r="33" spans="1:9" ht="19.5" customHeight="1" x14ac:dyDescent="0.2">
      <c r="A33" s="148" t="s">
        <v>43</v>
      </c>
      <c r="B33" s="94" t="s">
        <v>78</v>
      </c>
      <c r="C33" s="143">
        <v>150</v>
      </c>
      <c r="D33" s="144">
        <f>IF(B33="","",AVERAGEIF('Census Report'!$C$7:$C$89,Data!B33,'Census Report'!$G$7:$G$89))</f>
        <v>132.85714285714286</v>
      </c>
      <c r="E33" s="139">
        <f>COUNTIFS('Census Report'!$D$7:$D$89,"&lt;&gt;",'Census Report'!$C$7:$C$89,Data!B33)</f>
        <v>7</v>
      </c>
      <c r="F33" s="128">
        <f>COUNTIF('Census Report'!$C$7:$C$89,Data!B33)-E33</f>
        <v>3</v>
      </c>
      <c r="G33" s="109"/>
      <c r="H33" s="107"/>
    </row>
    <row r="34" spans="1:9" ht="19.5" customHeight="1" x14ac:dyDescent="0.2">
      <c r="A34" s="148" t="s">
        <v>43</v>
      </c>
      <c r="B34" s="94" t="s">
        <v>80</v>
      </c>
      <c r="C34" s="143">
        <v>150</v>
      </c>
      <c r="D34" s="144">
        <f>IF(B34="","",AVERAGEIF('Census Report'!$C$7:$C$89,Data!B34,'Census Report'!$G$7:$G$89))</f>
        <v>147.14285714285714</v>
      </c>
      <c r="E34" s="139">
        <f>COUNTIFS('Census Report'!$D$7:$D$89,"&lt;&gt;",'Census Report'!$C$7:$C$89,Data!B34)</f>
        <v>7</v>
      </c>
      <c r="F34" s="128">
        <f>COUNTIF('Census Report'!$C$7:$C$89,Data!B34)-E34</f>
        <v>0</v>
      </c>
      <c r="G34" s="109"/>
      <c r="H34" s="109"/>
      <c r="I34" s="21"/>
    </row>
    <row r="35" spans="1:9" ht="19.5" customHeight="1" x14ac:dyDescent="0.2">
      <c r="A35" s="148" t="s">
        <v>43</v>
      </c>
      <c r="B35" s="94" t="s">
        <v>79</v>
      </c>
      <c r="C35" s="143">
        <v>170</v>
      </c>
      <c r="D35" s="144">
        <f>IF(B35="","",AVERAGEIF('Census Report'!$C$7:$C$89,Data!B35,'Census Report'!$G$7:$G$89))</f>
        <v>146.25</v>
      </c>
      <c r="E35" s="139">
        <f>COUNTIFS('Census Report'!$D$7:$D$89,"&lt;&gt;",'Census Report'!$C$7:$C$89,Data!B35)</f>
        <v>4</v>
      </c>
      <c r="F35" s="128">
        <f>COUNTIF('Census Report'!$C$7:$C$89,Data!B35)-E35</f>
        <v>0</v>
      </c>
      <c r="G35" s="109"/>
      <c r="H35" s="109"/>
      <c r="I35" s="21"/>
    </row>
    <row r="36" spans="1:9" ht="19.5" customHeight="1" x14ac:dyDescent="0.2">
      <c r="A36" s="148" t="s">
        <v>43</v>
      </c>
      <c r="B36" s="94" t="s">
        <v>81</v>
      </c>
      <c r="C36" s="143">
        <v>170</v>
      </c>
      <c r="D36" s="144">
        <f>IF(B36="","",AVERAGEIF('Census Report'!$C$7:$C$89,Data!B36,'Census Report'!$G$7:$G$89))</f>
        <v>158.5</v>
      </c>
      <c r="E36" s="139">
        <f>COUNTIFS('Census Report'!$D$7:$D$89,"&lt;&gt;",'Census Report'!$C$7:$C$89,Data!B36)</f>
        <v>8</v>
      </c>
      <c r="F36" s="128">
        <f>COUNTIF('Census Report'!$C$7:$C$89,Data!B36)-E36</f>
        <v>0</v>
      </c>
      <c r="G36" s="109"/>
      <c r="H36" s="145"/>
      <c r="I36" s="21"/>
    </row>
    <row r="37" spans="1:9" ht="19.5" customHeight="1" x14ac:dyDescent="0.2">
      <c r="A37" s="148" t="s">
        <v>43</v>
      </c>
      <c r="B37" s="94"/>
      <c r="C37" s="143"/>
      <c r="D37" s="144" t="str">
        <f>IF(B37="","",AVERAGEIF('Census Report'!$C$7:$C$89,Data!B37,'Census Report'!$G$7:$G$89))</f>
        <v/>
      </c>
      <c r="E37" s="139">
        <f>COUNTIFS('Census Report'!$D$7:$D$89,"&lt;&gt;",'Census Report'!$C$7:$C$89,Data!B37)</f>
        <v>0</v>
      </c>
      <c r="F37" s="128">
        <f>COUNTIF('Census Report'!$C$7:$C$89,Data!B37)-E37</f>
        <v>0</v>
      </c>
      <c r="G37" s="109"/>
      <c r="H37" s="145"/>
      <c r="I37" s="21"/>
    </row>
    <row r="38" spans="1:9" ht="19.5" customHeight="1" x14ac:dyDescent="0.2">
      <c r="A38" s="148" t="s">
        <v>43</v>
      </c>
      <c r="B38" s="94"/>
      <c r="C38" s="143"/>
      <c r="D38" s="144" t="str">
        <f>IF(B38="","",AVERAGEIF('Census Report'!$C$7:$C$89,Data!B38,'Census Report'!$G$7:$G$89))</f>
        <v/>
      </c>
      <c r="E38" s="139">
        <f>COUNTIFS('Census Report'!$D$7:$D$89,"&lt;&gt;",'Census Report'!$C$7:$C$89,Data!B38)</f>
        <v>0</v>
      </c>
      <c r="F38" s="128">
        <f>COUNTIF('Census Report'!$C$7:$C$89,Data!B38)-E38</f>
        <v>0</v>
      </c>
      <c r="G38" s="109"/>
      <c r="H38" s="145"/>
      <c r="I38" s="21"/>
    </row>
    <row r="39" spans="1:9" ht="19.5" customHeight="1" x14ac:dyDescent="0.2">
      <c r="A39" s="148" t="s">
        <v>43</v>
      </c>
      <c r="B39" s="94"/>
      <c r="C39" s="143"/>
      <c r="D39" s="144" t="str">
        <f>IF(B39="","",AVERAGEIF('Census Report'!$C$7:$C$89,Data!B39,'Census Report'!$G$7:$G$89))</f>
        <v/>
      </c>
      <c r="E39" s="139">
        <f>COUNTIFS('Census Report'!$D$7:$D$89,"&lt;&gt;",'Census Report'!$C$7:$C$89,Data!B39)</f>
        <v>0</v>
      </c>
      <c r="F39" s="128">
        <f>COUNTIF('Census Report'!$C$7:$C$89,Data!B39)-E39</f>
        <v>0</v>
      </c>
      <c r="G39" s="109"/>
      <c r="H39" s="145"/>
      <c r="I39" s="21"/>
    </row>
    <row r="40" spans="1:9" ht="19.5" customHeight="1" x14ac:dyDescent="0.2">
      <c r="A40" s="148" t="s">
        <v>43</v>
      </c>
      <c r="B40" s="94"/>
      <c r="C40" s="143"/>
      <c r="D40" s="144" t="str">
        <f>IF(B40="","",AVERAGEIF('Census Report'!$C$7:$C$89,Data!B40,'Census Report'!$G$7:$G$89))</f>
        <v/>
      </c>
      <c r="E40" s="139">
        <f>COUNTIFS('Census Report'!$D$7:$D$89,"&lt;&gt;",'Census Report'!$C$7:$C$89,Data!B40)</f>
        <v>0</v>
      </c>
      <c r="F40" s="128">
        <f>COUNTIF('Census Report'!$C$7:$C$89,Data!B40)-E40</f>
        <v>0</v>
      </c>
      <c r="G40" s="109"/>
      <c r="H40" s="128">
        <f>SUM(E30:F40)</f>
        <v>41</v>
      </c>
      <c r="I40" s="147" t="str">
        <f>'Census Report'!A90</f>
        <v xml:space="preserve">AL </v>
      </c>
    </row>
    <row r="41" spans="1:9" ht="19.5" customHeight="1" x14ac:dyDescent="0.2">
      <c r="A41" s="149" t="s">
        <v>134</v>
      </c>
      <c r="B41" s="94" t="s">
        <v>40</v>
      </c>
      <c r="C41" s="143">
        <v>195</v>
      </c>
      <c r="D41" s="144">
        <f>IF(B41="","",AVERAGEIF('Census Report'!$C$92:$C$121,Data!B41,'Census Report'!$G$92:$G$121))</f>
        <v>170.55555555555554</v>
      </c>
      <c r="E41" s="139">
        <f>COUNTIFS('Census Report'!D92:D121,"&lt;&gt;",'Census Report'!C92:C121,Data!B41)</f>
        <v>9</v>
      </c>
      <c r="F41" s="128">
        <f>COUNTIF('Census Report'!C92:C121,Data!B41)-Data!E41</f>
        <v>4</v>
      </c>
      <c r="G41" s="109"/>
      <c r="H41" s="109"/>
      <c r="I41" s="21"/>
    </row>
    <row r="42" spans="1:9" ht="19.5" customHeight="1" x14ac:dyDescent="0.2">
      <c r="A42" s="149" t="s">
        <v>134</v>
      </c>
      <c r="B42" s="94" t="s">
        <v>102</v>
      </c>
      <c r="C42" s="143">
        <v>150</v>
      </c>
      <c r="D42" s="144">
        <f>IFERROR(IF(B42="","",AVERAGEIF('Census Report'!$C$92:$C$121,Data!B42,'Census Report'!$G$92:$G$121)),"")</f>
        <v>150</v>
      </c>
      <c r="E42" s="139">
        <f>COUNTIFS('Census Report'!D92:D121,"&lt;&gt;",'Census Report'!C92:C121,Data!B42)</f>
        <v>1</v>
      </c>
      <c r="F42" s="128">
        <f>COUNTIF('Census Report'!C92:C121,Data!B42)-Data!E42</f>
        <v>1</v>
      </c>
      <c r="G42" s="109"/>
      <c r="H42" s="109"/>
      <c r="I42" s="21"/>
    </row>
    <row r="43" spans="1:9" ht="19.5" customHeight="1" x14ac:dyDescent="0.2">
      <c r="A43" s="149" t="s">
        <v>134</v>
      </c>
      <c r="B43" s="94"/>
      <c r="C43" s="143"/>
      <c r="D43" s="144"/>
      <c r="E43" s="139">
        <f>COUNTIFS('Census Report'!D92:D121,"&lt;&gt;",'Census Report'!C92:C121,Data!B43)</f>
        <v>0</v>
      </c>
      <c r="F43" s="128">
        <f>COUNTIF('Census Report'!C92:C121,Data!B43)-Data!E43</f>
        <v>0</v>
      </c>
      <c r="G43" s="109"/>
      <c r="H43" s="128">
        <f>SUM(E41:F43)</f>
        <v>15</v>
      </c>
      <c r="I43" s="147" t="str">
        <f>'Census Report'!A122</f>
        <v>Beacon</v>
      </c>
    </row>
    <row r="44" spans="1:9" ht="19.5" customHeight="1" x14ac:dyDescent="0.2">
      <c r="A44" s="150" t="s">
        <v>130</v>
      </c>
      <c r="B44" s="94"/>
      <c r="C44" s="143"/>
      <c r="D44" s="144" t="str">
        <f>IF(B44="","",AVERAGEIF('Census Report'!$C$124:$C$151,Data!B44,'Census Report'!$G$124:$G$151))</f>
        <v/>
      </c>
      <c r="E44" s="139">
        <f>COUNTIFS('Census Report'!D124:D151,"&lt;&gt;",'Census Report'!C124:C151,Data!B44)</f>
        <v>0</v>
      </c>
      <c r="F44" s="128">
        <f>COUNTIF('Census Report'!C124:C151,Data!B44)-E44</f>
        <v>0</v>
      </c>
      <c r="G44" s="109"/>
      <c r="H44" s="109"/>
      <c r="I44" s="21"/>
    </row>
    <row r="45" spans="1:9" ht="19.5" customHeight="1" x14ac:dyDescent="0.2">
      <c r="A45" s="150" t="s">
        <v>130</v>
      </c>
      <c r="B45" s="94"/>
      <c r="C45" s="143"/>
      <c r="D45" s="144" t="str">
        <f>IF(B45="","",AVERAGEIF('Census Report'!$C$124:$C$151,Data!B45,'Census Report'!$G$124:$G$151))</f>
        <v/>
      </c>
      <c r="E45" s="139">
        <f>COUNTIFS('Census Report'!D124:D151,"&lt;&gt;",'Census Report'!C124:C151,Data!B45)</f>
        <v>0</v>
      </c>
      <c r="F45" s="128">
        <f>COUNTIF('Census Report'!C124:C151,Data!B45)-E45</f>
        <v>0</v>
      </c>
      <c r="G45" s="109"/>
      <c r="H45" s="109"/>
      <c r="I45" s="21"/>
    </row>
    <row r="46" spans="1:9" ht="19.5" customHeight="1" x14ac:dyDescent="0.2">
      <c r="A46" s="150" t="s">
        <v>130</v>
      </c>
      <c r="B46" s="94"/>
      <c r="C46" s="143"/>
      <c r="D46" s="144" t="str">
        <f>IF(B46="","",AVERAGEIF('Census Report'!$C$124:$C$151,Data!B46,'Census Report'!$G$124:$G$151))</f>
        <v/>
      </c>
      <c r="E46" s="139">
        <f>COUNTIFS('Census Report'!D124:D151,"&lt;&gt;",'Census Report'!C124:C151,Data!B46)</f>
        <v>0</v>
      </c>
      <c r="F46" s="128">
        <f>COUNTIF('Census Report'!C124:C151,Data!B46)-E46</f>
        <v>0</v>
      </c>
      <c r="G46" s="109"/>
      <c r="H46" s="128">
        <f>SUM(E44:F46)</f>
        <v>0</v>
      </c>
      <c r="I46" s="177" t="str">
        <f>'Census Report'!A152</f>
        <v>Expansion</v>
      </c>
    </row>
    <row r="47" spans="1:9" ht="19.5" customHeight="1" x14ac:dyDescent="0.2">
      <c r="C47" s="108"/>
      <c r="D47" s="109" t="s">
        <v>15</v>
      </c>
      <c r="E47" s="158">
        <f>SUM(E30:E46)</f>
        <v>45</v>
      </c>
      <c r="F47" s="100">
        <f>SUM(F30:F46)</f>
        <v>11</v>
      </c>
      <c r="G47" s="156"/>
      <c r="H47" s="109"/>
      <c r="I47" s="21"/>
    </row>
    <row r="48" spans="1:9" ht="19.5" customHeight="1" x14ac:dyDescent="0.2">
      <c r="A48" s="249" t="s">
        <v>67</v>
      </c>
      <c r="B48" s="249"/>
      <c r="C48" s="185">
        <f>'Census Report'!G90</f>
        <v>138.94285714285715</v>
      </c>
      <c r="D48" s="110"/>
      <c r="E48" s="108"/>
      <c r="F48" s="108"/>
      <c r="G48" s="108"/>
      <c r="H48" s="3"/>
      <c r="I48" s="1"/>
    </row>
    <row r="49" spans="1:9" ht="19.5" customHeight="1" x14ac:dyDescent="0.2">
      <c r="A49" s="249" t="s">
        <v>68</v>
      </c>
      <c r="B49" s="249"/>
      <c r="C49" s="185">
        <f>'Census Report'!Q90</f>
        <v>157.22857142857143</v>
      </c>
      <c r="D49" s="108"/>
      <c r="E49" s="108"/>
      <c r="F49" s="108"/>
      <c r="G49" s="108"/>
      <c r="H49" s="3"/>
      <c r="I49" s="1"/>
    </row>
    <row r="50" spans="1:9" ht="19.5" customHeight="1" x14ac:dyDescent="0.2">
      <c r="A50" s="249" t="s">
        <v>143</v>
      </c>
      <c r="B50" s="249"/>
      <c r="C50" s="185">
        <f>'Census Report'!G122</f>
        <v>168.42857142857142</v>
      </c>
      <c r="D50" s="108"/>
      <c r="E50" s="108"/>
      <c r="F50" s="108"/>
      <c r="G50" s="108"/>
      <c r="H50" s="3"/>
      <c r="I50" s="1"/>
    </row>
    <row r="51" spans="1:9" ht="19.5" customHeight="1" x14ac:dyDescent="0.2">
      <c r="A51" s="249" t="s">
        <v>144</v>
      </c>
      <c r="B51" s="249"/>
      <c r="C51" s="185">
        <f>'Census Report'!Q122</f>
        <v>196.28571428571428</v>
      </c>
      <c r="D51" s="108"/>
      <c r="E51" s="108"/>
      <c r="F51" s="108"/>
      <c r="G51" s="108"/>
      <c r="H51" s="3"/>
      <c r="I51" s="1"/>
    </row>
    <row r="52" spans="1:9" ht="20.25" customHeight="1" x14ac:dyDescent="0.2">
      <c r="A52" s="249" t="s">
        <v>141</v>
      </c>
      <c r="B52" s="249"/>
      <c r="C52" s="185" t="str">
        <f>IF('Census Report'!R1="Expansion",'Census Report'!G152,"N/A")</f>
        <v>N/A</v>
      </c>
      <c r="D52" s="108"/>
      <c r="E52" s="108"/>
      <c r="F52" s="108"/>
      <c r="G52" s="108"/>
      <c r="H52" s="3"/>
      <c r="I52" s="1"/>
    </row>
    <row r="53" spans="1:9" ht="20.25" customHeight="1" x14ac:dyDescent="0.2">
      <c r="A53" s="249" t="s">
        <v>142</v>
      </c>
      <c r="B53" s="249"/>
      <c r="C53" s="185" t="str">
        <f>IF('Census Report'!R1="Expansion",'Census Report'!Q152, "N/A")</f>
        <v>N/A</v>
      </c>
      <c r="D53" s="108"/>
      <c r="E53" s="108"/>
      <c r="F53" s="108"/>
      <c r="G53" s="108"/>
      <c r="H53" s="3"/>
      <c r="I53" s="1"/>
    </row>
    <row r="54" spans="1:9" ht="20.25" customHeight="1" x14ac:dyDescent="0.2">
      <c r="A54" s="249" t="s">
        <v>69</v>
      </c>
      <c r="B54" s="249"/>
      <c r="C54" s="185">
        <f>SUM('Census Report'!G7:G89,'Census Report'!G92:G121,'Census Report'!G124:G151)/(COUNT('Census Report'!G7:G89,'Census Report'!G92:G121,'Census Report'!G124:G151))</f>
        <v>147.36734693877551</v>
      </c>
      <c r="D54" s="108"/>
      <c r="E54" s="108"/>
      <c r="F54" s="108"/>
      <c r="G54" s="108"/>
      <c r="H54" s="3"/>
      <c r="I54" s="1"/>
    </row>
    <row r="55" spans="1:9" ht="20.25" customHeight="1" x14ac:dyDescent="0.2">
      <c r="A55" s="249" t="s">
        <v>70</v>
      </c>
      <c r="B55" s="249"/>
      <c r="C55" s="185">
        <f>'Census Report'!Q153</f>
        <v>168.38775510204081</v>
      </c>
      <c r="D55" s="108"/>
      <c r="E55" s="108"/>
      <c r="F55" s="108"/>
      <c r="G55" s="108"/>
      <c r="H55" s="3"/>
      <c r="I55" s="1"/>
    </row>
    <row r="56" spans="1:9" ht="20.25" customHeight="1" x14ac:dyDescent="0.2">
      <c r="A56" s="250" t="s">
        <v>151</v>
      </c>
      <c r="B56" s="250"/>
      <c r="H56" s="3"/>
      <c r="I56" s="1"/>
    </row>
    <row r="57" spans="1:9" ht="20.25" customHeight="1" x14ac:dyDescent="0.2"/>
    <row r="58" spans="1:9" ht="20.25" customHeight="1" x14ac:dyDescent="0.2"/>
    <row r="59" spans="1:9" ht="20.25" customHeight="1" x14ac:dyDescent="0.2"/>
    <row r="60" spans="1:9" ht="20.25" customHeight="1" x14ac:dyDescent="0.2"/>
  </sheetData>
  <sheetProtection algorithmName="SHA-512" hashValue="tRns9xZd+VLAn1ZO3b1XxhAdD+qu2uKDYlwXeKvv3sfA8VSXick0c5a52oyxrG0gBP7RTRCtBQFq3wDZg3yoPg==" saltValue="wJB2yYspDI6xBWvf6rKUeA==" spinCount="100000" sheet="1" selectLockedCells="1"/>
  <mergeCells count="30">
    <mergeCell ref="A56:B56"/>
    <mergeCell ref="G1:H1"/>
    <mergeCell ref="C19:E19"/>
    <mergeCell ref="C20:E20"/>
    <mergeCell ref="B3:B5"/>
    <mergeCell ref="B7:B9"/>
    <mergeCell ref="C8:C9"/>
    <mergeCell ref="D8:D9"/>
    <mergeCell ref="C16:C17"/>
    <mergeCell ref="D16:D17"/>
    <mergeCell ref="B15:B17"/>
    <mergeCell ref="B11:B13"/>
    <mergeCell ref="B23:C24"/>
    <mergeCell ref="A53:B53"/>
    <mergeCell ref="A54:B54"/>
    <mergeCell ref="A55:B55"/>
    <mergeCell ref="A48:B48"/>
    <mergeCell ref="A49:B49"/>
    <mergeCell ref="A50:B50"/>
    <mergeCell ref="A51:B51"/>
    <mergeCell ref="A52:B52"/>
    <mergeCell ref="B2:D2"/>
    <mergeCell ref="B6:D6"/>
    <mergeCell ref="B10:D10"/>
    <mergeCell ref="B14:D14"/>
    <mergeCell ref="B1:D1"/>
    <mergeCell ref="C4:C5"/>
    <mergeCell ref="D4:D5"/>
    <mergeCell ref="C12:C13"/>
    <mergeCell ref="D12:D13"/>
  </mergeCells>
  <conditionalFormatting sqref="B1:B23 B25:B26 A1:A46">
    <cfRule type="cellIs" dxfId="4" priority="26" operator="equal">
      <formula>" "</formula>
    </cfRule>
    <cfRule type="cellIs" dxfId="3" priority="27" operator="equal">
      <formula>60</formula>
    </cfRule>
  </conditionalFormatting>
  <conditionalFormatting sqref="B31:C33 C3:D5 C7:D9 C11:D13 C18:E18 C15:D17 B1:B23 F18:H24 B25:G25 A27:D30 E27:F40 B26 D26:G26 G27:I28 H33:J35 H29:I32 C21:E22 C19:C20 G29:G40 D31:D46 A1:A46">
    <cfRule type="cellIs" dxfId="2" priority="25" operator="equal">
      <formula>" "</formula>
    </cfRule>
  </conditionalFormatting>
  <conditionalFormatting sqref="E41:E42">
    <cfRule type="cellIs" dxfId="1" priority="24" operator="equal">
      <formula>" "</formula>
    </cfRule>
  </conditionalFormatting>
  <conditionalFormatting sqref="B22">
    <cfRule type="cellIs" dxfId="0" priority="9312" operator="greaterThanOrEqual">
      <formula>#REF!</formula>
    </cfRule>
  </conditionalFormatting>
  <pageMargins left="0.1" right="0.1" top="0.1" bottom="0.1" header="0.1" footer="0.1"/>
  <pageSetup scale="74" orientation="portrait" horizontalDpi="4294967293" vertic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24703C2BB0394EA317290976DF758D" ma:contentTypeVersion="22" ma:contentTypeDescription="Create a new document." ma:contentTypeScope="" ma:versionID="2932636eb896286d4b4370a590a21184">
  <xsd:schema xmlns:xsd="http://www.w3.org/2001/XMLSchema" xmlns:xs="http://www.w3.org/2001/XMLSchema" xmlns:p="http://schemas.microsoft.com/office/2006/metadata/properties" xmlns:ns1="http://schemas.microsoft.com/sharepoint/v3" xmlns:ns2="dc5298ca-0915-4b93-b6a1-2bb8b6d1fca5" xmlns:ns3="6dfc5ed2-1e37-41c2-b0f3-3c532573fef4" xmlns:ns4="4b710783-0d8d-43f0-961b-4c62f7220339" targetNamespace="http://schemas.microsoft.com/office/2006/metadata/properties" ma:root="true" ma:fieldsID="a9eb83f3c2293becebc2b259d8660e35" ns1:_="" ns2:_="" ns3:_="" ns4:_="">
    <xsd:import namespace="http://schemas.microsoft.com/sharepoint/v3"/>
    <xsd:import namespace="dc5298ca-0915-4b93-b6a1-2bb8b6d1fca5"/>
    <xsd:import namespace="6dfc5ed2-1e37-41c2-b0f3-3c532573fef4"/>
    <xsd:import namespace="4b710783-0d8d-43f0-961b-4c62f722033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298ca-0915-4b93-b6a1-2bb8b6d1fca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779cc231-1705-4b80-9bcb-a45683b3e956}" ma:internalName="TaxCatchAll" ma:showField="CatchAllData" ma:web="dc5298ca-0915-4b93-b6a1-2bb8b6d1fc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ed2-1e37-41c2-b0f3-3c532573fef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710783-0d8d-43f0-961b-4c62f7220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4812341d-afff-47c6-be17-96c9574a73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c5298ca-0915-4b93-b6a1-2bb8b6d1fca5">RZDMQY2VC67Q-1667979314-64393</_dlc_DocId>
    <_dlc_DocIdUrl xmlns="dc5298ca-0915-4b93-b6a1-2bb8b6d1fca5">
      <Url>https://campusacq.sharepoint.com/sites/dms/senior/_layouts/15/DocIdRedir.aspx?ID=RZDMQY2VC67Q-1667979314-64393</Url>
      <Description>RZDMQY2VC67Q-1667979314-64393</Description>
    </_dlc_DocIdUrl>
    <_ip_UnifiedCompliancePolicyUIAction xmlns="http://schemas.microsoft.com/sharepoint/v3" xsi:nil="true"/>
    <lcf76f155ced4ddcb4097134ff3c332f xmlns="4b710783-0d8d-43f0-961b-4c62f7220339">
      <Terms xmlns="http://schemas.microsoft.com/office/infopath/2007/PartnerControls"/>
    </lcf76f155ced4ddcb4097134ff3c332f>
    <_ip_UnifiedCompliancePolicyProperties xmlns="http://schemas.microsoft.com/sharepoint/v3" xsi:nil="true"/>
    <TaxCatchAll xmlns="dc5298ca-0915-4b93-b6a1-2bb8b6d1fca5" xsi:nil="true"/>
  </documentManagement>
</p:properties>
</file>

<file path=customXml/itemProps1.xml><?xml version="1.0" encoding="utf-8"?>
<ds:datastoreItem xmlns:ds="http://schemas.openxmlformats.org/officeDocument/2006/customXml" ds:itemID="{566C8A48-4D19-4362-87DD-C4237229F3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DC83F5-6B88-4743-9956-D7DA5B36EEC4}"/>
</file>

<file path=customXml/itemProps3.xml><?xml version="1.0" encoding="utf-8"?>
<ds:datastoreItem xmlns:ds="http://schemas.openxmlformats.org/officeDocument/2006/customXml" ds:itemID="{244057DF-76FE-4D95-B8D0-3CD90E642C92}"/>
</file>

<file path=customXml/itemProps4.xml><?xml version="1.0" encoding="utf-8"?>
<ds:datastoreItem xmlns:ds="http://schemas.openxmlformats.org/officeDocument/2006/customXml" ds:itemID="{0CDA423F-DBD0-4146-BD83-707A292E80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Census Report</vt:lpstr>
      <vt:lpstr>Data</vt:lpstr>
      <vt:lpstr>'Census Report'!Print_Area</vt:lpstr>
      <vt:lpstr>Data!Print_Area</vt:lpstr>
      <vt:lpstr>Resident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slindsay@principalseniorliving.com</dc:creator>
  <cp:lastModifiedBy>Poynor, Mills</cp:lastModifiedBy>
  <cp:lastPrinted>2021-02-25T16:30:49Z</cp:lastPrinted>
  <dcterms:created xsi:type="dcterms:W3CDTF">2014-09-25T20:01:57Z</dcterms:created>
  <dcterms:modified xsi:type="dcterms:W3CDTF">2022-07-12T18:46:24Z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0x010100DF24703C2BB0394EA317290976DF758D</vt:lpwstr>
  </property>
  <property fmtid="{D5CDD505-2E9C-101B-9397-08002B2CF9AE}" pid="3" name="_dlc_DocIdItemGuid">
    <vt:lpwstr>84752e93-e640-43ea-8d5a-48b87fdcd7d0</vt:lpwstr>
  </property>
</Properties>
</file>