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project\finance\"/>
    </mc:Choice>
  </mc:AlternateContent>
  <xr:revisionPtr revIDLastSave="0" documentId="13_ncr:1_{098D2ADE-2B86-4842-8DE1-4D730FD3A309}" xr6:coauthVersionLast="47" xr6:coauthVersionMax="47" xr10:uidLastSave="{00000000-0000-0000-0000-000000000000}"/>
  <workbookProtection workbookAlgorithmName="SHA-512" workbookHashValue="oxNC9nyt5k5DvdYpCo6D3eoBO2yMhzDaKLLf0HI0RPjt3R/VQIlxeuiRU30Hs0g3rDdlZdr+qoLloDUBMqPrNA==" workbookSaltValue="YcJltN2o1QtFWApAHiR0cQ==" workbookSpinCount="100000" lockStructure="1"/>
  <bookViews>
    <workbookView xWindow="-120" yWindow="-120" windowWidth="29040" windowHeight="15720" tabRatio="601" firstSheet="1" activeTab="4" xr2:uid="{00000000-000D-0000-FFFF-FFFF00000000}"/>
  </bookViews>
  <sheets>
    <sheet name="Data" sheetId="1" r:id="rId1"/>
    <sheet name="PivotTables" sheetId="2" r:id="rId2"/>
    <sheet name="Overview" sheetId="7" r:id="rId3"/>
    <sheet name="Financials" sheetId="4" r:id="rId4"/>
    <sheet name="Profitabilty" sheetId="5" r:id="rId5"/>
  </sheets>
  <definedNames>
    <definedName name="Slicer_Category">#N/A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89" i="2" l="1"/>
  <c r="AH90" i="2"/>
  <c r="AH91" i="2"/>
  <c r="AH92" i="2"/>
  <c r="AH93" i="2"/>
  <c r="AH94" i="2"/>
  <c r="AH95" i="2"/>
  <c r="AH96" i="2"/>
  <c r="AH97" i="2"/>
  <c r="AH98" i="2"/>
  <c r="AH99" i="2"/>
  <c r="AH100" i="2"/>
  <c r="AH101" i="2"/>
  <c r="AH102" i="2"/>
  <c r="AH88" i="2"/>
  <c r="AE89" i="2"/>
  <c r="AE90" i="2"/>
  <c r="AE91" i="2"/>
  <c r="AE92" i="2"/>
  <c r="AE93" i="2"/>
  <c r="AE94" i="2"/>
  <c r="AE95" i="2"/>
  <c r="AE96" i="2"/>
  <c r="AE97" i="2"/>
  <c r="AE98" i="2"/>
  <c r="AE99" i="2"/>
  <c r="AE100" i="2"/>
  <c r="AE101" i="2"/>
  <c r="AE102" i="2"/>
  <c r="AE88" i="2"/>
  <c r="AB89" i="2"/>
  <c r="AB90" i="2"/>
  <c r="AB91" i="2"/>
  <c r="AB92" i="2"/>
  <c r="AB93" i="2"/>
  <c r="AB94" i="2"/>
  <c r="AB95" i="2"/>
  <c r="AB96" i="2"/>
  <c r="AB97" i="2"/>
  <c r="AB98" i="2"/>
  <c r="AB99" i="2"/>
  <c r="AB100" i="2"/>
  <c r="AB101" i="2"/>
  <c r="AB102" i="2"/>
  <c r="AB88" i="2"/>
  <c r="Y89" i="2"/>
  <c r="Y90" i="2"/>
  <c r="Y91" i="2"/>
  <c r="Y92" i="2"/>
  <c r="Y93" i="2"/>
  <c r="Y94" i="2"/>
  <c r="Y95" i="2"/>
  <c r="Y96" i="2"/>
  <c r="Y97" i="2"/>
  <c r="Y98" i="2"/>
  <c r="Y99" i="2"/>
  <c r="Y100" i="2"/>
  <c r="Y101" i="2"/>
  <c r="Y102" i="2"/>
  <c r="Y88" i="2"/>
  <c r="V89" i="2"/>
  <c r="V90" i="2"/>
  <c r="V91" i="2"/>
  <c r="V92" i="2"/>
  <c r="V93" i="2"/>
  <c r="V94" i="2"/>
  <c r="V95" i="2"/>
  <c r="V96" i="2"/>
  <c r="V97" i="2"/>
  <c r="V98" i="2"/>
  <c r="V99" i="2"/>
  <c r="V100" i="2"/>
  <c r="V101" i="2"/>
  <c r="V102" i="2"/>
  <c r="V88" i="2"/>
  <c r="S89" i="2"/>
  <c r="S90" i="2"/>
  <c r="S91" i="2"/>
  <c r="S92" i="2"/>
  <c r="S93" i="2"/>
  <c r="S94" i="2"/>
  <c r="S95" i="2"/>
  <c r="S96" i="2"/>
  <c r="S97" i="2"/>
  <c r="S98" i="2"/>
  <c r="S99" i="2"/>
  <c r="S100" i="2"/>
  <c r="S101" i="2"/>
  <c r="S102" i="2"/>
  <c r="S88" i="2"/>
  <c r="P89" i="2"/>
  <c r="P90" i="2"/>
  <c r="P91" i="2"/>
  <c r="P92" i="2"/>
  <c r="P93" i="2"/>
  <c r="P94" i="2"/>
  <c r="P95" i="2"/>
  <c r="P96" i="2"/>
  <c r="P97" i="2"/>
  <c r="P98" i="2"/>
  <c r="P99" i="2"/>
  <c r="P100" i="2"/>
  <c r="P101" i="2"/>
  <c r="P102" i="2"/>
  <c r="P88" i="2"/>
  <c r="M89" i="2"/>
  <c r="M90" i="2"/>
  <c r="M91" i="2"/>
  <c r="M92" i="2"/>
  <c r="M93" i="2"/>
  <c r="M94" i="2"/>
  <c r="M95" i="2"/>
  <c r="M96" i="2"/>
  <c r="M97" i="2"/>
  <c r="M98" i="2"/>
  <c r="M99" i="2"/>
  <c r="M100" i="2"/>
  <c r="M101" i="2"/>
  <c r="M88" i="2"/>
  <c r="N18" i="2"/>
  <c r="O18" i="2" s="1"/>
  <c r="N19" i="2"/>
  <c r="O19" i="2" s="1"/>
  <c r="N20" i="2"/>
  <c r="O20" i="2" s="1"/>
  <c r="N21" i="2"/>
  <c r="O21" i="2" s="1"/>
  <c r="N22" i="2"/>
  <c r="O22" i="2" s="1"/>
  <c r="N23" i="2"/>
  <c r="O23" i="2" s="1"/>
  <c r="N24" i="2"/>
  <c r="O24" i="2" s="1"/>
  <c r="N25" i="2"/>
  <c r="O25" i="2" s="1"/>
  <c r="N26" i="2"/>
  <c r="O26" i="2" s="1"/>
  <c r="N27" i="2"/>
  <c r="O27" i="2" s="1"/>
  <c r="N28" i="2"/>
  <c r="O28" i="2" s="1"/>
  <c r="N29" i="2"/>
  <c r="O29" i="2" s="1"/>
  <c r="G24" i="2"/>
  <c r="G25" i="2"/>
  <c r="G26" i="2"/>
  <c r="G27" i="2"/>
  <c r="G28" i="2"/>
  <c r="G29" i="2"/>
  <c r="G30" i="2"/>
  <c r="G23" i="2"/>
  <c r="F24" i="2"/>
  <c r="F25" i="2"/>
  <c r="F26" i="2"/>
  <c r="F27" i="2"/>
  <c r="F28" i="2"/>
  <c r="F29" i="2"/>
  <c r="F30" i="2"/>
  <c r="F23" i="2"/>
  <c r="N25" i="7"/>
  <c r="N28" i="7"/>
  <c r="O25" i="7"/>
  <c r="P25" i="7"/>
  <c r="P27" i="7"/>
  <c r="P28" i="7"/>
  <c r="O26" i="7"/>
  <c r="O27" i="7"/>
  <c r="O28" i="7"/>
  <c r="N27" i="7"/>
  <c r="N26" i="7"/>
  <c r="P26" i="7"/>
</calcChain>
</file>

<file path=xl/sharedStrings.xml><?xml version="1.0" encoding="utf-8"?>
<sst xmlns="http://schemas.openxmlformats.org/spreadsheetml/2006/main" count="537" uniqueCount="93">
  <si>
    <t>Year</t>
  </si>
  <si>
    <t>Company</t>
  </si>
  <si>
    <t>Category</t>
  </si>
  <si>
    <t>Market Cap(in B USD)</t>
  </si>
  <si>
    <t>Revenue</t>
  </si>
  <si>
    <t>Gross Profit</t>
  </si>
  <si>
    <t>Net Income</t>
  </si>
  <si>
    <t>Earning Per Share</t>
  </si>
  <si>
    <t>EBITDA</t>
  </si>
  <si>
    <t>Share Holder Equity</t>
  </si>
  <si>
    <t>Cash Flow from Operating</t>
  </si>
  <si>
    <t>Cash Flow from Investing</t>
  </si>
  <si>
    <t>Cash Flow from Financial Activities</t>
  </si>
  <si>
    <t>Current Ratio</t>
  </si>
  <si>
    <t>Debt/Equity Ratio</t>
  </si>
  <si>
    <t>ROE</t>
  </si>
  <si>
    <t>ROA</t>
  </si>
  <si>
    <t>ROI</t>
  </si>
  <si>
    <t>Net Profit Margin</t>
  </si>
  <si>
    <t>Free Cash Flow per Share</t>
  </si>
  <si>
    <t>Return on Tangible Equity</t>
  </si>
  <si>
    <t>Number of Employees</t>
  </si>
  <si>
    <t>Inflation Rate(in US)</t>
  </si>
  <si>
    <t>AAPL</t>
  </si>
  <si>
    <t>IT</t>
  </si>
  <si>
    <t>MSFT</t>
  </si>
  <si>
    <t>GOOG</t>
  </si>
  <si>
    <t>PYPL</t>
  </si>
  <si>
    <t>FinTech</t>
  </si>
  <si>
    <t>AIG</t>
  </si>
  <si>
    <t>Bank</t>
  </si>
  <si>
    <t>PCG</t>
  </si>
  <si>
    <t>Manufacturing</t>
  </si>
  <si>
    <t>SHLDQ</t>
  </si>
  <si>
    <t>Finance</t>
  </si>
  <si>
    <t>MCD</t>
  </si>
  <si>
    <t>FOOD</t>
  </si>
  <si>
    <t>BCS</t>
  </si>
  <si>
    <t>BANK</t>
  </si>
  <si>
    <t>NVDA</t>
  </si>
  <si>
    <t>INTC</t>
  </si>
  <si>
    <t>AMZN</t>
  </si>
  <si>
    <t>Row Labels</t>
  </si>
  <si>
    <t>Grand Total</t>
  </si>
  <si>
    <t>Average of Inflation Rate(in US)</t>
  </si>
  <si>
    <t>Sum of Market Cap(in B USD)</t>
  </si>
  <si>
    <t>Average of Market Cap(in B USD)2</t>
  </si>
  <si>
    <t>Average</t>
  </si>
  <si>
    <t>Companies</t>
  </si>
  <si>
    <t>Sum of Revenue</t>
  </si>
  <si>
    <t>Average of Revenue2</t>
  </si>
  <si>
    <t>Min of Revenue</t>
  </si>
  <si>
    <t>Max of Revenue3</t>
  </si>
  <si>
    <t>Min of Market Cap(in B USD)</t>
  </si>
  <si>
    <t>Max of Market Cap(in B USD)3</t>
  </si>
  <si>
    <t>Sum of EBITDA</t>
  </si>
  <si>
    <t>Min of EBITDA</t>
  </si>
  <si>
    <t>Average of EBITDA2</t>
  </si>
  <si>
    <t>Max of EBITDA3</t>
  </si>
  <si>
    <t>Sum of Net Income</t>
  </si>
  <si>
    <t>Min of Net Income</t>
  </si>
  <si>
    <t>Average of Net Income2</t>
  </si>
  <si>
    <t>Max of Net Income3</t>
  </si>
  <si>
    <t>Metric</t>
  </si>
  <si>
    <t>Minimum</t>
  </si>
  <si>
    <t>Maximum</t>
  </si>
  <si>
    <t>Market Cap</t>
  </si>
  <si>
    <t>Percent</t>
  </si>
  <si>
    <t>LOGISTICS</t>
  </si>
  <si>
    <t>ELECTRICAL</t>
  </si>
  <si>
    <t>Sum of Current Ratio</t>
  </si>
  <si>
    <t>Sum of Debt/Equity Ratio</t>
  </si>
  <si>
    <t>Debt/Equity</t>
  </si>
  <si>
    <t>Sum of Cash Flow from Investing</t>
  </si>
  <si>
    <t>Sum of Cash Flow from Operating</t>
  </si>
  <si>
    <t>Sum of Cash Flow from Financial Activities</t>
  </si>
  <si>
    <t>Sum Market Cap</t>
  </si>
  <si>
    <t>Average Market Cap</t>
  </si>
  <si>
    <t>Percent(Revenue)</t>
  </si>
  <si>
    <t>Sum of Free Cash Flow per Share</t>
  </si>
  <si>
    <t>Sum of ROE</t>
  </si>
  <si>
    <t>Sum of ROA</t>
  </si>
  <si>
    <t>Sum of Net Profit Margin</t>
  </si>
  <si>
    <t>Sum of Return on Tangible Equity</t>
  </si>
  <si>
    <t>Sum of Number of Employees</t>
  </si>
  <si>
    <t>Total Employees</t>
  </si>
  <si>
    <t>Column Labels</t>
  </si>
  <si>
    <t>ELEC</t>
  </si>
  <si>
    <t>LOGI</t>
  </si>
  <si>
    <t>Elec</t>
  </si>
  <si>
    <t>Food</t>
  </si>
  <si>
    <t>Fintech</t>
  </si>
  <si>
    <t>Logi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</si>
</sst>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0_-;\-* #,##0.0_-;_-* &quot;-&quot;??_-;_-@_-"/>
    <numFmt numFmtId="165" formatCode="_-* #,##0_-;\-* #,##0_-;_-* &quot;-&quot;??_-;_-@_-"/>
  </numFmts>
  <fonts count="6"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sz val="12"/>
      <color theme="0"/>
      <name val="Calibri"/>
      <family val="2"/>
      <scheme val="minor"/>
    </font>
    <font>
      <sz val="12"/>
      <color theme="1"/>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3"/>
        <bgColor indexed="64"/>
      </patternFill>
    </fill>
    <fill>
      <patternFill patternType="solid">
        <fgColor theme="1"/>
        <bgColor indexed="64"/>
      </patternFill>
    </fill>
    <fill>
      <patternFill patternType="solid">
        <fgColor theme="3" tint="0.39997558519241921"/>
        <bgColor indexed="64"/>
      </patternFill>
    </fill>
    <fill>
      <patternFill patternType="solid">
        <fgColor rgb="FF2466B6"/>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2" borderId="0" xfId="0" applyFont="1" applyFill="1"/>
    <xf numFmtId="10" fontId="0" fillId="0" borderId="0" xfId="0" applyNumberFormat="1"/>
    <xf numFmtId="165" fontId="0" fillId="0" borderId="0" xfId="1" applyNumberFormat="1" applyFont="1"/>
    <xf numFmtId="10" fontId="0" fillId="0" borderId="0" xfId="2" applyNumberFormat="1" applyFont="1"/>
    <xf numFmtId="164" fontId="0" fillId="0" borderId="0" xfId="0" applyNumberFormat="1"/>
    <xf numFmtId="0" fontId="3" fillId="3" borderId="0" xfId="0" applyFont="1" applyFill="1"/>
    <xf numFmtId="0" fontId="0" fillId="4" borderId="0" xfId="0" applyFill="1"/>
    <xf numFmtId="0" fontId="4" fillId="4" borderId="0" xfId="0" applyFont="1" applyFill="1"/>
    <xf numFmtId="0" fontId="5" fillId="4" borderId="0" xfId="0" applyFont="1" applyFill="1"/>
    <xf numFmtId="0" fontId="3" fillId="4" borderId="0" xfId="0" applyFont="1" applyFill="1"/>
    <xf numFmtId="0" fontId="0" fillId="0" borderId="0" xfId="0" applyNumberFormat="1"/>
    <xf numFmtId="0" fontId="0" fillId="0" borderId="0" xfId="0" applyAlignment="1">
      <alignment horizontal="left" indent="1"/>
    </xf>
    <xf numFmtId="0" fontId="0" fillId="5" borderId="2" xfId="0" applyFill="1" applyBorder="1"/>
    <xf numFmtId="0" fontId="0" fillId="5" borderId="3" xfId="0" applyFill="1" applyBorder="1"/>
    <xf numFmtId="0" fontId="0" fillId="0" borderId="4" xfId="0" applyBorder="1" applyAlignment="1">
      <alignment horizontal="left" indent="1"/>
    </xf>
    <xf numFmtId="0" fontId="0" fillId="0" borderId="5" xfId="0" applyBorder="1"/>
    <xf numFmtId="0" fontId="0" fillId="0" borderId="6" xfId="0" applyBorder="1" applyAlignment="1">
      <alignment horizontal="left" indent="1"/>
    </xf>
    <xf numFmtId="0" fontId="0" fillId="0" borderId="7" xfId="0" applyBorder="1"/>
    <xf numFmtId="0" fontId="0" fillId="0" borderId="4" xfId="0" applyBorder="1" applyAlignment="1">
      <alignment horizontal="left"/>
    </xf>
    <xf numFmtId="0" fontId="0" fillId="0" borderId="6" xfId="0" applyBorder="1" applyAlignment="1">
      <alignment horizontal="left"/>
    </xf>
    <xf numFmtId="0" fontId="0" fillId="0" borderId="4" xfId="0" applyFill="1" applyBorder="1" applyAlignment="1">
      <alignment horizontal="left"/>
    </xf>
    <xf numFmtId="0" fontId="0" fillId="0" borderId="6" xfId="0" applyFill="1" applyBorder="1" applyAlignment="1">
      <alignment horizontal="left"/>
    </xf>
    <xf numFmtId="0" fontId="0" fillId="0" borderId="5" xfId="0" applyFill="1" applyBorder="1"/>
    <xf numFmtId="0" fontId="0" fillId="0" borderId="7" xfId="0" applyFill="1" applyBorder="1"/>
    <xf numFmtId="0" fontId="0" fillId="6" borderId="2" xfId="0" applyFill="1" applyBorder="1"/>
    <xf numFmtId="0" fontId="0" fillId="6" borderId="3" xfId="0" applyFill="1" applyBorder="1"/>
  </cellXfs>
  <cellStyles count="3">
    <cellStyle name="Comma" xfId="1" builtinId="3"/>
    <cellStyle name="Normal" xfId="0" builtinId="0"/>
    <cellStyle name="Percent" xfId="2" builtinId="5"/>
  </cellStyles>
  <dxfs count="28">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font>
        <strike val="0"/>
        <outline val="0"/>
        <shadow val="0"/>
        <u val="none"/>
        <vertAlign val="baseline"/>
        <sz val="12"/>
        <name val="Calibri"/>
        <family val="2"/>
        <scheme val="minor"/>
      </font>
      <fill>
        <patternFill>
          <fgColor indexed="64"/>
          <bgColor theme="1"/>
        </patternFill>
      </fill>
    </dxf>
    <dxf>
      <font>
        <strike val="0"/>
        <outline val="0"/>
        <shadow val="0"/>
        <u val="none"/>
        <vertAlign val="baseline"/>
        <sz val="12"/>
        <name val="Calibri"/>
        <family val="2"/>
        <scheme val="minor"/>
      </font>
      <fill>
        <patternFill>
          <fgColor indexed="64"/>
          <bgColor theme="1"/>
        </patternFill>
      </fill>
    </dxf>
    <dxf>
      <font>
        <strike val="0"/>
        <outline val="0"/>
        <shadow val="0"/>
        <u val="none"/>
        <vertAlign val="baseline"/>
        <sz val="12"/>
        <name val="Calibri"/>
        <family val="2"/>
        <scheme val="minor"/>
      </font>
      <fill>
        <patternFill>
          <fgColor indexed="64"/>
          <bgColor theme="1"/>
        </patternFill>
      </fill>
    </dxf>
    <dxf>
      <font>
        <strike val="0"/>
        <outline val="0"/>
        <shadow val="0"/>
        <u val="none"/>
        <vertAlign val="baseline"/>
        <sz val="12"/>
        <name val="Calibri"/>
        <family val="2"/>
        <scheme val="minor"/>
      </font>
      <fill>
        <patternFill>
          <fgColor indexed="64"/>
          <bgColor theme="1"/>
        </patternFill>
      </fill>
    </dxf>
    <dxf>
      <font>
        <strike val="0"/>
        <outline val="0"/>
        <shadow val="0"/>
        <u val="none"/>
        <vertAlign val="baseline"/>
        <sz val="12"/>
        <name val="Calibri"/>
        <family val="2"/>
        <scheme val="minor"/>
      </font>
      <fill>
        <patternFill>
          <fgColor indexed="64"/>
          <bgColor theme="1"/>
        </patternFill>
      </fill>
    </dxf>
    <dxf>
      <font>
        <b val="0"/>
        <i val="0"/>
        <strike val="0"/>
        <condense val="0"/>
        <extend val="0"/>
        <outline val="0"/>
        <shadow val="0"/>
        <u val="none"/>
        <vertAlign val="baseline"/>
        <sz val="12"/>
        <color theme="0"/>
        <name val="Calibri"/>
        <family val="2"/>
        <scheme val="minor"/>
      </font>
      <fill>
        <patternFill patternType="solid">
          <fgColor indexed="64"/>
          <bgColor theme="1"/>
        </patternFill>
      </fill>
    </dxf>
    <dxf>
      <numFmt numFmtId="164" formatCode="_-* #,##0.0_-;\-* #,##0.0_-;_-* &quot;-&quot;??_-;_-@_-"/>
    </dxf>
    <dxf>
      <border diagonalUp="0" diagonalDown="0">
        <left/>
        <right/>
        <top/>
        <bottom/>
        <vertical/>
        <horizontal/>
      </border>
    </dxf>
    <dxf>
      <font>
        <sz val="12"/>
        <name val="Calibri"/>
        <family val="2"/>
        <scheme val="minor"/>
      </font>
      <fill>
        <patternFill patternType="none">
          <bgColor auto="1"/>
        </patternFill>
      </fill>
      <border diagonalUp="0" diagonalDown="0">
        <left/>
        <right/>
        <top/>
        <bottom/>
        <vertical/>
        <horizontal/>
      </border>
    </dxf>
    <dxf>
      <font>
        <strike val="0"/>
        <sz val="12"/>
        <color theme="0"/>
        <name val="Calibri"/>
        <family val="2"/>
        <scheme val="minor"/>
      </font>
      <fill>
        <patternFill>
          <bgColor theme="1"/>
        </patternFill>
      </fill>
      <border diagonalUp="0" diagonalDown="0">
        <left/>
        <right/>
        <top/>
        <bottom/>
        <vertical/>
        <horizontal/>
      </border>
    </dxf>
    <dxf>
      <font>
        <strike val="0"/>
        <sz val="12"/>
        <color theme="0"/>
        <name val="Calibri"/>
        <family val="2"/>
        <scheme val="minor"/>
      </font>
      <fill>
        <patternFill>
          <bgColor theme="1"/>
        </patternFill>
      </fill>
      <border diagonalUp="0" diagonalDown="0">
        <left/>
        <right/>
        <top/>
        <bottom/>
        <vertical/>
        <horizontal/>
      </border>
    </dxf>
    <dxf>
      <font>
        <b val="0"/>
        <i val="0"/>
        <strike val="0"/>
        <sz val="12"/>
        <name val="Cambria"/>
        <family val="1"/>
        <scheme val="none"/>
      </font>
      <fill>
        <patternFill patternType="none">
          <fgColor auto="1"/>
          <bgColor auto="1"/>
        </patternFill>
      </fill>
      <border diagonalUp="0" diagonalDown="0">
        <left/>
        <right/>
        <top/>
        <bottom/>
        <vertical/>
        <horizontal/>
      </border>
    </dxf>
  </dxfs>
  <tableStyles count="4" defaultTableStyle="TableStyleMedium9" defaultPivotStyle="PivotStyleLight16">
    <tableStyle name="Slicer Style 1" pivot="0" table="0" count="1" xr9:uid="{DDE3A088-8AB9-4625-8C51-5E8C807F888F}">
      <tableStyleElement type="wholeTable" dxfId="27"/>
    </tableStyle>
    <tableStyle name="Slicer Style 2" pivot="0" table="0" count="1" xr9:uid="{DA9419DB-7C3C-4514-BD90-119BB4FCB5C3}">
      <tableStyleElement type="wholeTable" dxfId="26"/>
    </tableStyle>
    <tableStyle name="Slicer Style 2 2" pivot="0" table="0" count="3" xr9:uid="{144EE35B-4C99-4225-8D5E-94D81277E434}">
      <tableStyleElement type="wholeTable" dxfId="25"/>
    </tableStyle>
    <tableStyle name="Slicer Style 3" pivot="0" table="0" count="6" xr9:uid="{944AB7C5-5720-48CB-9826-7BF4ED110A82}">
      <tableStyleElement type="wholeTable" dxfId="24"/>
      <tableStyleElement type="headerRow" dxfId="23"/>
    </tableStyle>
  </tableStyles>
  <colors>
    <mruColors>
      <color rgb="FF2466B6"/>
      <color rgb="FF66FF33"/>
      <color rgb="FFCCECFF"/>
      <color rgb="FF0066FF"/>
      <color rgb="FF3333CC"/>
      <color rgb="FF0000FF"/>
      <color rgb="FF003399"/>
      <color rgb="FF0000CC"/>
      <color rgb="FF000066"/>
      <color rgb="FF660066"/>
    </mruColors>
  </colors>
  <extLst>
    <ext xmlns:x14="http://schemas.microsoft.com/office/spreadsheetml/2009/9/main" uri="{46F421CA-312F-682f-3DD2-61675219B42D}">
      <x14:dxfs count="6">
        <dxf>
          <fill>
            <patternFill>
              <bgColor theme="4" tint="0.39994506668294322"/>
            </patternFill>
          </fill>
        </dxf>
        <dxf>
          <fill>
            <patternFill>
              <bgColor theme="1" tint="0.24994659260841701"/>
            </patternFill>
          </fill>
          <border diagonalUp="0" diagonalDown="0">
            <left/>
            <right/>
            <top/>
            <bottom/>
            <vertical/>
            <horizontal/>
          </border>
        </dxf>
        <dxf>
          <fill>
            <patternFill>
              <bgColor theme="3" tint="0.59996337778862885"/>
            </patternFill>
          </fill>
          <border diagonalUp="0" diagonalDown="0">
            <left/>
            <right/>
            <top/>
            <bottom/>
            <vertical/>
            <horizontal/>
          </border>
        </dxf>
        <dxf>
          <fill>
            <patternFill>
              <bgColor theme="1" tint="0.499984740745262"/>
            </patternFill>
          </fill>
        </dxf>
        <dxf>
          <fill>
            <patternFill>
              <bgColor theme="5" tint="-0.24994659260841701"/>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2 2">
          <x14:slicerStyleElements>
            <x14:slicerStyleElement type="unselectedItemWithData" dxfId="5"/>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[Finance.xlsx]PivotTables!PivotTable5</c:name>
    <c:fmtId val="2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02319779388254E-2"/>
          <c:y val="0.12354164153988412"/>
          <c:w val="0.90219313659375211"/>
          <c:h val="0.79185490216348775"/>
        </c:manualLayout>
      </c:layout>
      <c:lineChart>
        <c:grouping val="standard"/>
        <c:varyColors val="0"/>
        <c:ser>
          <c:idx val="0"/>
          <c:order val="0"/>
          <c:tx>
            <c:strRef>
              <c:f>PivotTables!$E$3</c:f>
              <c:strCache>
                <c:ptCount val="1"/>
                <c:pt idx="0">
                  <c:v>Sum Market Cap</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PivotTables!$D$4:$D$16</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PivotTables!$E$4:$E$16</c:f>
              <c:numCache>
                <c:formatCode>General</c:formatCode>
                <c:ptCount val="12"/>
                <c:pt idx="0">
                  <c:v>13878.660000000003</c:v>
                </c:pt>
                <c:pt idx="1">
                  <c:v>665.19999999999982</c:v>
                </c:pt>
                <c:pt idx="2">
                  <c:v>7726.97</c:v>
                </c:pt>
                <c:pt idx="3">
                  <c:v>614.91999999999996</c:v>
                </c:pt>
                <c:pt idx="4">
                  <c:v>9198.720000000003</c:v>
                </c:pt>
                <c:pt idx="5">
                  <c:v>2208.2399999999998</c:v>
                </c:pt>
                <c:pt idx="6">
                  <c:v>1832.15</c:v>
                </c:pt>
                <c:pt idx="7">
                  <c:v>13662.399999999996</c:v>
                </c:pt>
                <c:pt idx="8">
                  <c:v>2892.36</c:v>
                </c:pt>
                <c:pt idx="9">
                  <c:v>316.27999999999997</c:v>
                </c:pt>
                <c:pt idx="10">
                  <c:v>1096.7500000000002</c:v>
                </c:pt>
                <c:pt idx="11">
                  <c:v>37.180000000000007</c:v>
                </c:pt>
              </c:numCache>
            </c:numRef>
          </c:val>
          <c:smooth val="0"/>
          <c:extLst>
            <c:ext xmlns:c16="http://schemas.microsoft.com/office/drawing/2014/chart" uri="{C3380CC4-5D6E-409C-BE32-E72D297353CC}">
              <c16:uniqueId val="{00000000-CBA5-4226-B5ED-561B75D713B2}"/>
            </c:ext>
          </c:extLst>
        </c:ser>
        <c:ser>
          <c:idx val="1"/>
          <c:order val="1"/>
          <c:tx>
            <c:strRef>
              <c:f>PivotTables!$F$3</c:f>
              <c:strCache>
                <c:ptCount val="1"/>
                <c:pt idx="0">
                  <c:v>Average Market Cap</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PivotTables!$D$4:$D$16</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PivotTables!$F$4:$F$16</c:f>
              <c:numCache>
                <c:formatCode>General</c:formatCode>
                <c:ptCount val="12"/>
                <c:pt idx="0">
                  <c:v>991.33285714285739</c:v>
                </c:pt>
                <c:pt idx="1">
                  <c:v>47.514285714285698</c:v>
                </c:pt>
                <c:pt idx="2">
                  <c:v>551.92642857142857</c:v>
                </c:pt>
                <c:pt idx="3">
                  <c:v>43.92285714285714</c:v>
                </c:pt>
                <c:pt idx="4">
                  <c:v>657.0514285714288</c:v>
                </c:pt>
                <c:pt idx="5">
                  <c:v>157.73142857142855</c:v>
                </c:pt>
                <c:pt idx="6">
                  <c:v>130.86785714285716</c:v>
                </c:pt>
                <c:pt idx="7">
                  <c:v>910.82666666666637</c:v>
                </c:pt>
                <c:pt idx="8">
                  <c:v>192.82400000000001</c:v>
                </c:pt>
                <c:pt idx="9">
                  <c:v>22.591428571428569</c:v>
                </c:pt>
                <c:pt idx="10">
                  <c:v>121.86111111111114</c:v>
                </c:pt>
                <c:pt idx="11">
                  <c:v>3.7180000000000009</c:v>
                </c:pt>
              </c:numCache>
            </c:numRef>
          </c:val>
          <c:smooth val="0"/>
          <c:extLst>
            <c:ext xmlns:c16="http://schemas.microsoft.com/office/drawing/2014/chart" uri="{C3380CC4-5D6E-409C-BE32-E72D297353CC}">
              <c16:uniqueId val="{00000001-CBA5-4226-B5ED-561B75D713B2}"/>
            </c:ext>
          </c:extLst>
        </c:ser>
        <c:dLbls>
          <c:showLegendKey val="0"/>
          <c:showVal val="0"/>
          <c:showCatName val="0"/>
          <c:showSerName val="0"/>
          <c:showPercent val="0"/>
          <c:showBubbleSize val="0"/>
        </c:dLbls>
        <c:marker val="1"/>
        <c:smooth val="0"/>
        <c:axId val="152433968"/>
        <c:axId val="1901085888"/>
      </c:lineChart>
      <c:catAx>
        <c:axId val="15243396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901085888"/>
        <c:crosses val="autoZero"/>
        <c:auto val="1"/>
        <c:lblAlgn val="ctr"/>
        <c:lblOffset val="100"/>
        <c:noMultiLvlLbl val="0"/>
      </c:catAx>
      <c:valAx>
        <c:axId val="1901085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5243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[Finance.xlsx]PivotTables!PivotTable15</c:name>
    <c:fmtId val="8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PivotTables!$J$65</c:f>
              <c:strCache>
                <c:ptCount val="1"/>
                <c:pt idx="0">
                  <c:v>Total</c:v>
                </c:pt>
              </c:strCache>
            </c:strRef>
          </c:tx>
          <c:spPr>
            <a:ln w="28575" cap="rnd">
              <a:solidFill>
                <a:schemeClr val="accent1"/>
              </a:solidFill>
              <a:round/>
            </a:ln>
            <a:effectLst/>
          </c:spPr>
          <c:marker>
            <c:symbol val="none"/>
          </c:marker>
          <c:cat>
            <c:strRef>
              <c:f>PivotTables!$I$66:$I$81</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PivotTables!$J$66:$J$81</c:f>
              <c:numCache>
                <c:formatCode>General</c:formatCode>
                <c:ptCount val="15"/>
                <c:pt idx="0">
                  <c:v>1191780</c:v>
                </c:pt>
                <c:pt idx="1">
                  <c:v>1209630</c:v>
                </c:pt>
                <c:pt idx="2">
                  <c:v>1274470</c:v>
                </c:pt>
                <c:pt idx="3">
                  <c:v>1385287</c:v>
                </c:pt>
                <c:pt idx="4">
                  <c:v>1393796</c:v>
                </c:pt>
                <c:pt idx="5">
                  <c:v>1429889</c:v>
                </c:pt>
                <c:pt idx="6">
                  <c:v>1488742</c:v>
                </c:pt>
                <c:pt idx="7">
                  <c:v>1529480</c:v>
                </c:pt>
                <c:pt idx="8">
                  <c:v>1552509</c:v>
                </c:pt>
                <c:pt idx="9">
                  <c:v>1606999</c:v>
                </c:pt>
                <c:pt idx="10">
                  <c:v>1699976</c:v>
                </c:pt>
                <c:pt idx="11">
                  <c:v>2246176</c:v>
                </c:pt>
                <c:pt idx="12">
                  <c:v>2614675</c:v>
                </c:pt>
                <c:pt idx="13">
                  <c:v>2590117</c:v>
                </c:pt>
                <c:pt idx="14">
                  <c:v>247196</c:v>
                </c:pt>
              </c:numCache>
            </c:numRef>
          </c:val>
          <c:smooth val="0"/>
          <c:extLst>
            <c:ext xmlns:c16="http://schemas.microsoft.com/office/drawing/2014/chart" uri="{C3380CC4-5D6E-409C-BE32-E72D297353CC}">
              <c16:uniqueId val="{00000000-5194-4A70-BDEB-5A9C69AB868B}"/>
            </c:ext>
          </c:extLst>
        </c:ser>
        <c:dLbls>
          <c:showLegendKey val="0"/>
          <c:showVal val="0"/>
          <c:showCatName val="0"/>
          <c:showSerName val="0"/>
          <c:showPercent val="0"/>
          <c:showBubbleSize val="0"/>
        </c:dLbls>
        <c:smooth val="0"/>
        <c:axId val="167612527"/>
        <c:axId val="810927071"/>
      </c:lineChart>
      <c:catAx>
        <c:axId val="167612527"/>
        <c:scaling>
          <c:orientation val="minMax"/>
        </c:scaling>
        <c:delete val="1"/>
        <c:axPos val="b"/>
        <c:numFmt formatCode="General" sourceLinked="1"/>
        <c:majorTickMark val="none"/>
        <c:minorTickMark val="none"/>
        <c:tickLblPos val="nextTo"/>
        <c:crossAx val="810927071"/>
        <c:crosses val="autoZero"/>
        <c:auto val="1"/>
        <c:lblAlgn val="ctr"/>
        <c:lblOffset val="100"/>
        <c:noMultiLvlLbl val="0"/>
      </c:catAx>
      <c:valAx>
        <c:axId val="810927071"/>
        <c:scaling>
          <c:orientation val="minMax"/>
        </c:scaling>
        <c:delete val="1"/>
        <c:axPos val="l"/>
        <c:numFmt formatCode="General" sourceLinked="1"/>
        <c:majorTickMark val="none"/>
        <c:minorTickMark val="none"/>
        <c:tickLblPos val="nextTo"/>
        <c:crossAx val="1676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[Finance.xlsx]PivotTables!PivotTable16</c:name>
    <c:fmtId val="9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sz="1400" b="0" i="0">
                <a:solidFill>
                  <a:schemeClr val="bg1"/>
                </a:solidFill>
                <a:effectLst/>
              </a:rPr>
              <a:t>Employee Comparison Across Companies</a:t>
            </a:r>
            <a:endParaRPr lang="en-DE" sz="2000" b="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PivotTables!$M$65</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PivotTables!$L$66:$L$78</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PivotTables!$M$66:$M$78</c:f>
              <c:numCache>
                <c:formatCode>General</c:formatCode>
                <c:ptCount val="12"/>
                <c:pt idx="0">
                  <c:v>1490000</c:v>
                </c:pt>
                <c:pt idx="1">
                  <c:v>784000</c:v>
                </c:pt>
                <c:pt idx="2">
                  <c:v>7504700</c:v>
                </c:pt>
                <c:pt idx="3">
                  <c:v>1588800</c:v>
                </c:pt>
                <c:pt idx="4">
                  <c:v>1145601</c:v>
                </c:pt>
                <c:pt idx="5">
                  <c:v>1479500</c:v>
                </c:pt>
                <c:pt idx="6">
                  <c:v>4500000</c:v>
                </c:pt>
                <c:pt idx="7">
                  <c:v>2074000</c:v>
                </c:pt>
                <c:pt idx="8">
                  <c:v>176048</c:v>
                </c:pt>
                <c:pt idx="9">
                  <c:v>315473</c:v>
                </c:pt>
                <c:pt idx="10">
                  <c:v>201700</c:v>
                </c:pt>
                <c:pt idx="11">
                  <c:v>2200900</c:v>
                </c:pt>
              </c:numCache>
            </c:numRef>
          </c:val>
          <c:extLst>
            <c:ext xmlns:c16="http://schemas.microsoft.com/office/drawing/2014/chart" uri="{C3380CC4-5D6E-409C-BE32-E72D297353CC}">
              <c16:uniqueId val="{00000000-72FD-4ACA-81BB-AE892C6CC5AB}"/>
            </c:ext>
          </c:extLst>
        </c:ser>
        <c:dLbls>
          <c:dLblPos val="outEnd"/>
          <c:showLegendKey val="0"/>
          <c:showVal val="1"/>
          <c:showCatName val="0"/>
          <c:showSerName val="0"/>
          <c:showPercent val="0"/>
          <c:showBubbleSize val="0"/>
        </c:dLbls>
        <c:gapWidth val="182"/>
        <c:axId val="469631455"/>
        <c:axId val="642180591"/>
      </c:barChart>
      <c:catAx>
        <c:axId val="46963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642180591"/>
        <c:crosses val="autoZero"/>
        <c:auto val="1"/>
        <c:lblAlgn val="ctr"/>
        <c:lblOffset val="100"/>
        <c:noMultiLvlLbl val="0"/>
      </c:catAx>
      <c:valAx>
        <c:axId val="642180591"/>
        <c:scaling>
          <c:orientation val="minMax"/>
        </c:scaling>
        <c:delete val="1"/>
        <c:axPos val="l"/>
        <c:numFmt formatCode="General" sourceLinked="1"/>
        <c:majorTickMark val="none"/>
        <c:minorTickMark val="none"/>
        <c:tickLblPos val="nextTo"/>
        <c:crossAx val="46963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v>IT</c:v>
          </c:tx>
          <c:spPr>
            <a:ln w="28575" cap="rnd">
              <a:solidFill>
                <a:schemeClr val="accent1"/>
              </a:solidFill>
              <a:round/>
            </a:ln>
            <a:effectLst/>
          </c:spPr>
          <c:marker>
            <c:symbol val="none"/>
          </c:marker>
          <c:cat>
            <c:numRef>
              <c:f>PivotTables!$AA$88:$AA$102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PivotTables!$AB$88:$AB$102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3.7</c:v>
                </c:pt>
              </c:numCache>
            </c:numRef>
          </c:val>
          <c:smooth val="0"/>
          <c:extLst>
            <c:ext xmlns:c16="http://schemas.microsoft.com/office/drawing/2014/chart" uri="{C3380CC4-5D6E-409C-BE32-E72D297353CC}">
              <c16:uniqueId val="{00000000-7429-4468-9928-1C1E2A432F2B}"/>
            </c:ext>
          </c:extLst>
        </c:ser>
        <c:dLbls>
          <c:showLegendKey val="0"/>
          <c:showVal val="0"/>
          <c:showCatName val="0"/>
          <c:showSerName val="0"/>
          <c:showPercent val="0"/>
          <c:showBubbleSize val="0"/>
        </c:dLbls>
        <c:smooth val="0"/>
        <c:axId val="406784544"/>
        <c:axId val="648181488"/>
      </c:lineChart>
      <c:catAx>
        <c:axId val="406784544"/>
        <c:scaling>
          <c:orientation val="minMax"/>
        </c:scaling>
        <c:delete val="1"/>
        <c:axPos val="b"/>
        <c:numFmt formatCode="General" sourceLinked="1"/>
        <c:majorTickMark val="none"/>
        <c:minorTickMark val="none"/>
        <c:tickLblPos val="nextTo"/>
        <c:crossAx val="648181488"/>
        <c:crosses val="autoZero"/>
        <c:auto val="1"/>
        <c:lblAlgn val="ctr"/>
        <c:lblOffset val="100"/>
        <c:noMultiLvlLbl val="0"/>
      </c:catAx>
      <c:valAx>
        <c:axId val="648181488"/>
        <c:scaling>
          <c:orientation val="minMax"/>
        </c:scaling>
        <c:delete val="1"/>
        <c:axPos val="l"/>
        <c:numFmt formatCode="General" sourceLinked="1"/>
        <c:majorTickMark val="none"/>
        <c:minorTickMark val="none"/>
        <c:tickLblPos val="nextTo"/>
        <c:crossAx val="40678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bg1"/>
                </a:solidFill>
              </a:defRPr>
            </a:pPr>
            <a:r>
              <a:rPr lang="en-DE" sz="1400">
                <a:solidFill>
                  <a:schemeClr val="bg1"/>
                </a:solidFill>
              </a:rPr>
              <a:t>Bank</a:t>
            </a:r>
            <a:endParaRPr lang="en-US" sz="1400">
              <a:solidFill>
                <a:schemeClr val="bg1"/>
              </a:solidFill>
            </a:endParaRPr>
          </a:p>
        </c:rich>
      </c:tx>
      <c:overlay val="0"/>
      <c:spPr>
        <a:noFill/>
        <a:ln>
          <a:noFill/>
        </a:ln>
      </c:spPr>
    </c:title>
    <c:autoTitleDeleted val="0"/>
    <c:plotArea>
      <c:layout/>
      <c:lineChart>
        <c:grouping val="standard"/>
        <c:varyColors val="0"/>
        <c:ser>
          <c:idx val="0"/>
          <c:order val="0"/>
          <c:tx>
            <c:v>bank</c:v>
          </c:tx>
          <c:marker>
            <c:symbol val="none"/>
          </c:marker>
          <c:cat>
            <c:numRef>
              <c:f>PivotTables!$O$88:$O$102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PivotTables!$P$88:$P$102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0</c:v>
                </c:pt>
              </c:numCache>
            </c:numRef>
          </c:val>
          <c:smooth val="0"/>
          <c:extLst>
            <c:ext xmlns:c16="http://schemas.microsoft.com/office/drawing/2014/chart" uri="{C3380CC4-5D6E-409C-BE32-E72D297353CC}">
              <c16:uniqueId val="{00000000-0674-4062-A320-3BA286F3C351}"/>
            </c:ext>
          </c:extLst>
        </c:ser>
        <c:dLbls>
          <c:showLegendKey val="0"/>
          <c:showVal val="0"/>
          <c:showCatName val="0"/>
          <c:showSerName val="0"/>
          <c:showPercent val="0"/>
          <c:showBubbleSize val="0"/>
        </c:dLbls>
        <c:smooth val="0"/>
        <c:axId val="350188720"/>
        <c:axId val="409278640"/>
      </c:lineChart>
      <c:catAx>
        <c:axId val="350188720"/>
        <c:scaling>
          <c:orientation val="minMax"/>
        </c:scaling>
        <c:delete val="1"/>
        <c:axPos val="b"/>
        <c:numFmt formatCode="General" sourceLinked="1"/>
        <c:majorTickMark val="none"/>
        <c:minorTickMark val="none"/>
        <c:tickLblPos val="nextTo"/>
        <c:crossAx val="409278640"/>
        <c:crosses val="autoZero"/>
        <c:auto val="1"/>
        <c:lblAlgn val="ctr"/>
        <c:lblOffset val="100"/>
        <c:noMultiLvlLbl val="0"/>
      </c:catAx>
      <c:valAx>
        <c:axId val="409278640"/>
        <c:scaling>
          <c:orientation val="minMax"/>
        </c:scaling>
        <c:delete val="1"/>
        <c:axPos val="l"/>
        <c:numFmt formatCode="General" sourceLinked="1"/>
        <c:majorTickMark val="none"/>
        <c:minorTickMark val="none"/>
        <c:tickLblPos val="nextTo"/>
        <c:crossAx val="35018872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DE">
                <a:solidFill>
                  <a:schemeClr val="bg1"/>
                </a:solidFill>
              </a:rPr>
              <a:t>Finance</a:t>
            </a:r>
            <a:endParaRPr lang="en-US">
              <a:solidFill>
                <a:schemeClr val="bg1"/>
              </a:solidFill>
            </a:endParaRPr>
          </a:p>
        </c:rich>
      </c:tx>
      <c:overlay val="0"/>
      <c:spPr>
        <a:noFill/>
        <a:ln>
          <a:noFill/>
        </a:ln>
        <a:effectLst/>
      </c:spPr>
    </c:title>
    <c:autoTitleDeleted val="0"/>
    <c:plotArea>
      <c:layout/>
      <c:lineChart>
        <c:grouping val="standard"/>
        <c:varyColors val="0"/>
        <c:ser>
          <c:idx val="2"/>
          <c:order val="0"/>
          <c:tx>
            <c:v>Finance</c:v>
          </c:tx>
          <c:marker>
            <c:symbol val="none"/>
          </c:marker>
          <c:cat>
            <c:numRef>
              <c:f>PivotTables!$L$88:$L$102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PivotTables!$M$88:$M$102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0</c:v>
                </c:pt>
                <c:pt idx="11">
                  <c:v>0</c:v>
                </c:pt>
                <c:pt idx="12">
                  <c:v>0</c:v>
                </c:pt>
                <c:pt idx="13">
                  <c:v>0</c:v>
                </c:pt>
                <c:pt idx="14">
                  <c:v>0</c:v>
                </c:pt>
              </c:numCache>
            </c:numRef>
          </c:val>
          <c:smooth val="0"/>
          <c:extLst>
            <c:ext xmlns:c16="http://schemas.microsoft.com/office/drawing/2014/chart" uri="{C3380CC4-5D6E-409C-BE32-E72D297353CC}">
              <c16:uniqueId val="{00000000-BA2B-416B-8E6B-4DF8F9043EE3}"/>
            </c:ext>
          </c:extLst>
        </c:ser>
        <c:ser>
          <c:idx val="3"/>
          <c:order val="1"/>
          <c:tx>
            <c:v>Finance</c:v>
          </c:tx>
          <c:spPr>
            <a:ln w="28575" cap="rnd">
              <a:solidFill>
                <a:schemeClr val="accent1"/>
              </a:solidFill>
              <a:round/>
            </a:ln>
            <a:effectLst/>
          </c:spPr>
          <c:marker>
            <c:symbol val="none"/>
          </c:marker>
          <c:cat>
            <c:numRef>
              <c:f>PivotTables!$L$88:$L$102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PivotTables!$M$88:$M$102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0</c:v>
                </c:pt>
                <c:pt idx="11">
                  <c:v>0</c:v>
                </c:pt>
                <c:pt idx="12">
                  <c:v>0</c:v>
                </c:pt>
                <c:pt idx="13">
                  <c:v>0</c:v>
                </c:pt>
                <c:pt idx="14">
                  <c:v>0</c:v>
                </c:pt>
              </c:numCache>
            </c:numRef>
          </c:val>
          <c:smooth val="0"/>
          <c:extLst>
            <c:ext xmlns:c16="http://schemas.microsoft.com/office/drawing/2014/chart" uri="{C3380CC4-5D6E-409C-BE32-E72D297353CC}">
              <c16:uniqueId val="{00000001-BA2B-416B-8E6B-4DF8F9043EE3}"/>
            </c:ext>
          </c:extLst>
        </c:ser>
        <c:ser>
          <c:idx val="1"/>
          <c:order val="2"/>
          <c:tx>
            <c:v>Finance</c:v>
          </c:tx>
          <c:marker>
            <c:symbol val="none"/>
          </c:marker>
          <c:cat>
            <c:numRef>
              <c:f>PivotTables!$L$88:$L$102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PivotTables!$M$88:$M$102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0</c:v>
                </c:pt>
                <c:pt idx="11">
                  <c:v>0</c:v>
                </c:pt>
                <c:pt idx="12">
                  <c:v>0</c:v>
                </c:pt>
                <c:pt idx="13">
                  <c:v>0</c:v>
                </c:pt>
                <c:pt idx="14">
                  <c:v>0</c:v>
                </c:pt>
              </c:numCache>
            </c:numRef>
          </c:val>
          <c:smooth val="0"/>
          <c:extLst>
            <c:ext xmlns:c16="http://schemas.microsoft.com/office/drawing/2014/chart" uri="{C3380CC4-5D6E-409C-BE32-E72D297353CC}">
              <c16:uniqueId val="{00000002-BA2B-416B-8E6B-4DF8F9043EE3}"/>
            </c:ext>
          </c:extLst>
        </c:ser>
        <c:ser>
          <c:idx val="0"/>
          <c:order val="3"/>
          <c:tx>
            <c:v>Finance</c:v>
          </c:tx>
          <c:spPr>
            <a:ln w="28575" cap="rnd">
              <a:solidFill>
                <a:schemeClr val="accent1"/>
              </a:solidFill>
              <a:round/>
            </a:ln>
            <a:effectLst/>
          </c:spPr>
          <c:marker>
            <c:symbol val="none"/>
          </c:marker>
          <c:cat>
            <c:numRef>
              <c:f>PivotTables!$L$88:$L$102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PivotTables!$M$88:$M$102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0</c:v>
                </c:pt>
                <c:pt idx="11">
                  <c:v>0</c:v>
                </c:pt>
                <c:pt idx="12">
                  <c:v>0</c:v>
                </c:pt>
                <c:pt idx="13">
                  <c:v>0</c:v>
                </c:pt>
                <c:pt idx="14">
                  <c:v>0</c:v>
                </c:pt>
              </c:numCache>
            </c:numRef>
          </c:val>
          <c:smooth val="0"/>
          <c:extLst>
            <c:ext xmlns:c16="http://schemas.microsoft.com/office/drawing/2014/chart" uri="{C3380CC4-5D6E-409C-BE32-E72D297353CC}">
              <c16:uniqueId val="{00000003-BA2B-416B-8E6B-4DF8F9043EE3}"/>
            </c:ext>
          </c:extLst>
        </c:ser>
        <c:dLbls>
          <c:showLegendKey val="0"/>
          <c:showVal val="0"/>
          <c:showCatName val="0"/>
          <c:showSerName val="0"/>
          <c:showPercent val="0"/>
          <c:showBubbleSize val="0"/>
        </c:dLbls>
        <c:smooth val="0"/>
        <c:axId val="350188720"/>
        <c:axId val="409278640"/>
      </c:lineChart>
      <c:catAx>
        <c:axId val="350188720"/>
        <c:scaling>
          <c:orientation val="minMax"/>
        </c:scaling>
        <c:delete val="1"/>
        <c:axPos val="b"/>
        <c:numFmt formatCode="General" sourceLinked="1"/>
        <c:majorTickMark val="none"/>
        <c:minorTickMark val="none"/>
        <c:tickLblPos val="nextTo"/>
        <c:crossAx val="409278640"/>
        <c:crosses val="autoZero"/>
        <c:auto val="1"/>
        <c:lblAlgn val="ctr"/>
        <c:lblOffset val="100"/>
        <c:noMultiLvlLbl val="0"/>
      </c:catAx>
      <c:valAx>
        <c:axId val="409278640"/>
        <c:scaling>
          <c:orientation val="minMax"/>
        </c:scaling>
        <c:delete val="1"/>
        <c:axPos val="l"/>
        <c:numFmt formatCode="General" sourceLinked="1"/>
        <c:majorTickMark val="none"/>
        <c:minorTickMark val="none"/>
        <c:tickLblPos val="nextTo"/>
        <c:crossAx val="35018872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DE">
                <a:solidFill>
                  <a:schemeClr val="bg1"/>
                </a:solidFill>
              </a:rPr>
              <a:t>Elec</a:t>
            </a:r>
            <a:endParaRPr lang="en-US">
              <a:solidFill>
                <a:schemeClr val="bg1"/>
              </a:solidFill>
            </a:endParaRPr>
          </a:p>
        </c:rich>
      </c:tx>
      <c:overlay val="0"/>
      <c:spPr>
        <a:noFill/>
        <a:ln>
          <a:noFill/>
        </a:ln>
        <a:effectLst/>
      </c:spPr>
    </c:title>
    <c:autoTitleDeleted val="0"/>
    <c:plotArea>
      <c:layout>
        <c:manualLayout>
          <c:layoutTarget val="inner"/>
          <c:xMode val="edge"/>
          <c:yMode val="edge"/>
          <c:x val="3.6111111111111108E-2"/>
          <c:y val="0.17171296296296298"/>
          <c:w val="0.93888888888888888"/>
          <c:h val="0.77736111111111106"/>
        </c:manualLayout>
      </c:layout>
      <c:lineChart>
        <c:grouping val="standard"/>
        <c:varyColors val="0"/>
        <c:ser>
          <c:idx val="2"/>
          <c:order val="0"/>
          <c:tx>
            <c:v>elec</c:v>
          </c:tx>
          <c:marker>
            <c:symbol val="none"/>
          </c:marker>
          <c:cat>
            <c:numRef>
              <c:f>PivotTables!$R$88:$R$102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PivotTables!$S$88:$S$102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3.7</c:v>
                </c:pt>
              </c:numCache>
            </c:numRef>
          </c:val>
          <c:smooth val="0"/>
          <c:extLst>
            <c:ext xmlns:c16="http://schemas.microsoft.com/office/drawing/2014/chart" uri="{C3380CC4-5D6E-409C-BE32-E72D297353CC}">
              <c16:uniqueId val="{00000000-546A-4E2B-A71E-6CB12E8D9F34}"/>
            </c:ext>
          </c:extLst>
        </c:ser>
        <c:dLbls>
          <c:showLegendKey val="0"/>
          <c:showVal val="0"/>
          <c:showCatName val="0"/>
          <c:showSerName val="0"/>
          <c:showPercent val="0"/>
          <c:showBubbleSize val="0"/>
        </c:dLbls>
        <c:smooth val="0"/>
        <c:axId val="350188720"/>
        <c:axId val="409278640"/>
      </c:lineChart>
      <c:catAx>
        <c:axId val="350188720"/>
        <c:scaling>
          <c:orientation val="minMax"/>
        </c:scaling>
        <c:delete val="1"/>
        <c:axPos val="b"/>
        <c:numFmt formatCode="General" sourceLinked="1"/>
        <c:majorTickMark val="none"/>
        <c:minorTickMark val="none"/>
        <c:tickLblPos val="nextTo"/>
        <c:crossAx val="409278640"/>
        <c:crosses val="autoZero"/>
        <c:auto val="1"/>
        <c:lblAlgn val="ctr"/>
        <c:lblOffset val="100"/>
        <c:noMultiLvlLbl val="0"/>
      </c:catAx>
      <c:valAx>
        <c:axId val="409278640"/>
        <c:scaling>
          <c:orientation val="minMax"/>
        </c:scaling>
        <c:delete val="1"/>
        <c:axPos val="l"/>
        <c:numFmt formatCode="General" sourceLinked="1"/>
        <c:majorTickMark val="none"/>
        <c:minorTickMark val="none"/>
        <c:tickLblPos val="nextTo"/>
        <c:crossAx val="35018872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DE"/>
        </a:p>
      </c:txPr>
    </c:title>
    <c:autoTitleDeleted val="0"/>
    <c:plotArea>
      <c:layout/>
      <c:lineChart>
        <c:grouping val="standard"/>
        <c:varyColors val="0"/>
        <c:ser>
          <c:idx val="0"/>
          <c:order val="0"/>
          <c:tx>
            <c:v>Fintech</c:v>
          </c:tx>
          <c:spPr>
            <a:ln w="28575" cap="rnd">
              <a:solidFill>
                <a:schemeClr val="accent1"/>
              </a:solidFill>
              <a:round/>
            </a:ln>
            <a:effectLst/>
          </c:spPr>
          <c:marker>
            <c:symbol val="none"/>
          </c:marker>
          <c:cat>
            <c:numRef>
              <c:f>PivotTables!$U$88:$U$102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PivotTables!$V$88:$V$102</c:f>
              <c:numCache>
                <c:formatCode>General</c:formatCode>
                <c:ptCount val="15"/>
                <c:pt idx="0">
                  <c:v>0</c:v>
                </c:pt>
                <c:pt idx="1">
                  <c:v>0</c:v>
                </c:pt>
                <c:pt idx="2">
                  <c:v>0</c:v>
                </c:pt>
                <c:pt idx="3">
                  <c:v>0</c:v>
                </c:pt>
                <c:pt idx="4">
                  <c:v>0</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0</c:v>
                </c:pt>
              </c:numCache>
            </c:numRef>
          </c:val>
          <c:smooth val="0"/>
          <c:extLst>
            <c:ext xmlns:c16="http://schemas.microsoft.com/office/drawing/2014/chart" uri="{C3380CC4-5D6E-409C-BE32-E72D297353CC}">
              <c16:uniqueId val="{00000000-62D0-4FD7-8E8E-1F64BDF9B323}"/>
            </c:ext>
          </c:extLst>
        </c:ser>
        <c:dLbls>
          <c:showLegendKey val="0"/>
          <c:showVal val="0"/>
          <c:showCatName val="0"/>
          <c:showSerName val="0"/>
          <c:showPercent val="0"/>
          <c:showBubbleSize val="0"/>
        </c:dLbls>
        <c:smooth val="0"/>
        <c:axId val="235243424"/>
        <c:axId val="575149120"/>
      </c:lineChart>
      <c:catAx>
        <c:axId val="235243424"/>
        <c:scaling>
          <c:orientation val="minMax"/>
        </c:scaling>
        <c:delete val="1"/>
        <c:axPos val="b"/>
        <c:numFmt formatCode="General" sourceLinked="1"/>
        <c:majorTickMark val="none"/>
        <c:minorTickMark val="none"/>
        <c:tickLblPos val="nextTo"/>
        <c:crossAx val="575149120"/>
        <c:crosses val="autoZero"/>
        <c:auto val="1"/>
        <c:lblAlgn val="ctr"/>
        <c:lblOffset val="100"/>
        <c:noMultiLvlLbl val="0"/>
      </c:catAx>
      <c:valAx>
        <c:axId val="575149120"/>
        <c:scaling>
          <c:orientation val="minMax"/>
        </c:scaling>
        <c:delete val="1"/>
        <c:axPos val="l"/>
        <c:numFmt formatCode="General" sourceLinked="1"/>
        <c:majorTickMark val="none"/>
        <c:minorTickMark val="none"/>
        <c:tickLblPos val="nextTo"/>
        <c:crossAx val="2352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DE"/>
        </a:p>
      </c:txPr>
    </c:title>
    <c:autoTitleDeleted val="0"/>
    <c:plotArea>
      <c:layout/>
      <c:lineChart>
        <c:grouping val="standard"/>
        <c:varyColors val="0"/>
        <c:ser>
          <c:idx val="0"/>
          <c:order val="0"/>
          <c:tx>
            <c:v>Food</c:v>
          </c:tx>
          <c:spPr>
            <a:ln w="28575" cap="rnd">
              <a:solidFill>
                <a:schemeClr val="accent1"/>
              </a:solidFill>
              <a:round/>
            </a:ln>
            <a:effectLst/>
          </c:spPr>
          <c:marker>
            <c:symbol val="none"/>
          </c:marker>
          <c:cat>
            <c:numRef>
              <c:f>PivotTables!$X$88:$X$102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PivotTables!$Y$88:$Y$102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0</c:v>
                </c:pt>
              </c:numCache>
            </c:numRef>
          </c:val>
          <c:smooth val="0"/>
          <c:extLst>
            <c:ext xmlns:c16="http://schemas.microsoft.com/office/drawing/2014/chart" uri="{C3380CC4-5D6E-409C-BE32-E72D297353CC}">
              <c16:uniqueId val="{00000000-E97E-4E7B-AF7B-CE44157D6A02}"/>
            </c:ext>
          </c:extLst>
        </c:ser>
        <c:dLbls>
          <c:showLegendKey val="0"/>
          <c:showVal val="0"/>
          <c:showCatName val="0"/>
          <c:showSerName val="0"/>
          <c:showPercent val="0"/>
          <c:showBubbleSize val="0"/>
        </c:dLbls>
        <c:smooth val="0"/>
        <c:axId val="754183840"/>
        <c:axId val="350244336"/>
      </c:lineChart>
      <c:catAx>
        <c:axId val="754183840"/>
        <c:scaling>
          <c:orientation val="minMax"/>
        </c:scaling>
        <c:delete val="1"/>
        <c:axPos val="b"/>
        <c:numFmt formatCode="General" sourceLinked="1"/>
        <c:majorTickMark val="none"/>
        <c:minorTickMark val="none"/>
        <c:tickLblPos val="nextTo"/>
        <c:crossAx val="350244336"/>
        <c:crosses val="autoZero"/>
        <c:auto val="1"/>
        <c:lblAlgn val="ctr"/>
        <c:lblOffset val="100"/>
        <c:noMultiLvlLbl val="0"/>
      </c:catAx>
      <c:valAx>
        <c:axId val="350244336"/>
        <c:scaling>
          <c:orientation val="minMax"/>
        </c:scaling>
        <c:delete val="1"/>
        <c:axPos val="l"/>
        <c:numFmt formatCode="General" sourceLinked="1"/>
        <c:majorTickMark val="none"/>
        <c:minorTickMark val="none"/>
        <c:tickLblPos val="nextTo"/>
        <c:crossAx val="7541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DE"/>
        </a:p>
      </c:txPr>
    </c:title>
    <c:autoTitleDeleted val="0"/>
    <c:plotArea>
      <c:layout/>
      <c:lineChart>
        <c:grouping val="standard"/>
        <c:varyColors val="0"/>
        <c:ser>
          <c:idx val="0"/>
          <c:order val="0"/>
          <c:tx>
            <c:v>Logi</c:v>
          </c:tx>
          <c:spPr>
            <a:ln w="28575" cap="rnd">
              <a:solidFill>
                <a:schemeClr val="accent1"/>
              </a:solidFill>
              <a:round/>
            </a:ln>
            <a:effectLst/>
          </c:spPr>
          <c:marker>
            <c:symbol val="none"/>
          </c:marker>
          <c:cat>
            <c:numRef>
              <c:f>PivotTables!$AD$88:$AD$102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PivotTables!$AE$88:$AE$102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3.7</c:v>
                </c:pt>
              </c:numCache>
            </c:numRef>
          </c:val>
          <c:smooth val="0"/>
          <c:extLst>
            <c:ext xmlns:c16="http://schemas.microsoft.com/office/drawing/2014/chart" uri="{C3380CC4-5D6E-409C-BE32-E72D297353CC}">
              <c16:uniqueId val="{00000000-0C7F-473C-94B1-BF6CCEC3B36A}"/>
            </c:ext>
          </c:extLst>
        </c:ser>
        <c:dLbls>
          <c:showLegendKey val="0"/>
          <c:showVal val="0"/>
          <c:showCatName val="0"/>
          <c:showSerName val="0"/>
          <c:showPercent val="0"/>
          <c:showBubbleSize val="0"/>
        </c:dLbls>
        <c:smooth val="0"/>
        <c:axId val="639131728"/>
        <c:axId val="639116320"/>
      </c:lineChart>
      <c:catAx>
        <c:axId val="639131728"/>
        <c:scaling>
          <c:orientation val="minMax"/>
        </c:scaling>
        <c:delete val="1"/>
        <c:axPos val="b"/>
        <c:numFmt formatCode="General" sourceLinked="1"/>
        <c:majorTickMark val="none"/>
        <c:minorTickMark val="none"/>
        <c:tickLblPos val="nextTo"/>
        <c:crossAx val="639116320"/>
        <c:crosses val="autoZero"/>
        <c:auto val="1"/>
        <c:lblAlgn val="ctr"/>
        <c:lblOffset val="100"/>
        <c:noMultiLvlLbl val="0"/>
      </c:catAx>
      <c:valAx>
        <c:axId val="639116320"/>
        <c:scaling>
          <c:orientation val="minMax"/>
        </c:scaling>
        <c:delete val="1"/>
        <c:axPos val="l"/>
        <c:numFmt formatCode="General" sourceLinked="1"/>
        <c:majorTickMark val="none"/>
        <c:minorTickMark val="none"/>
        <c:tickLblPos val="nextTo"/>
        <c:crossAx val="63913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DE"/>
        </a:p>
      </c:txPr>
    </c:title>
    <c:autoTitleDeleted val="0"/>
    <c:plotArea>
      <c:layout/>
      <c:lineChart>
        <c:grouping val="standard"/>
        <c:varyColors val="0"/>
        <c:ser>
          <c:idx val="0"/>
          <c:order val="0"/>
          <c:tx>
            <c:v>Manufacturing</c:v>
          </c:tx>
          <c:spPr>
            <a:ln w="28575" cap="rnd">
              <a:solidFill>
                <a:schemeClr val="accent1"/>
              </a:solidFill>
              <a:round/>
            </a:ln>
            <a:effectLst/>
          </c:spPr>
          <c:marker>
            <c:symbol val="none"/>
          </c:marker>
          <c:cat>
            <c:numRef>
              <c:f>PivotTables!$AG$88:$AG$102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PivotTables!$AH$88:$AH$102</c:f>
              <c:numCache>
                <c:formatCode>General</c:formatCode>
                <c:ptCount val="15"/>
                <c:pt idx="0">
                  <c:v>-0.35549999999999998</c:v>
                </c:pt>
                <c:pt idx="1">
                  <c:v>1.64</c:v>
                </c:pt>
                <c:pt idx="2">
                  <c:v>3.1568000000000001</c:v>
                </c:pt>
                <c:pt idx="3">
                  <c:v>2.0693000000000001</c:v>
                </c:pt>
                <c:pt idx="4">
                  <c:v>1.4648000000000001</c:v>
                </c:pt>
                <c:pt idx="5">
                  <c:v>1.6222000000000001</c:v>
                </c:pt>
                <c:pt idx="6">
                  <c:v>0.1186</c:v>
                </c:pt>
                <c:pt idx="7">
                  <c:v>1.2616000000000001</c:v>
                </c:pt>
                <c:pt idx="8">
                  <c:v>2.1301000000000001</c:v>
                </c:pt>
                <c:pt idx="9">
                  <c:v>2.4426000000000001</c:v>
                </c:pt>
                <c:pt idx="10">
                  <c:v>1.8122</c:v>
                </c:pt>
                <c:pt idx="11">
                  <c:v>1.2336</c:v>
                </c:pt>
                <c:pt idx="12">
                  <c:v>4.6978999999999997</c:v>
                </c:pt>
                <c:pt idx="13">
                  <c:v>8.0028000000000006</c:v>
                </c:pt>
                <c:pt idx="14">
                  <c:v>0</c:v>
                </c:pt>
              </c:numCache>
            </c:numRef>
          </c:val>
          <c:smooth val="0"/>
          <c:extLst>
            <c:ext xmlns:c16="http://schemas.microsoft.com/office/drawing/2014/chart" uri="{C3380CC4-5D6E-409C-BE32-E72D297353CC}">
              <c16:uniqueId val="{00000000-81A0-46F5-8B6C-587C03E9FB39}"/>
            </c:ext>
          </c:extLst>
        </c:ser>
        <c:dLbls>
          <c:showLegendKey val="0"/>
          <c:showVal val="0"/>
          <c:showCatName val="0"/>
          <c:showSerName val="0"/>
          <c:showPercent val="0"/>
          <c:showBubbleSize val="0"/>
        </c:dLbls>
        <c:smooth val="0"/>
        <c:axId val="346532976"/>
        <c:axId val="343933232"/>
      </c:lineChart>
      <c:catAx>
        <c:axId val="346532976"/>
        <c:scaling>
          <c:orientation val="minMax"/>
        </c:scaling>
        <c:delete val="1"/>
        <c:axPos val="b"/>
        <c:numFmt formatCode="General" sourceLinked="1"/>
        <c:majorTickMark val="none"/>
        <c:minorTickMark val="none"/>
        <c:tickLblPos val="nextTo"/>
        <c:crossAx val="343933232"/>
        <c:crosses val="autoZero"/>
        <c:auto val="1"/>
        <c:lblAlgn val="ctr"/>
        <c:lblOffset val="100"/>
        <c:noMultiLvlLbl val="0"/>
      </c:catAx>
      <c:valAx>
        <c:axId val="343933232"/>
        <c:scaling>
          <c:orientation val="minMax"/>
        </c:scaling>
        <c:delete val="1"/>
        <c:axPos val="l"/>
        <c:numFmt formatCode="General" sourceLinked="1"/>
        <c:majorTickMark val="none"/>
        <c:minorTickMark val="none"/>
        <c:tickLblPos val="nextTo"/>
        <c:crossAx val="34653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3621-4C67-B584-746DED769AAE}"/>
              </c:ext>
            </c:extLst>
          </c:dPt>
          <c:dPt>
            <c:idx val="1"/>
            <c:bubble3D val="0"/>
            <c:spPr>
              <a:solidFill>
                <a:schemeClr val="accent4"/>
              </a:solidFill>
              <a:ln w="19050">
                <a:noFill/>
              </a:ln>
              <a:effectLst/>
            </c:spPr>
            <c:extLst>
              <c:ext xmlns:c16="http://schemas.microsoft.com/office/drawing/2014/chart" uri="{C3380CC4-5D6E-409C-BE32-E72D297353CC}">
                <c16:uniqueId val="{00000003-3621-4C67-B584-746DED769AAE}"/>
              </c:ext>
            </c:extLst>
          </c:dPt>
          <c:dPt>
            <c:idx val="2"/>
            <c:bubble3D val="0"/>
            <c:spPr>
              <a:solidFill>
                <a:schemeClr val="accent6"/>
              </a:solidFill>
              <a:ln w="19050">
                <a:noFill/>
              </a:ln>
              <a:effectLst/>
            </c:spPr>
            <c:extLst>
              <c:ext xmlns:c16="http://schemas.microsoft.com/office/drawing/2014/chart" uri="{C3380CC4-5D6E-409C-BE32-E72D297353CC}">
                <c16:uniqueId val="{00000005-3621-4C67-B584-746DED769AAE}"/>
              </c:ext>
            </c:extLst>
          </c:dPt>
          <c:dPt>
            <c:idx val="3"/>
            <c:bubble3D val="0"/>
            <c:spPr>
              <a:solidFill>
                <a:schemeClr val="accent2">
                  <a:lumMod val="60000"/>
                </a:schemeClr>
              </a:solidFill>
              <a:ln w="19050">
                <a:noFill/>
              </a:ln>
              <a:effectLst/>
            </c:spPr>
            <c:extLst>
              <c:ext xmlns:c16="http://schemas.microsoft.com/office/drawing/2014/chart" uri="{C3380CC4-5D6E-409C-BE32-E72D297353CC}">
                <c16:uniqueId val="{00000007-3621-4C67-B584-746DED769AAE}"/>
              </c:ext>
            </c:extLst>
          </c:dPt>
          <c:dPt>
            <c:idx val="4"/>
            <c:bubble3D val="0"/>
            <c:spPr>
              <a:solidFill>
                <a:schemeClr val="accent4">
                  <a:lumMod val="60000"/>
                </a:schemeClr>
              </a:solidFill>
              <a:ln w="19050">
                <a:noFill/>
              </a:ln>
              <a:effectLst/>
            </c:spPr>
            <c:extLst>
              <c:ext xmlns:c16="http://schemas.microsoft.com/office/drawing/2014/chart" uri="{C3380CC4-5D6E-409C-BE32-E72D297353CC}">
                <c16:uniqueId val="{00000009-3621-4C67-B584-746DED769AAE}"/>
              </c:ext>
            </c:extLst>
          </c:dPt>
          <c:dPt>
            <c:idx val="5"/>
            <c:bubble3D val="0"/>
            <c:spPr>
              <a:solidFill>
                <a:schemeClr val="accent6">
                  <a:lumMod val="60000"/>
                </a:schemeClr>
              </a:solidFill>
              <a:ln w="19050">
                <a:noFill/>
              </a:ln>
              <a:effectLst/>
            </c:spPr>
            <c:extLst>
              <c:ext xmlns:c16="http://schemas.microsoft.com/office/drawing/2014/chart" uri="{C3380CC4-5D6E-409C-BE32-E72D297353CC}">
                <c16:uniqueId val="{0000000B-3621-4C67-B584-746DED769AAE}"/>
              </c:ext>
            </c:extLst>
          </c:dPt>
          <c:dPt>
            <c:idx val="6"/>
            <c:bubble3D val="0"/>
            <c:spPr>
              <a:solidFill>
                <a:schemeClr val="accent2">
                  <a:lumMod val="80000"/>
                  <a:lumOff val="20000"/>
                </a:schemeClr>
              </a:solidFill>
              <a:ln w="19050">
                <a:noFill/>
              </a:ln>
              <a:effectLst/>
            </c:spPr>
            <c:extLst>
              <c:ext xmlns:c16="http://schemas.microsoft.com/office/drawing/2014/chart" uri="{C3380CC4-5D6E-409C-BE32-E72D297353CC}">
                <c16:uniqueId val="{0000000D-3621-4C67-B584-746DED769AAE}"/>
              </c:ext>
            </c:extLst>
          </c:dPt>
          <c:dPt>
            <c:idx val="7"/>
            <c:bubble3D val="0"/>
            <c:spPr>
              <a:solidFill>
                <a:schemeClr val="accent4">
                  <a:lumMod val="80000"/>
                  <a:lumOff val="20000"/>
                </a:schemeClr>
              </a:solidFill>
              <a:ln w="19050">
                <a:noFill/>
              </a:ln>
              <a:effectLst/>
            </c:spPr>
            <c:extLst>
              <c:ext xmlns:c16="http://schemas.microsoft.com/office/drawing/2014/chart" uri="{C3380CC4-5D6E-409C-BE32-E72D297353CC}">
                <c16:uniqueId val="{0000000F-3621-4C67-B584-746DED769AAE}"/>
              </c:ext>
            </c:extLst>
          </c:dPt>
          <c:cat>
            <c:strRef>
              <c:f>PivotTables!$E$23:$E$30</c:f>
              <c:strCache>
                <c:ptCount val="8"/>
                <c:pt idx="0">
                  <c:v>BANK</c:v>
                </c:pt>
                <c:pt idx="1">
                  <c:v>ELECTRICAL</c:v>
                </c:pt>
                <c:pt idx="2">
                  <c:v>Finance</c:v>
                </c:pt>
                <c:pt idx="3">
                  <c:v>FinTech</c:v>
                </c:pt>
                <c:pt idx="4">
                  <c:v>FOOD</c:v>
                </c:pt>
                <c:pt idx="5">
                  <c:v>IT</c:v>
                </c:pt>
                <c:pt idx="6">
                  <c:v>LOGISTICS</c:v>
                </c:pt>
                <c:pt idx="7">
                  <c:v>Manufacturing</c:v>
                </c:pt>
              </c:strCache>
            </c:strRef>
          </c:cat>
          <c:val>
            <c:numRef>
              <c:f>PivotTables!$F$23:$F$30</c:f>
              <c:numCache>
                <c:formatCode>_-* #,##0_-;\-* #,##0_-;_-* "-"??_-;_-@_-</c:formatCode>
                <c:ptCount val="8"/>
                <c:pt idx="0">
                  <c:v>1342742.82</c:v>
                </c:pt>
                <c:pt idx="1">
                  <c:v>977144.70200000005</c:v>
                </c:pt>
                <c:pt idx="2">
                  <c:v>345587</c:v>
                </c:pt>
                <c:pt idx="3">
                  <c:v>148775</c:v>
                </c:pt>
                <c:pt idx="4">
                  <c:v>338030.2</c:v>
                </c:pt>
                <c:pt idx="5">
                  <c:v>6189902</c:v>
                </c:pt>
                <c:pt idx="6">
                  <c:v>2635460</c:v>
                </c:pt>
                <c:pt idx="7">
                  <c:v>236237</c:v>
                </c:pt>
              </c:numCache>
            </c:numRef>
          </c:val>
          <c:extLst>
            <c:ext xmlns:c16="http://schemas.microsoft.com/office/drawing/2014/chart" uri="{C3380CC4-5D6E-409C-BE32-E72D297353CC}">
              <c16:uniqueId val="{00000010-3621-4C67-B584-746DED769A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PivotTables!$N$17</c:f>
              <c:strCache>
                <c:ptCount val="1"/>
                <c:pt idx="0">
                  <c:v>Current Ratio</c:v>
                </c:pt>
              </c:strCache>
            </c:strRef>
          </c:tx>
          <c:spPr>
            <a:ln w="28575" cap="rnd">
              <a:solidFill>
                <a:schemeClr val="accent1"/>
              </a:solidFill>
            </a:ln>
            <a:effectLst>
              <a:glow rad="76200">
                <a:schemeClr val="accent1">
                  <a:satMod val="175000"/>
                  <a:alpha val="34000"/>
                </a:schemeClr>
              </a:glow>
            </a:effectLst>
          </c:spPr>
          <c:marker>
            <c:symbol val="none"/>
          </c:marker>
          <c:cat>
            <c:strRef>
              <c:f>PivotTables!$M$18:$M$29</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PivotTables!$N$18:$N$29</c:f>
              <c:numCache>
                <c:formatCode>General</c:formatCode>
                <c:ptCount val="12"/>
                <c:pt idx="0">
                  <c:v>20.344899999999999</c:v>
                </c:pt>
                <c:pt idx="1">
                  <c:v>14</c:v>
                </c:pt>
                <c:pt idx="2">
                  <c:v>15.601599999999998</c:v>
                </c:pt>
                <c:pt idx="3">
                  <c:v>14</c:v>
                </c:pt>
                <c:pt idx="4">
                  <c:v>65.944800000000001</c:v>
                </c:pt>
                <c:pt idx="5">
                  <c:v>29.486899999999999</c:v>
                </c:pt>
                <c:pt idx="6">
                  <c:v>21.524000000000001</c:v>
                </c:pt>
                <c:pt idx="7">
                  <c:v>35.698699999999995</c:v>
                </c:pt>
                <c:pt idx="8">
                  <c:v>76.035899999999998</c:v>
                </c:pt>
                <c:pt idx="9">
                  <c:v>11.4497</c:v>
                </c:pt>
                <c:pt idx="10">
                  <c:v>12.3172</c:v>
                </c:pt>
                <c:pt idx="11">
                  <c:v>11.2906</c:v>
                </c:pt>
              </c:numCache>
            </c:numRef>
          </c:val>
          <c:extLst>
            <c:ext xmlns:c16="http://schemas.microsoft.com/office/drawing/2014/chart" uri="{C3380CC4-5D6E-409C-BE32-E72D297353CC}">
              <c16:uniqueId val="{00000000-733A-4D70-B8A6-1D6455DF2388}"/>
            </c:ext>
          </c:extLst>
        </c:ser>
        <c:ser>
          <c:idx val="1"/>
          <c:order val="1"/>
          <c:tx>
            <c:strRef>
              <c:f>PivotTables!$O$17</c:f>
              <c:strCache>
                <c:ptCount val="1"/>
                <c:pt idx="0">
                  <c:v>Debt/Equity</c:v>
                </c:pt>
              </c:strCache>
            </c:strRef>
          </c:tx>
          <c:spPr>
            <a:ln w="28575" cap="rnd">
              <a:solidFill>
                <a:schemeClr val="accent3"/>
              </a:solidFill>
            </a:ln>
            <a:effectLst>
              <a:glow rad="76200">
                <a:schemeClr val="accent3">
                  <a:satMod val="175000"/>
                  <a:alpha val="34000"/>
                </a:schemeClr>
              </a:glow>
            </a:effectLst>
          </c:spPr>
          <c:marker>
            <c:symbol val="none"/>
          </c:marker>
          <c:cat>
            <c:strRef>
              <c:f>PivotTables!$M$18:$M$29</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PivotTables!$O$18:$O$29</c:f>
              <c:numCache>
                <c:formatCode>General</c:formatCode>
                <c:ptCount val="12"/>
                <c:pt idx="0">
                  <c:v>10.863899999999997</c:v>
                </c:pt>
                <c:pt idx="1">
                  <c:v>7.8145999999999995</c:v>
                </c:pt>
                <c:pt idx="2">
                  <c:v>5.9108999999999998</c:v>
                </c:pt>
                <c:pt idx="3">
                  <c:v>88.031800000000004</c:v>
                </c:pt>
                <c:pt idx="4">
                  <c:v>0.65670000000000006</c:v>
                </c:pt>
                <c:pt idx="5">
                  <c:v>4.1184000000000003</c:v>
                </c:pt>
                <c:pt idx="6">
                  <c:v>-39.700900000000011</c:v>
                </c:pt>
                <c:pt idx="7">
                  <c:v>6.3781999999999979</c:v>
                </c:pt>
                <c:pt idx="8">
                  <c:v>3.4493999999999998</c:v>
                </c:pt>
                <c:pt idx="9">
                  <c:v>17.501799999999999</c:v>
                </c:pt>
                <c:pt idx="10">
                  <c:v>1.948</c:v>
                </c:pt>
                <c:pt idx="11">
                  <c:v>-3.044</c:v>
                </c:pt>
              </c:numCache>
            </c:numRef>
          </c:val>
          <c:extLst>
            <c:ext xmlns:c16="http://schemas.microsoft.com/office/drawing/2014/chart" uri="{C3380CC4-5D6E-409C-BE32-E72D297353CC}">
              <c16:uniqueId val="{00000001-733A-4D70-B8A6-1D6455DF2388}"/>
            </c:ext>
          </c:extLst>
        </c:ser>
        <c:dLbls>
          <c:showLegendKey val="0"/>
          <c:showVal val="0"/>
          <c:showCatName val="0"/>
          <c:showSerName val="0"/>
          <c:showPercent val="0"/>
          <c:showBubbleSize val="0"/>
        </c:dLbls>
        <c:axId val="419900560"/>
        <c:axId val="201191120"/>
      </c:radarChart>
      <c:catAx>
        <c:axId val="419900560"/>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201191120"/>
        <c:crosses val="autoZero"/>
        <c:auto val="1"/>
        <c:lblAlgn val="ctr"/>
        <c:lblOffset val="100"/>
        <c:noMultiLvlLbl val="1"/>
      </c:catAx>
      <c:valAx>
        <c:axId val="201191120"/>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4199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[Finance.xlsx]PivotTables!PivotTable1</c:name>
    <c:fmtId val="5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111111111111112E-2"/>
              <c:y val="-0.12962962962962968"/>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10185148731408557"/>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32E-3"/>
              <c:y val="-0.22685185185185186"/>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8798E-3"/>
              <c:y val="-0.21296296296296297"/>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925337632079971E-17"/>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1111111111111059E-2"/>
              <c:y val="-0.12037037037037036"/>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2685185185185186"/>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9E-3"/>
              <c:y val="5.5555920093321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1111111111111112E-2"/>
              <c:y val="-0.1388888888888889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3888888888888876E-2"/>
              <c:y val="-0.19444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7777777777777779E-3"/>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3888888888888876E-2"/>
              <c:y val="-0.19444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112E-2"/>
              <c:y val="-0.1388888888888889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7777777777777779E-3"/>
              <c:y val="5.5555920093321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0.22685185185185186"/>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1111111111111059E-2"/>
              <c:y val="-0.12037037037037036"/>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5.0925337632079971E-17"/>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8798E-3"/>
              <c:y val="-0.21296296296296297"/>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3333333333333332E-3"/>
              <c:y val="-0.22685185185185186"/>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7777777777777779E-3"/>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0.10185148731408557"/>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1111111111111112E-2"/>
              <c:y val="-0.12962962962962968"/>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0.21296259842519685"/>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95000"/>
                <a:lumOff val="5000"/>
              </a:sysClr>
            </a:solidFill>
            <a:ln>
              <a:noFill/>
            </a:ln>
            <a:effectLst/>
          </c:spPr>
          <c:txPr>
            <a:bodyPr rot="0" spcFirstLastPara="1" vertOverflow="overflow" horzOverflow="overflow" vert="horz" wrap="square" lIns="38100" tIns="19050" rIns="38100" bIns="144000" anchor="ctr" anchorCtr="1">
              <a:spAutoFit/>
            </a:bodyPr>
            <a:lstStyle/>
            <a:p>
              <a:pPr>
                <a:defRPr sz="900" b="0" i="0" u="none" strike="noStrike" kern="1200" baseline="0">
                  <a:solidFill>
                    <a:schemeClr val="bg1"/>
                  </a:solidFill>
                  <a:latin typeface="+mn-lt"/>
                  <a:ea typeface="+mn-ea"/>
                  <a:cs typeface="+mn-cs"/>
                </a:defRPr>
              </a:pPr>
              <a:endParaRPr lang="en-DE"/>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noFill/>
          <a:ln w="9525" cap="flat" cmpd="sng" algn="ctr">
            <a:solidFill>
              <a:schemeClr val="accent1"/>
            </a:solidFill>
            <a:miter lim="800000"/>
          </a:ln>
          <a:effectLst>
            <a:glow rad="63500">
              <a:schemeClr val="accent1">
                <a:satMod val="175000"/>
                <a:alpha val="25000"/>
              </a:schemeClr>
            </a:glow>
          </a:effectLst>
        </c:spPr>
      </c:pivotFmt>
      <c:pivotFmt>
        <c:idx val="27"/>
        <c:spPr>
          <a:noFill/>
          <a:ln w="9525" cap="flat" cmpd="sng" algn="ctr">
            <a:solidFill>
              <a:schemeClr val="accent1"/>
            </a:solidFill>
            <a:miter lim="800000"/>
          </a:ln>
          <a:effectLst>
            <a:glow rad="63500">
              <a:schemeClr val="accent1">
                <a:satMod val="175000"/>
                <a:alpha val="25000"/>
              </a:schemeClr>
            </a:glow>
          </a:effectLst>
        </c:spPr>
      </c:pivotFmt>
      <c:pivotFmt>
        <c:idx val="28"/>
        <c:spPr>
          <a:noFill/>
          <a:ln w="9525" cap="flat" cmpd="sng" algn="ctr">
            <a:solidFill>
              <a:schemeClr val="accent1"/>
            </a:solidFill>
            <a:miter lim="800000"/>
          </a:ln>
          <a:effectLst>
            <a:glow rad="63500">
              <a:schemeClr val="accent1">
                <a:satMod val="175000"/>
                <a:alpha val="25000"/>
              </a:schemeClr>
            </a:glow>
          </a:effectLst>
        </c:spPr>
      </c:pivotFmt>
      <c:pivotFmt>
        <c:idx val="29"/>
        <c:spPr>
          <a:noFill/>
          <a:ln w="9525" cap="flat" cmpd="sng" algn="ctr">
            <a:solidFill>
              <a:schemeClr val="accent1"/>
            </a:solidFill>
            <a:miter lim="800000"/>
          </a:ln>
          <a:effectLst>
            <a:glow rad="63500">
              <a:schemeClr val="accent1">
                <a:satMod val="175000"/>
                <a:alpha val="25000"/>
              </a:schemeClr>
            </a:glow>
          </a:effectLst>
        </c:spPr>
      </c:pivotFmt>
      <c:pivotFmt>
        <c:idx val="30"/>
        <c:spPr>
          <a:noFill/>
          <a:ln w="9525" cap="flat" cmpd="sng" algn="ctr">
            <a:solidFill>
              <a:schemeClr val="accent1"/>
            </a:solidFill>
            <a:miter lim="800000"/>
          </a:ln>
          <a:effectLst>
            <a:glow rad="63500">
              <a:schemeClr val="accent1">
                <a:satMod val="175000"/>
                <a:alpha val="25000"/>
              </a:schemeClr>
            </a:glow>
          </a:effectLst>
        </c:spPr>
      </c:pivotFmt>
      <c:pivotFmt>
        <c:idx val="31"/>
        <c:spPr>
          <a:noFill/>
          <a:ln w="9525" cap="flat" cmpd="sng" algn="ctr">
            <a:solidFill>
              <a:schemeClr val="accent1"/>
            </a:solidFill>
            <a:miter lim="800000"/>
          </a:ln>
          <a:effectLst>
            <a:glow rad="63500">
              <a:schemeClr val="accent1">
                <a:satMod val="175000"/>
                <a:alpha val="25000"/>
              </a:schemeClr>
            </a:glow>
          </a:effectLst>
        </c:spPr>
      </c:pivotFmt>
      <c:pivotFmt>
        <c:idx val="32"/>
        <c:spPr>
          <a:noFill/>
          <a:ln w="9525" cap="flat" cmpd="sng" algn="ctr">
            <a:solidFill>
              <a:schemeClr val="accent1"/>
            </a:solidFill>
            <a:miter lim="800000"/>
          </a:ln>
          <a:effectLst>
            <a:glow rad="63500">
              <a:schemeClr val="accent1">
                <a:satMod val="175000"/>
                <a:alpha val="25000"/>
              </a:schemeClr>
            </a:glow>
          </a:effectLst>
        </c:spPr>
      </c:pivotFmt>
      <c:pivotFmt>
        <c:idx val="33"/>
        <c:spPr>
          <a:noFill/>
          <a:ln w="9525" cap="flat" cmpd="sng" algn="ctr">
            <a:solidFill>
              <a:schemeClr val="accent1"/>
            </a:solidFill>
            <a:miter lim="800000"/>
          </a:ln>
          <a:effectLst>
            <a:glow rad="63500">
              <a:schemeClr val="accent1">
                <a:satMod val="175000"/>
                <a:alpha val="25000"/>
              </a:schemeClr>
            </a:glow>
          </a:effectLst>
        </c:spPr>
      </c:pivotFmt>
      <c:pivotFmt>
        <c:idx val="34"/>
        <c:spPr>
          <a:noFill/>
          <a:ln w="9525" cap="flat" cmpd="sng" algn="ctr">
            <a:solidFill>
              <a:schemeClr val="accent1"/>
            </a:solidFill>
            <a:miter lim="800000"/>
          </a:ln>
          <a:effectLst>
            <a:glow rad="63500">
              <a:schemeClr val="accent1">
                <a:satMod val="175000"/>
                <a:alpha val="25000"/>
              </a:schemeClr>
            </a:glow>
          </a:effectLst>
        </c:spPr>
      </c:pivotFmt>
      <c:pivotFmt>
        <c:idx val="35"/>
        <c:spPr>
          <a:noFill/>
          <a:ln w="9525" cap="flat" cmpd="sng" algn="ctr">
            <a:solidFill>
              <a:schemeClr val="accent1"/>
            </a:solidFill>
            <a:miter lim="800000"/>
          </a:ln>
          <a:effectLst>
            <a:glow rad="63500">
              <a:schemeClr val="accent1">
                <a:satMod val="175000"/>
                <a:alpha val="25000"/>
              </a:schemeClr>
            </a:glow>
          </a:effectLst>
        </c:spPr>
      </c:pivotFmt>
      <c:pivotFmt>
        <c:idx val="36"/>
        <c:spPr>
          <a:noFill/>
          <a:ln w="9525" cap="flat" cmpd="sng" algn="ctr">
            <a:solidFill>
              <a:schemeClr val="accent1"/>
            </a:solidFill>
            <a:miter lim="800000"/>
          </a:ln>
          <a:effectLst>
            <a:glow rad="63500">
              <a:schemeClr val="accent1">
                <a:satMod val="175000"/>
                <a:alpha val="25000"/>
              </a:schemeClr>
            </a:glow>
          </a:effectLst>
        </c:spPr>
      </c:pivotFmt>
      <c:pivotFmt>
        <c:idx val="37"/>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2.6631315224352938E-2"/>
          <c:y val="4.7904385492237564E-2"/>
          <c:w val="0.9542301757734829"/>
          <c:h val="0.94076467420570808"/>
        </c:manualLayout>
      </c:layout>
      <c:barChart>
        <c:barDir val="col"/>
        <c:grouping val="clustered"/>
        <c:varyColors val="1"/>
        <c:ser>
          <c:idx val="0"/>
          <c:order val="0"/>
          <c:tx>
            <c:strRef>
              <c:f>PivotTables!$G$49</c:f>
              <c:strCache>
                <c:ptCount val="1"/>
                <c:pt idx="0">
                  <c:v>Total</c:v>
                </c:pt>
              </c:strCache>
            </c:strRef>
          </c:tx>
          <c:invertIfNegative val="1"/>
          <c:dPt>
            <c:idx val="0"/>
            <c:invertIfNegative val="1"/>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F313-47E0-909D-8630E317F9CD}"/>
              </c:ext>
            </c:extLst>
          </c:dPt>
          <c:dPt>
            <c:idx val="1"/>
            <c:invertIfNegative val="1"/>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3-F313-47E0-909D-8630E317F9CD}"/>
              </c:ext>
            </c:extLst>
          </c:dPt>
          <c:dPt>
            <c:idx val="2"/>
            <c:invertIfNegative val="1"/>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5-F313-47E0-909D-8630E317F9CD}"/>
              </c:ext>
            </c:extLst>
          </c:dPt>
          <c:dPt>
            <c:idx val="3"/>
            <c:invertIfNegative val="1"/>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7-F313-47E0-909D-8630E317F9CD}"/>
              </c:ext>
            </c:extLst>
          </c:dPt>
          <c:dPt>
            <c:idx val="4"/>
            <c:invertIfNegative val="1"/>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09-F313-47E0-909D-8630E317F9CD}"/>
              </c:ext>
            </c:extLst>
          </c:dPt>
          <c:dPt>
            <c:idx val="5"/>
            <c:invertIfNegative val="1"/>
            <c:bubble3D val="0"/>
            <c:spPr>
              <a:noFill/>
              <a:ln w="9525" cap="flat" cmpd="sng" algn="ctr">
                <a:solidFill>
                  <a:schemeClr val="accent5">
                    <a:lumMod val="60000"/>
                  </a:schemeClr>
                </a:solidFill>
                <a:miter lim="800000"/>
              </a:ln>
              <a:effectLst>
                <a:glow rad="63500">
                  <a:schemeClr val="accent5">
                    <a:lumMod val="60000"/>
                    <a:satMod val="175000"/>
                    <a:alpha val="25000"/>
                  </a:schemeClr>
                </a:glow>
              </a:effectLst>
            </c:spPr>
            <c:extLst>
              <c:ext xmlns:c16="http://schemas.microsoft.com/office/drawing/2014/chart" uri="{C3380CC4-5D6E-409C-BE32-E72D297353CC}">
                <c16:uniqueId val="{0000000B-F313-47E0-909D-8630E317F9CD}"/>
              </c:ext>
            </c:extLst>
          </c:dPt>
          <c:dPt>
            <c:idx val="6"/>
            <c:invertIfNegative val="1"/>
            <c:bubble3D val="0"/>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extLst>
              <c:ext xmlns:c16="http://schemas.microsoft.com/office/drawing/2014/chart" uri="{C3380CC4-5D6E-409C-BE32-E72D297353CC}">
                <c16:uniqueId val="{0000000D-F313-47E0-909D-8630E317F9CD}"/>
              </c:ext>
            </c:extLst>
          </c:dPt>
          <c:dPt>
            <c:idx val="7"/>
            <c:invertIfNegative val="1"/>
            <c:bubble3D val="0"/>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extLst>
              <c:ext xmlns:c16="http://schemas.microsoft.com/office/drawing/2014/chart" uri="{C3380CC4-5D6E-409C-BE32-E72D297353CC}">
                <c16:uniqueId val="{0000000F-F313-47E0-909D-8630E317F9CD}"/>
              </c:ext>
            </c:extLst>
          </c:dPt>
          <c:dPt>
            <c:idx val="8"/>
            <c:invertIfNegative val="1"/>
            <c:bubble3D val="0"/>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extLst>
              <c:ext xmlns:c16="http://schemas.microsoft.com/office/drawing/2014/chart" uri="{C3380CC4-5D6E-409C-BE32-E72D297353CC}">
                <c16:uniqueId val="{00000011-F313-47E0-909D-8630E317F9CD}"/>
              </c:ext>
            </c:extLst>
          </c:dPt>
          <c:dPt>
            <c:idx val="9"/>
            <c:invertIfNegative val="1"/>
            <c:bubble3D val="0"/>
            <c:spPr>
              <a:noFill/>
              <a:ln w="9525" cap="flat" cmpd="sng" algn="ctr">
                <a:solidFill>
                  <a:schemeClr val="accent1">
                    <a:lumMod val="80000"/>
                  </a:schemeClr>
                </a:solidFill>
                <a:miter lim="800000"/>
              </a:ln>
              <a:effectLst>
                <a:glow rad="63500">
                  <a:schemeClr val="accent1">
                    <a:lumMod val="80000"/>
                    <a:satMod val="175000"/>
                    <a:alpha val="25000"/>
                  </a:schemeClr>
                </a:glow>
              </a:effectLst>
            </c:spPr>
            <c:extLst>
              <c:ext xmlns:c16="http://schemas.microsoft.com/office/drawing/2014/chart" uri="{C3380CC4-5D6E-409C-BE32-E72D297353CC}">
                <c16:uniqueId val="{00000013-F313-47E0-909D-8630E317F9CD}"/>
              </c:ext>
            </c:extLst>
          </c:dPt>
          <c:dPt>
            <c:idx val="10"/>
            <c:invertIfNegative val="1"/>
            <c:bubble3D val="0"/>
            <c:spPr>
              <a:noFill/>
              <a:ln w="9525" cap="flat" cmpd="sng" algn="ctr">
                <a:solidFill>
                  <a:schemeClr val="accent3">
                    <a:lumMod val="80000"/>
                  </a:schemeClr>
                </a:solidFill>
                <a:miter lim="800000"/>
              </a:ln>
              <a:effectLst>
                <a:glow rad="63500">
                  <a:schemeClr val="accent3">
                    <a:lumMod val="80000"/>
                    <a:satMod val="175000"/>
                    <a:alpha val="25000"/>
                  </a:schemeClr>
                </a:glow>
              </a:effectLst>
            </c:spPr>
            <c:extLst>
              <c:ext xmlns:c16="http://schemas.microsoft.com/office/drawing/2014/chart" uri="{C3380CC4-5D6E-409C-BE32-E72D297353CC}">
                <c16:uniqueId val="{00000015-F313-47E0-909D-8630E317F9CD}"/>
              </c:ext>
            </c:extLst>
          </c:dPt>
          <c:dPt>
            <c:idx val="11"/>
            <c:invertIfNegative val="1"/>
            <c:bubble3D val="0"/>
            <c:spPr>
              <a:noFill/>
              <a:ln w="9525" cap="flat" cmpd="sng" algn="ctr">
                <a:solidFill>
                  <a:schemeClr val="accent5">
                    <a:lumMod val="80000"/>
                  </a:schemeClr>
                </a:solidFill>
                <a:miter lim="800000"/>
              </a:ln>
              <a:effectLst>
                <a:glow rad="63500">
                  <a:schemeClr val="accent5">
                    <a:lumMod val="80000"/>
                    <a:satMod val="175000"/>
                    <a:alpha val="25000"/>
                  </a:schemeClr>
                </a:glow>
              </a:effectLst>
            </c:spPr>
            <c:extLst>
              <c:ext xmlns:c16="http://schemas.microsoft.com/office/drawing/2014/chart" uri="{C3380CC4-5D6E-409C-BE32-E72D297353CC}">
                <c16:uniqueId val="{00000017-F313-47E0-909D-8630E317F9CD}"/>
              </c:ext>
            </c:extLst>
          </c:dPt>
          <c:dLbls>
            <c:spPr>
              <a:solidFill>
                <a:sysClr val="windowText" lastClr="000000">
                  <a:lumMod val="95000"/>
                  <a:lumOff val="5000"/>
                </a:sysClr>
              </a:solidFill>
              <a:ln>
                <a:noFill/>
              </a:ln>
              <a:effectLst/>
            </c:spPr>
            <c:txPr>
              <a:bodyPr rot="0" spcFirstLastPara="1" vertOverflow="overflow" horzOverflow="overflow" vert="horz" wrap="square" lIns="38100" tIns="19050" rIns="38100" bIns="144000" anchor="ctr" anchorCtr="1">
                <a:spAutoFit/>
              </a:bodyPr>
              <a:lstStyle/>
              <a:p>
                <a:pPr>
                  <a:defRPr sz="900" b="0" i="0" u="none" strike="noStrike" kern="1200" baseline="0">
                    <a:solidFill>
                      <a:schemeClr val="bg1"/>
                    </a:solidFill>
                    <a:latin typeface="+mn-lt"/>
                    <a:ea typeface="+mn-ea"/>
                    <a:cs typeface="+mn-cs"/>
                  </a:defRPr>
                </a:pPr>
                <a:endParaRPr lang="en-DE"/>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PivotTables!$F$50:$F$62</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PivotTables!$G$50:$G$62</c:f>
              <c:numCache>
                <c:formatCode>General</c:formatCode>
                <c:ptCount val="12"/>
                <c:pt idx="0">
                  <c:v>6.8262</c:v>
                </c:pt>
                <c:pt idx="1">
                  <c:v>5.3392000000000053</c:v>
                </c:pt>
                <c:pt idx="2">
                  <c:v>-1.1354000000000002</c:v>
                </c:pt>
                <c:pt idx="3">
                  <c:v>8.3555000000000028</c:v>
                </c:pt>
                <c:pt idx="4">
                  <c:v>4.2724000000000002</c:v>
                </c:pt>
                <c:pt idx="5">
                  <c:v>-2.3324999999999996</c:v>
                </c:pt>
                <c:pt idx="6">
                  <c:v>7.4550000000000001</c:v>
                </c:pt>
                <c:pt idx="7">
                  <c:v>7.9596999999999998</c:v>
                </c:pt>
                <c:pt idx="8">
                  <c:v>1.5188999999999997</c:v>
                </c:pt>
                <c:pt idx="9">
                  <c:v>-2.7499999999999996</c:v>
                </c:pt>
                <c:pt idx="10">
                  <c:v>3.1057000000000006</c:v>
                </c:pt>
                <c:pt idx="11">
                  <c:v>-7.569799999999999</c:v>
                </c:pt>
              </c:numCache>
            </c:numRef>
          </c:val>
          <c:extLst>
            <c:ext xmlns:c16="http://schemas.microsoft.com/office/drawing/2014/chart" uri="{C3380CC4-5D6E-409C-BE32-E72D297353CC}">
              <c16:uniqueId val="{00000018-F313-47E0-909D-8630E317F9CD}"/>
            </c:ext>
          </c:extLst>
        </c:ser>
        <c:dLbls>
          <c:showLegendKey val="0"/>
          <c:showVal val="0"/>
          <c:showCatName val="0"/>
          <c:showSerName val="0"/>
          <c:showPercent val="0"/>
          <c:showBubbleSize val="0"/>
        </c:dLbls>
        <c:gapWidth val="315"/>
        <c:overlap val="-40"/>
        <c:axId val="439732271"/>
        <c:axId val="323866063"/>
      </c:barChart>
      <c:catAx>
        <c:axId val="439732271"/>
        <c:scaling>
          <c:orientation val="minMax"/>
        </c:scaling>
        <c:delete val="1"/>
        <c:axPos val="b"/>
        <c:numFmt formatCode="General" sourceLinked="1"/>
        <c:majorTickMark val="none"/>
        <c:minorTickMark val="none"/>
        <c:tickLblPos val="nextTo"/>
        <c:crossAx val="323866063"/>
        <c:crosses val="autoZero"/>
        <c:auto val="1"/>
        <c:lblAlgn val="ctr"/>
        <c:lblOffset val="100"/>
        <c:noMultiLvlLbl val="0"/>
      </c:catAx>
      <c:valAx>
        <c:axId val="323866063"/>
        <c:scaling>
          <c:orientation val="minMax"/>
        </c:scaling>
        <c:delete val="1"/>
        <c:axPos val="l"/>
        <c:numFmt formatCode="General" sourceLinked="1"/>
        <c:majorTickMark val="none"/>
        <c:minorTickMark val="none"/>
        <c:tickLblPos val="nextTo"/>
        <c:crossAx val="43973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[Finance.xlsx]PivotTables!PivotTable11</c:name>
    <c:fmtId val="35"/>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c:f>
              <c:strCache>
                <c:ptCount val="1"/>
                <c:pt idx="0">
                  <c:v>Sum of Revenue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PivotTables!$A$34:$A$49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PivotTables!$B$34:$B$49</c:f>
              <c:numCache>
                <c:formatCode>_-* #,##0.0_-;\-* #,##0.0_-;_-* "-"??_-;_-@_-</c:formatCode>
                <c:ptCount val="15"/>
                <c:pt idx="0">
                  <c:v>392406.59899999999</c:v>
                </c:pt>
                <c:pt idx="1">
                  <c:v>441318.11499999999</c:v>
                </c:pt>
                <c:pt idx="2">
                  <c:v>520314.12900000002</c:v>
                </c:pt>
                <c:pt idx="3">
                  <c:v>596125.99</c:v>
                </c:pt>
                <c:pt idx="4">
                  <c:v>631862.549</c:v>
                </c:pt>
                <c:pt idx="5">
                  <c:v>679444.45</c:v>
                </c:pt>
                <c:pt idx="6">
                  <c:v>749265.16</c:v>
                </c:pt>
                <c:pt idx="7">
                  <c:v>757164.44000000006</c:v>
                </c:pt>
                <c:pt idx="8">
                  <c:v>836067.15</c:v>
                </c:pt>
                <c:pt idx="9">
                  <c:v>971994.23</c:v>
                </c:pt>
                <c:pt idx="10">
                  <c:v>1045710.3</c:v>
                </c:pt>
                <c:pt idx="11">
                  <c:v>1205720.3400000001</c:v>
                </c:pt>
                <c:pt idx="12">
                  <c:v>1508525.5899999999</c:v>
                </c:pt>
                <c:pt idx="13">
                  <c:v>1639070.68</c:v>
                </c:pt>
                <c:pt idx="14">
                  <c:v>238889</c:v>
                </c:pt>
              </c:numCache>
            </c:numRef>
          </c:val>
          <c:smooth val="0"/>
          <c:extLst>
            <c:ext xmlns:c16="http://schemas.microsoft.com/office/drawing/2014/chart" uri="{C3380CC4-5D6E-409C-BE32-E72D297353CC}">
              <c16:uniqueId val="{00000000-0AF6-4874-B07D-7193B90B4C59}"/>
            </c:ext>
          </c:extLst>
        </c:ser>
        <c:ser>
          <c:idx val="1"/>
          <c:order val="1"/>
          <c:tx>
            <c:strRef>
              <c:f>PivotTables!$C$33</c:f>
              <c:strCache>
                <c:ptCount val="1"/>
                <c:pt idx="0">
                  <c:v>Sum of Net Income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PivotTables!$A$34:$A$49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PivotTables!$C$34:$C$49</c:f>
              <c:numCache>
                <c:formatCode>_-* #,##0.0_-;\-* #,##0.0_-;_-* "-"??_-;_-@_-</c:formatCode>
                <c:ptCount val="15"/>
                <c:pt idx="0">
                  <c:v>33642.828999999998</c:v>
                </c:pt>
                <c:pt idx="1">
                  <c:v>69186.42300000001</c:v>
                </c:pt>
                <c:pt idx="2">
                  <c:v>105264.226</c:v>
                </c:pt>
                <c:pt idx="3">
                  <c:v>85923.801000000007</c:v>
                </c:pt>
                <c:pt idx="4">
                  <c:v>97490.992799999993</c:v>
                </c:pt>
                <c:pt idx="5">
                  <c:v>100202.02840000001</c:v>
                </c:pt>
                <c:pt idx="6">
                  <c:v>100709.90400000001</c:v>
                </c:pt>
                <c:pt idx="7">
                  <c:v>106880.63</c:v>
                </c:pt>
                <c:pt idx="8">
                  <c:v>98653.226999999999</c:v>
                </c:pt>
                <c:pt idx="9">
                  <c:v>143613.011</c:v>
                </c:pt>
                <c:pt idx="10">
                  <c:v>173950.97099999999</c:v>
                </c:pt>
                <c:pt idx="11">
                  <c:v>190587.88399999999</c:v>
                </c:pt>
                <c:pt idx="12">
                  <c:v>319285.46299999999</c:v>
                </c:pt>
                <c:pt idx="13">
                  <c:v>274413.34899999999</c:v>
                </c:pt>
                <c:pt idx="14">
                  <c:v>76729</c:v>
                </c:pt>
              </c:numCache>
            </c:numRef>
          </c:val>
          <c:smooth val="0"/>
          <c:extLst>
            <c:ext xmlns:c16="http://schemas.microsoft.com/office/drawing/2014/chart" uri="{C3380CC4-5D6E-409C-BE32-E72D297353CC}">
              <c16:uniqueId val="{00000001-0AF6-4874-B07D-7193B90B4C59}"/>
            </c:ext>
          </c:extLst>
        </c:ser>
        <c:ser>
          <c:idx val="2"/>
          <c:order val="2"/>
          <c:tx>
            <c:strRef>
              <c:f>PivotTables!$D$33</c:f>
              <c:strCache>
                <c:ptCount val="1"/>
                <c:pt idx="0">
                  <c:v>Sum of EBITDA</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strRef>
              <c:f>PivotTables!$A$34:$A$49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PivotTables!$D$34:$D$49</c:f>
              <c:numCache>
                <c:formatCode>_-* #,##0.0_-;\-* #,##0.0_-;_-* "-"??_-;_-@_-</c:formatCode>
                <c:ptCount val="15"/>
                <c:pt idx="0">
                  <c:v>98776.522799999992</c:v>
                </c:pt>
                <c:pt idx="1">
                  <c:v>115948.01890000001</c:v>
                </c:pt>
                <c:pt idx="2">
                  <c:v>135686.43709999998</c:v>
                </c:pt>
                <c:pt idx="3">
                  <c:v>164822.60380000001</c:v>
                </c:pt>
                <c:pt idx="4">
                  <c:v>161915.87419999999</c:v>
                </c:pt>
                <c:pt idx="5">
                  <c:v>177273.701</c:v>
                </c:pt>
                <c:pt idx="6">
                  <c:v>194720.2</c:v>
                </c:pt>
                <c:pt idx="7">
                  <c:v>188559.00200000001</c:v>
                </c:pt>
                <c:pt idx="8">
                  <c:v>210714.1</c:v>
                </c:pt>
                <c:pt idx="9">
                  <c:v>240707.6</c:v>
                </c:pt>
                <c:pt idx="10">
                  <c:v>269663.7</c:v>
                </c:pt>
                <c:pt idx="11">
                  <c:v>310841.40000000002</c:v>
                </c:pt>
                <c:pt idx="12">
                  <c:v>427600.1</c:v>
                </c:pt>
                <c:pt idx="13">
                  <c:v>442636.6</c:v>
                </c:pt>
                <c:pt idx="14">
                  <c:v>108152</c:v>
                </c:pt>
              </c:numCache>
            </c:numRef>
          </c:val>
          <c:smooth val="0"/>
          <c:extLst>
            <c:ext xmlns:c16="http://schemas.microsoft.com/office/drawing/2014/chart" uri="{C3380CC4-5D6E-409C-BE32-E72D297353CC}">
              <c16:uniqueId val="{00000002-0AF6-4874-B07D-7193B90B4C59}"/>
            </c:ext>
          </c:extLst>
        </c:ser>
        <c:dLbls>
          <c:showLegendKey val="0"/>
          <c:showVal val="0"/>
          <c:showCatName val="0"/>
          <c:showSerName val="0"/>
          <c:showPercent val="0"/>
          <c:showBubbleSize val="0"/>
        </c:dLbls>
        <c:marker val="1"/>
        <c:smooth val="0"/>
        <c:axId val="201350736"/>
        <c:axId val="1901101760"/>
      </c:lineChart>
      <c:dateAx>
        <c:axId val="20135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DE"/>
          </a:p>
        </c:txPr>
        <c:crossAx val="1901101760"/>
        <c:crosses val="autoZero"/>
        <c:auto val="0"/>
        <c:lblOffset val="100"/>
        <c:baseTimeUnit val="days"/>
        <c:minorUnit val="1000"/>
      </c:dateAx>
      <c:valAx>
        <c:axId val="1901101760"/>
        <c:scaling>
          <c:orientation val="minMax"/>
        </c:scaling>
        <c:delete val="1"/>
        <c:axPos val="l"/>
        <c:numFmt formatCode="_-* #,##0.0_-;\-* #,##0.0_-;_-* &quot;-&quot;??_-;_-@_-" sourceLinked="1"/>
        <c:majorTickMark val="out"/>
        <c:minorTickMark val="none"/>
        <c:tickLblPos val="nextTo"/>
        <c:crossAx val="20135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[Finance.xlsx]PivotTables!PivotTable14</c:name>
    <c:fmtId val="5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PivotTables!$K$33</c:f>
              <c:strCache>
                <c:ptCount val="1"/>
                <c:pt idx="0">
                  <c:v>Sum of Cash Flow from Investing</c:v>
                </c:pt>
              </c:strCache>
            </c:strRef>
          </c:tx>
          <c:spPr>
            <a:solidFill>
              <a:schemeClr val="accent1"/>
            </a:solidFill>
            <a:ln>
              <a:noFill/>
            </a:ln>
            <a:effectLst/>
            <a:sp3d/>
          </c:spPr>
          <c:invertIfNegative val="0"/>
          <c:cat>
            <c:strRef>
              <c:f>PivotTables!$J$34:$J$49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PivotTables!$K$34:$K$49</c:f>
              <c:numCache>
                <c:formatCode>General</c:formatCode>
                <c:ptCount val="15"/>
                <c:pt idx="0">
                  <c:v>-33558.027000000002</c:v>
                </c:pt>
                <c:pt idx="1">
                  <c:v>-74964.362999999998</c:v>
                </c:pt>
                <c:pt idx="2">
                  <c:v>-60539.188000000002</c:v>
                </c:pt>
                <c:pt idx="3">
                  <c:v>-107510.29400000001</c:v>
                </c:pt>
                <c:pt idx="4">
                  <c:v>-130282.682</c:v>
                </c:pt>
                <c:pt idx="5">
                  <c:v>-55634.39</c:v>
                </c:pt>
                <c:pt idx="6">
                  <c:v>-137121.59</c:v>
                </c:pt>
                <c:pt idx="7">
                  <c:v>-93943.6</c:v>
                </c:pt>
                <c:pt idx="8">
                  <c:v>-159041.62299999999</c:v>
                </c:pt>
                <c:pt idx="9">
                  <c:v>-46452.440399999999</c:v>
                </c:pt>
                <c:pt idx="10">
                  <c:v>-79194.62</c:v>
                </c:pt>
                <c:pt idx="11">
                  <c:v>-179910.58000000002</c:v>
                </c:pt>
                <c:pt idx="12">
                  <c:v>-191551.02299999999</c:v>
                </c:pt>
                <c:pt idx="13">
                  <c:v>-177617.43</c:v>
                </c:pt>
                <c:pt idx="14">
                  <c:v>-15305</c:v>
                </c:pt>
              </c:numCache>
            </c:numRef>
          </c:val>
          <c:extLst>
            <c:ext xmlns:c16="http://schemas.microsoft.com/office/drawing/2014/chart" uri="{C3380CC4-5D6E-409C-BE32-E72D297353CC}">
              <c16:uniqueId val="{00000000-D898-4621-9ED7-E42A123592AA}"/>
            </c:ext>
          </c:extLst>
        </c:ser>
        <c:ser>
          <c:idx val="1"/>
          <c:order val="1"/>
          <c:tx>
            <c:strRef>
              <c:f>PivotTables!$L$33</c:f>
              <c:strCache>
                <c:ptCount val="1"/>
                <c:pt idx="0">
                  <c:v>Sum of Cash Flow from Operating</c:v>
                </c:pt>
              </c:strCache>
            </c:strRef>
          </c:tx>
          <c:spPr>
            <a:solidFill>
              <a:schemeClr val="accent2"/>
            </a:solidFill>
            <a:ln>
              <a:noFill/>
            </a:ln>
            <a:effectLst/>
            <a:sp3d/>
          </c:spPr>
          <c:invertIfNegative val="0"/>
          <c:cat>
            <c:strRef>
              <c:f>PivotTables!$J$34:$J$49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PivotTables!$L$34:$L$49</c:f>
              <c:numCache>
                <c:formatCode>General</c:formatCode>
                <c:ptCount val="15"/>
                <c:pt idx="0">
                  <c:v>147113.87</c:v>
                </c:pt>
                <c:pt idx="1">
                  <c:v>130969.56700000001</c:v>
                </c:pt>
                <c:pt idx="2">
                  <c:v>162215.23699999999</c:v>
                </c:pt>
                <c:pt idx="3">
                  <c:v>116582.02600000001</c:v>
                </c:pt>
                <c:pt idx="4">
                  <c:v>104950.602</c:v>
                </c:pt>
                <c:pt idx="5">
                  <c:v>142664.49</c:v>
                </c:pt>
                <c:pt idx="6">
                  <c:v>208483.81</c:v>
                </c:pt>
                <c:pt idx="7">
                  <c:v>206035.52000000002</c:v>
                </c:pt>
                <c:pt idx="8">
                  <c:v>266074.54000000004</c:v>
                </c:pt>
                <c:pt idx="9">
                  <c:v>259259.84000000003</c:v>
                </c:pt>
                <c:pt idx="10">
                  <c:v>251000.61000000002</c:v>
                </c:pt>
                <c:pt idx="11">
                  <c:v>381390.62</c:v>
                </c:pt>
                <c:pt idx="12">
                  <c:v>444783.02</c:v>
                </c:pt>
                <c:pt idx="13">
                  <c:v>432494.42000000004</c:v>
                </c:pt>
                <c:pt idx="14">
                  <c:v>93223</c:v>
                </c:pt>
              </c:numCache>
            </c:numRef>
          </c:val>
          <c:extLst>
            <c:ext xmlns:c16="http://schemas.microsoft.com/office/drawing/2014/chart" uri="{C3380CC4-5D6E-409C-BE32-E72D297353CC}">
              <c16:uniqueId val="{00000001-D898-4621-9ED7-E42A123592AA}"/>
            </c:ext>
          </c:extLst>
        </c:ser>
        <c:ser>
          <c:idx val="2"/>
          <c:order val="2"/>
          <c:tx>
            <c:strRef>
              <c:f>PivotTables!$M$33</c:f>
              <c:strCache>
                <c:ptCount val="1"/>
                <c:pt idx="0">
                  <c:v>Sum of Cash Flow from Financial Activities</c:v>
                </c:pt>
              </c:strCache>
            </c:strRef>
          </c:tx>
          <c:spPr>
            <a:solidFill>
              <a:schemeClr val="accent3"/>
            </a:solidFill>
            <a:ln>
              <a:noFill/>
            </a:ln>
            <a:effectLst/>
            <a:sp3d/>
          </c:spPr>
          <c:invertIfNegative val="0"/>
          <c:cat>
            <c:strRef>
              <c:f>PivotTables!$J$34:$J$49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PivotTables!$M$34:$M$49</c:f>
              <c:numCache>
                <c:formatCode>General</c:formatCode>
                <c:ptCount val="15"/>
                <c:pt idx="0">
                  <c:v>-44255.324000000001</c:v>
                </c:pt>
                <c:pt idx="1">
                  <c:v>-26663.780999999999</c:v>
                </c:pt>
                <c:pt idx="2">
                  <c:v>-68163.798999999999</c:v>
                </c:pt>
                <c:pt idx="3">
                  <c:v>-38203.931000000004</c:v>
                </c:pt>
                <c:pt idx="4">
                  <c:v>-36441.301999999996</c:v>
                </c:pt>
                <c:pt idx="5">
                  <c:v>-83471.19</c:v>
                </c:pt>
                <c:pt idx="6">
                  <c:v>-39364.988999999994</c:v>
                </c:pt>
                <c:pt idx="7">
                  <c:v>-64781.33</c:v>
                </c:pt>
                <c:pt idx="8">
                  <c:v>-20675.262999999999</c:v>
                </c:pt>
                <c:pt idx="9">
                  <c:v>-175452.88800000001</c:v>
                </c:pt>
                <c:pt idx="10">
                  <c:v>-172773.739</c:v>
                </c:pt>
                <c:pt idx="11">
                  <c:v>-127125.11199999999</c:v>
                </c:pt>
                <c:pt idx="12">
                  <c:v>-204568.46429999999</c:v>
                </c:pt>
                <c:pt idx="13">
                  <c:v>-226810.31760000001</c:v>
                </c:pt>
                <c:pt idx="14">
                  <c:v>-55552</c:v>
                </c:pt>
              </c:numCache>
            </c:numRef>
          </c:val>
          <c:extLst>
            <c:ext xmlns:c16="http://schemas.microsoft.com/office/drawing/2014/chart" uri="{C3380CC4-5D6E-409C-BE32-E72D297353CC}">
              <c16:uniqueId val="{00000002-D898-4621-9ED7-E42A123592AA}"/>
            </c:ext>
          </c:extLst>
        </c:ser>
        <c:dLbls>
          <c:showLegendKey val="0"/>
          <c:showVal val="0"/>
          <c:showCatName val="0"/>
          <c:showSerName val="0"/>
          <c:showPercent val="0"/>
          <c:showBubbleSize val="0"/>
        </c:dLbls>
        <c:gapWidth val="150"/>
        <c:shape val="box"/>
        <c:axId val="419899120"/>
        <c:axId val="408942784"/>
        <c:axId val="0"/>
      </c:bar3DChart>
      <c:catAx>
        <c:axId val="419899120"/>
        <c:scaling>
          <c:orientation val="minMax"/>
        </c:scaling>
        <c:delete val="1"/>
        <c:axPos val="l"/>
        <c:numFmt formatCode="General" sourceLinked="1"/>
        <c:majorTickMark val="none"/>
        <c:minorTickMark val="none"/>
        <c:tickLblPos val="nextTo"/>
        <c:crossAx val="408942784"/>
        <c:crosses val="autoZero"/>
        <c:auto val="1"/>
        <c:lblAlgn val="ctr"/>
        <c:lblOffset val="100"/>
        <c:noMultiLvlLbl val="0"/>
      </c:catAx>
      <c:valAx>
        <c:axId val="408942784"/>
        <c:scaling>
          <c:orientation val="minMax"/>
        </c:scaling>
        <c:delete val="1"/>
        <c:axPos val="b"/>
        <c:numFmt formatCode="General" sourceLinked="1"/>
        <c:majorTickMark val="none"/>
        <c:minorTickMark val="none"/>
        <c:tickLblPos val="nextTo"/>
        <c:crossAx val="4198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[Finance.xlsx]PivotTables!PivotTable4</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699346405228759E-2"/>
          <c:w val="1"/>
          <c:h val="0.9183006535947712"/>
        </c:manualLayout>
      </c:layout>
      <c:lineChart>
        <c:grouping val="standard"/>
        <c:varyColors val="0"/>
        <c:ser>
          <c:idx val="0"/>
          <c:order val="0"/>
          <c:tx>
            <c:strRef>
              <c:f>PivotTables!$B$3</c:f>
              <c:strCache>
                <c:ptCount val="1"/>
                <c:pt idx="0">
                  <c:v>Total</c:v>
                </c:pt>
              </c:strCache>
            </c:strRef>
          </c:tx>
          <c:spPr>
            <a:ln w="28575" cap="rnd">
              <a:solidFill>
                <a:schemeClr val="accent6"/>
              </a:solidFill>
              <a:round/>
            </a:ln>
            <a:effectLst/>
          </c:spPr>
          <c:marker>
            <c:symbol val="none"/>
          </c:marker>
          <c:cat>
            <c:strRef>
              <c:f>PivotTables!$A$4:$A$19</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PivotTables!$B$4:$B$19</c:f>
              <c:numCache>
                <c:formatCode>General</c:formatCode>
                <c:ptCount val="15"/>
                <c:pt idx="0">
                  <c:v>-0.35550000000000009</c:v>
                </c:pt>
                <c:pt idx="1">
                  <c:v>1.6400000000000003</c:v>
                </c:pt>
                <c:pt idx="2">
                  <c:v>3.1568000000000001</c:v>
                </c:pt>
                <c:pt idx="3">
                  <c:v>2.0692999999999997</c:v>
                </c:pt>
                <c:pt idx="4">
                  <c:v>1.4648000000000001</c:v>
                </c:pt>
                <c:pt idx="5">
                  <c:v>1.6221999999999996</c:v>
                </c:pt>
                <c:pt idx="6">
                  <c:v>0.11860000000000002</c:v>
                </c:pt>
                <c:pt idx="7">
                  <c:v>1.2615999999999998</c:v>
                </c:pt>
                <c:pt idx="8">
                  <c:v>2.1300999999999997</c:v>
                </c:pt>
                <c:pt idx="9">
                  <c:v>2.4425999999999997</c:v>
                </c:pt>
                <c:pt idx="10">
                  <c:v>1.8122000000000005</c:v>
                </c:pt>
                <c:pt idx="11">
                  <c:v>1.2335999999999998</c:v>
                </c:pt>
                <c:pt idx="12">
                  <c:v>4.6978999999999989</c:v>
                </c:pt>
                <c:pt idx="13">
                  <c:v>8.0028000000000024</c:v>
                </c:pt>
                <c:pt idx="14">
                  <c:v>3.7</c:v>
                </c:pt>
              </c:numCache>
            </c:numRef>
          </c:val>
          <c:smooth val="0"/>
          <c:extLst>
            <c:ext xmlns:c16="http://schemas.microsoft.com/office/drawing/2014/chart" uri="{C3380CC4-5D6E-409C-BE32-E72D297353CC}">
              <c16:uniqueId val="{00000000-ADA4-43AB-ABDB-1F6B679C64B0}"/>
            </c:ext>
          </c:extLst>
        </c:ser>
        <c:dLbls>
          <c:showLegendKey val="0"/>
          <c:showVal val="0"/>
          <c:showCatName val="0"/>
          <c:showSerName val="0"/>
          <c:showPercent val="0"/>
          <c:showBubbleSize val="0"/>
        </c:dLbls>
        <c:smooth val="0"/>
        <c:axId val="30831280"/>
        <c:axId val="154608176"/>
      </c:lineChart>
      <c:catAx>
        <c:axId val="30831280"/>
        <c:scaling>
          <c:orientation val="minMax"/>
        </c:scaling>
        <c:delete val="1"/>
        <c:axPos val="b"/>
        <c:numFmt formatCode="General" sourceLinked="1"/>
        <c:majorTickMark val="out"/>
        <c:minorTickMark val="none"/>
        <c:tickLblPos val="nextTo"/>
        <c:crossAx val="154608176"/>
        <c:crossesAt val="0"/>
        <c:auto val="1"/>
        <c:lblAlgn val="ctr"/>
        <c:lblOffset val="100"/>
        <c:noMultiLvlLbl val="0"/>
      </c:catAx>
      <c:valAx>
        <c:axId val="154608176"/>
        <c:scaling>
          <c:orientation val="minMax"/>
          <c:min val="-5"/>
        </c:scaling>
        <c:delete val="1"/>
        <c:axPos val="l"/>
        <c:numFmt formatCode="General" sourceLinked="1"/>
        <c:majorTickMark val="out"/>
        <c:minorTickMark val="none"/>
        <c:tickLblPos val="nextTo"/>
        <c:crossAx val="3083128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[Finance.xlsx]PivotTables!PivotTable2</c:name>
    <c:fmtId val="7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5701596675415568"/>
          <c:h val="0.89814814814814814"/>
        </c:manualLayout>
      </c:layout>
      <c:barChart>
        <c:barDir val="col"/>
        <c:grouping val="clustered"/>
        <c:varyColors val="0"/>
        <c:ser>
          <c:idx val="0"/>
          <c:order val="0"/>
          <c:tx>
            <c:strRef>
              <c:f>PivotTables!$B$65</c:f>
              <c:strCache>
                <c:ptCount val="1"/>
                <c:pt idx="0">
                  <c:v>Sum of ROE</c:v>
                </c:pt>
              </c:strCache>
            </c:strRef>
          </c:tx>
          <c:spPr>
            <a:solidFill>
              <a:schemeClr val="accent2"/>
            </a:solidFill>
            <a:ln>
              <a:noFill/>
            </a:ln>
            <a:effectLst/>
          </c:spPr>
          <c:invertIfNegative val="0"/>
          <c:cat>
            <c:strRef>
              <c:f>PivotTables!$A$66:$A$78</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PivotTables!$B$66:$B$78</c:f>
              <c:numCache>
                <c:formatCode>General</c:formatCode>
                <c:ptCount val="12"/>
                <c:pt idx="0">
                  <c:v>857.83510000000012</c:v>
                </c:pt>
                <c:pt idx="1">
                  <c:v>56.969499999999996</c:v>
                </c:pt>
                <c:pt idx="2">
                  <c:v>156.77119999999999</c:v>
                </c:pt>
                <c:pt idx="3">
                  <c:v>70.60420000000002</c:v>
                </c:pt>
                <c:pt idx="4">
                  <c:v>239.51840000000001</c:v>
                </c:pt>
                <c:pt idx="5">
                  <c:v>278.76910000000004</c:v>
                </c:pt>
                <c:pt idx="6">
                  <c:v>-590.87180000000012</c:v>
                </c:pt>
                <c:pt idx="7">
                  <c:v>486.4151</c:v>
                </c:pt>
                <c:pt idx="8">
                  <c:v>286.70320000000004</c:v>
                </c:pt>
                <c:pt idx="9">
                  <c:v>-122.75619999999999</c:v>
                </c:pt>
                <c:pt idx="10">
                  <c:v>114.7092</c:v>
                </c:pt>
                <c:pt idx="11">
                  <c:v>166.94970000000006</c:v>
                </c:pt>
              </c:numCache>
            </c:numRef>
          </c:val>
          <c:extLst>
            <c:ext xmlns:c16="http://schemas.microsoft.com/office/drawing/2014/chart" uri="{C3380CC4-5D6E-409C-BE32-E72D297353CC}">
              <c16:uniqueId val="{00000000-F865-46CC-B066-1A3E4BF0A3A5}"/>
            </c:ext>
          </c:extLst>
        </c:ser>
        <c:ser>
          <c:idx val="1"/>
          <c:order val="1"/>
          <c:tx>
            <c:strRef>
              <c:f>PivotTables!$C$65</c:f>
              <c:strCache>
                <c:ptCount val="1"/>
                <c:pt idx="0">
                  <c:v>Sum of ROA</c:v>
                </c:pt>
              </c:strCache>
            </c:strRef>
          </c:tx>
          <c:spPr>
            <a:solidFill>
              <a:schemeClr val="accent4"/>
            </a:solidFill>
            <a:ln>
              <a:noFill/>
            </a:ln>
            <a:effectLst/>
          </c:spPr>
          <c:invertIfNegative val="0"/>
          <c:cat>
            <c:strRef>
              <c:f>PivotTables!$A$66:$A$78</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PivotTables!$C$66:$C$78</c:f>
              <c:numCache>
                <c:formatCode>General</c:formatCode>
                <c:ptCount val="12"/>
                <c:pt idx="0">
                  <c:v>267.95550000000003</c:v>
                </c:pt>
                <c:pt idx="1">
                  <c:v>10.440999999999999</c:v>
                </c:pt>
                <c:pt idx="2">
                  <c:v>46.6723</c:v>
                </c:pt>
                <c:pt idx="3">
                  <c:v>3.3761000000000001</c:v>
                </c:pt>
                <c:pt idx="4">
                  <c:v>183.90719999999996</c:v>
                </c:pt>
                <c:pt idx="5">
                  <c:v>170.63760000000005</c:v>
                </c:pt>
                <c:pt idx="6">
                  <c:v>200.19239999999999</c:v>
                </c:pt>
                <c:pt idx="7">
                  <c:v>222.3793</c:v>
                </c:pt>
                <c:pt idx="8">
                  <c:v>184.29839999999996</c:v>
                </c:pt>
                <c:pt idx="9">
                  <c:v>0.65700000000000225</c:v>
                </c:pt>
                <c:pt idx="10">
                  <c:v>38.878899999999994</c:v>
                </c:pt>
                <c:pt idx="11">
                  <c:v>-76.738600000000005</c:v>
                </c:pt>
              </c:numCache>
            </c:numRef>
          </c:val>
          <c:extLst>
            <c:ext xmlns:c16="http://schemas.microsoft.com/office/drawing/2014/chart" uri="{C3380CC4-5D6E-409C-BE32-E72D297353CC}">
              <c16:uniqueId val="{00000001-F865-46CC-B066-1A3E4BF0A3A5}"/>
            </c:ext>
          </c:extLst>
        </c:ser>
        <c:ser>
          <c:idx val="2"/>
          <c:order val="2"/>
          <c:tx>
            <c:strRef>
              <c:f>PivotTables!$D$65</c:f>
              <c:strCache>
                <c:ptCount val="1"/>
                <c:pt idx="0">
                  <c:v>Sum of Net Profit Margin</c:v>
                </c:pt>
              </c:strCache>
            </c:strRef>
          </c:tx>
          <c:spPr>
            <a:solidFill>
              <a:schemeClr val="accent6"/>
            </a:solidFill>
            <a:ln>
              <a:noFill/>
            </a:ln>
            <a:effectLst/>
          </c:spPr>
          <c:invertIfNegative val="0"/>
          <c:cat>
            <c:strRef>
              <c:f>PivotTables!$A$66:$A$78</c:f>
              <c:strCache>
                <c:ptCount val="12"/>
                <c:pt idx="0">
                  <c:v>AAPL</c:v>
                </c:pt>
                <c:pt idx="1">
                  <c:v>AIG</c:v>
                </c:pt>
                <c:pt idx="2">
                  <c:v>AMZN</c:v>
                </c:pt>
                <c:pt idx="3">
                  <c:v>BCS</c:v>
                </c:pt>
                <c:pt idx="4">
                  <c:v>GOOG</c:v>
                </c:pt>
                <c:pt idx="5">
                  <c:v>INTC</c:v>
                </c:pt>
                <c:pt idx="6">
                  <c:v>MCD</c:v>
                </c:pt>
                <c:pt idx="7">
                  <c:v>MSFT</c:v>
                </c:pt>
                <c:pt idx="8">
                  <c:v>NVDA</c:v>
                </c:pt>
                <c:pt idx="9">
                  <c:v>PCG</c:v>
                </c:pt>
                <c:pt idx="10">
                  <c:v>PYPL</c:v>
                </c:pt>
                <c:pt idx="11">
                  <c:v>SHLDQ</c:v>
                </c:pt>
              </c:strCache>
            </c:strRef>
          </c:cat>
          <c:val>
            <c:numRef>
              <c:f>PivotTables!$D$66:$D$78</c:f>
              <c:numCache>
                <c:formatCode>General</c:formatCode>
                <c:ptCount val="12"/>
                <c:pt idx="0">
                  <c:v>315.45660000000004</c:v>
                </c:pt>
                <c:pt idx="1">
                  <c:v>65.725999999999985</c:v>
                </c:pt>
                <c:pt idx="2">
                  <c:v>32.953099999999992</c:v>
                </c:pt>
                <c:pt idx="3">
                  <c:v>115.94299999999998</c:v>
                </c:pt>
                <c:pt idx="4">
                  <c:v>320.49950000000001</c:v>
                </c:pt>
                <c:pt idx="5">
                  <c:v>299.46910000000003</c:v>
                </c:pt>
                <c:pt idx="6">
                  <c:v>317.41479999999996</c:v>
                </c:pt>
                <c:pt idx="7">
                  <c:v>410.98740000000004</c:v>
                </c:pt>
                <c:pt idx="8">
                  <c:v>263.12490000000003</c:v>
                </c:pt>
                <c:pt idx="9">
                  <c:v>-20.484600000000007</c:v>
                </c:pt>
                <c:pt idx="10">
                  <c:v>117.08879999999999</c:v>
                </c:pt>
                <c:pt idx="11">
                  <c:v>-34.899399999999993</c:v>
                </c:pt>
              </c:numCache>
            </c:numRef>
          </c:val>
          <c:extLst>
            <c:ext xmlns:c16="http://schemas.microsoft.com/office/drawing/2014/chart" uri="{C3380CC4-5D6E-409C-BE32-E72D297353CC}">
              <c16:uniqueId val="{00000004-F865-46CC-B066-1A3E4BF0A3A5}"/>
            </c:ext>
          </c:extLst>
        </c:ser>
        <c:dLbls>
          <c:showLegendKey val="0"/>
          <c:showVal val="0"/>
          <c:showCatName val="0"/>
          <c:showSerName val="0"/>
          <c:showPercent val="0"/>
          <c:showBubbleSize val="0"/>
        </c:dLbls>
        <c:gapWidth val="219"/>
        <c:overlap val="-27"/>
        <c:axId val="363720159"/>
        <c:axId val="810892351"/>
      </c:barChart>
      <c:catAx>
        <c:axId val="3637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810892351"/>
        <c:crosses val="autoZero"/>
        <c:auto val="1"/>
        <c:lblAlgn val="ctr"/>
        <c:lblOffset val="100"/>
        <c:noMultiLvlLbl val="0"/>
      </c:catAx>
      <c:valAx>
        <c:axId val="810892351"/>
        <c:scaling>
          <c:orientation val="minMax"/>
        </c:scaling>
        <c:delete val="1"/>
        <c:axPos val="l"/>
        <c:numFmt formatCode="General" sourceLinked="1"/>
        <c:majorTickMark val="none"/>
        <c:minorTickMark val="none"/>
        <c:tickLblPos val="nextTo"/>
        <c:crossAx val="3637201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[Finance.xlsx]PivotTables!PivotTable3</c:name>
    <c:fmtId val="8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PivotTables!$G$65</c:f>
              <c:strCache>
                <c:ptCount val="1"/>
                <c:pt idx="0">
                  <c:v>Total</c:v>
                </c:pt>
              </c:strCache>
            </c:strRef>
          </c:tx>
          <c:spPr>
            <a:ln w="28575" cap="rnd">
              <a:solidFill>
                <a:schemeClr val="accent1"/>
              </a:solidFill>
              <a:round/>
            </a:ln>
            <a:effectLst/>
          </c:spPr>
          <c:marker>
            <c:symbol val="none"/>
          </c:marker>
          <c:cat>
            <c:strRef>
              <c:f>PivotTables!$F$66:$F$81</c:f>
              <c:strCach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strCache>
            </c:strRef>
          </c:cat>
          <c:val>
            <c:numRef>
              <c:f>PivotTables!$G$66:$G$81</c:f>
              <c:numCache>
                <c:formatCode>General</c:formatCode>
                <c:ptCount val="15"/>
                <c:pt idx="0">
                  <c:v>199.905</c:v>
                </c:pt>
                <c:pt idx="1">
                  <c:v>228.37989999999996</c:v>
                </c:pt>
                <c:pt idx="2">
                  <c:v>252.87899999999999</c:v>
                </c:pt>
                <c:pt idx="3">
                  <c:v>-359.44249999999994</c:v>
                </c:pt>
                <c:pt idx="4">
                  <c:v>1384.1374000000003</c:v>
                </c:pt>
                <c:pt idx="5">
                  <c:v>307.9051</c:v>
                </c:pt>
                <c:pt idx="6">
                  <c:v>310.01920000000007</c:v>
                </c:pt>
                <c:pt idx="7">
                  <c:v>99.843000000000018</c:v>
                </c:pt>
                <c:pt idx="8">
                  <c:v>154.6645</c:v>
                </c:pt>
                <c:pt idx="9">
                  <c:v>166.95850000000002</c:v>
                </c:pt>
                <c:pt idx="10">
                  <c:v>118.74680000000001</c:v>
                </c:pt>
                <c:pt idx="11">
                  <c:v>258.31139999999994</c:v>
                </c:pt>
                <c:pt idx="12">
                  <c:v>329.22700000000003</c:v>
                </c:pt>
                <c:pt idx="13">
                  <c:v>369.00360000000001</c:v>
                </c:pt>
                <c:pt idx="14">
                  <c:v>83.316299999999998</c:v>
                </c:pt>
              </c:numCache>
            </c:numRef>
          </c:val>
          <c:smooth val="0"/>
          <c:extLst>
            <c:ext xmlns:c16="http://schemas.microsoft.com/office/drawing/2014/chart" uri="{C3380CC4-5D6E-409C-BE32-E72D297353CC}">
              <c16:uniqueId val="{00000000-14DD-44E1-9BD1-D23D832BCD7B}"/>
            </c:ext>
          </c:extLst>
        </c:ser>
        <c:dLbls>
          <c:showLegendKey val="0"/>
          <c:showVal val="0"/>
          <c:showCatName val="0"/>
          <c:showSerName val="0"/>
          <c:showPercent val="0"/>
          <c:showBubbleSize val="0"/>
        </c:dLbls>
        <c:smooth val="0"/>
        <c:axId val="242648127"/>
        <c:axId val="545736991"/>
      </c:lineChart>
      <c:catAx>
        <c:axId val="242648127"/>
        <c:scaling>
          <c:orientation val="minMax"/>
        </c:scaling>
        <c:delete val="1"/>
        <c:axPos val="b"/>
        <c:numFmt formatCode="General" sourceLinked="1"/>
        <c:majorTickMark val="none"/>
        <c:minorTickMark val="none"/>
        <c:tickLblPos val="nextTo"/>
        <c:crossAx val="545736991"/>
        <c:crosses val="autoZero"/>
        <c:auto val="1"/>
        <c:lblAlgn val="ctr"/>
        <c:lblOffset val="100"/>
        <c:noMultiLvlLbl val="0"/>
      </c:catAx>
      <c:valAx>
        <c:axId val="545736991"/>
        <c:scaling>
          <c:orientation val="minMax"/>
        </c:scaling>
        <c:delete val="1"/>
        <c:axPos val="l"/>
        <c:numFmt formatCode="General" sourceLinked="1"/>
        <c:majorTickMark val="none"/>
        <c:minorTickMark val="none"/>
        <c:tickLblPos val="nextTo"/>
        <c:crossAx val="24264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Overview1!A1"/><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Overview!A1"/><Relationship Id="rId6" Type="http://schemas.openxmlformats.org/officeDocument/2006/relationships/hyperlink" Target="#Profitabilty!A1"/><Relationship Id="rId5" Type="http://schemas.openxmlformats.org/officeDocument/2006/relationships/image" Target="../media/image2.png"/><Relationship Id="rId4" Type="http://schemas.openxmlformats.org/officeDocument/2006/relationships/hyperlink" Target="#Financials!A1"/><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4.png"/><Relationship Id="rId7" Type="http://schemas.openxmlformats.org/officeDocument/2006/relationships/hyperlink" Target="#Profitabilty!A1"/><Relationship Id="rId2" Type="http://schemas.openxmlformats.org/officeDocument/2006/relationships/hyperlink" Target="#Overview!A1"/><Relationship Id="rId1" Type="http://schemas.openxmlformats.org/officeDocument/2006/relationships/chart" Target="../charts/chart3.xml"/><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hyperlink" Target="#Financials!A1"/><Relationship Id="rId10" Type="http://schemas.openxmlformats.org/officeDocument/2006/relationships/chart" Target="../charts/chart5.xml"/><Relationship Id="rId4" Type="http://schemas.openxmlformats.org/officeDocument/2006/relationships/hyperlink" Target="#Overview1!A1"/><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hyperlink" Target="#Overview!A1"/><Relationship Id="rId7" Type="http://schemas.openxmlformats.org/officeDocument/2006/relationships/hyperlink" Target="#Profitabilty!A1"/><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hyperlink" Target="#Overview1!A1"/><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7.xml"/><Relationship Id="rId6" Type="http://schemas.openxmlformats.org/officeDocument/2006/relationships/image" Target="../media/image2.png"/><Relationship Id="rId11" Type="http://schemas.openxmlformats.org/officeDocument/2006/relationships/chart" Target="../charts/chart10.xml"/><Relationship Id="rId5" Type="http://schemas.openxmlformats.org/officeDocument/2006/relationships/hyperlink" Target="#Financials!A1"/><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18</xdr:col>
      <xdr:colOff>7620</xdr:colOff>
      <xdr:row>6</xdr:row>
      <xdr:rowOff>22860</xdr:rowOff>
    </xdr:from>
    <xdr:to>
      <xdr:col>20</xdr:col>
      <xdr:colOff>434340</xdr:colOff>
      <xdr:row>29</xdr:row>
      <xdr:rowOff>129540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FEDED61-F5D7-43FF-BE7E-7EA2680657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73000" y="1120140"/>
              <a:ext cx="1645920" cy="44196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xdr:row>
      <xdr:rowOff>0</xdr:rowOff>
    </xdr:from>
    <xdr:to>
      <xdr:col>17</xdr:col>
      <xdr:colOff>26220</xdr:colOff>
      <xdr:row>30</xdr:row>
      <xdr:rowOff>175260</xdr:rowOff>
    </xdr:to>
    <xdr:grpSp>
      <xdr:nvGrpSpPr>
        <xdr:cNvPr id="44" name="Group 43">
          <a:extLst>
            <a:ext uri="{FF2B5EF4-FFF2-40B4-BE49-F238E27FC236}">
              <a16:creationId xmlns:a16="http://schemas.microsoft.com/office/drawing/2014/main" id="{F2E282DB-7292-0474-9CA1-CBBCE5BA9A1A}"/>
            </a:ext>
          </a:extLst>
        </xdr:cNvPr>
        <xdr:cNvGrpSpPr/>
      </xdr:nvGrpSpPr>
      <xdr:grpSpPr>
        <a:xfrm>
          <a:off x="590550" y="762000"/>
          <a:ext cx="10208445" cy="5194935"/>
          <a:chOff x="0" y="0"/>
          <a:chExt cx="10526580" cy="5036820"/>
        </a:xfrm>
      </xdr:grpSpPr>
      <xdr:sp macro="" textlink="">
        <xdr:nvSpPr>
          <xdr:cNvPr id="3" name="Rectangle: Rounded Corners 2">
            <a:extLst>
              <a:ext uri="{FF2B5EF4-FFF2-40B4-BE49-F238E27FC236}">
                <a16:creationId xmlns:a16="http://schemas.microsoft.com/office/drawing/2014/main" id="{BEC9BCF0-EAE1-0B90-79B5-39BEF2FA85AB}"/>
              </a:ext>
            </a:extLst>
          </xdr:cNvPr>
          <xdr:cNvSpPr/>
        </xdr:nvSpPr>
        <xdr:spPr>
          <a:xfrm>
            <a:off x="0" y="0"/>
            <a:ext cx="1089660" cy="4312920"/>
          </a:xfrm>
          <a:prstGeom prst="roundRect">
            <a:avLst/>
          </a:prstGeom>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DE" sz="1100"/>
          </a:p>
        </xdr:txBody>
      </xdr:sp>
      <xdr:grpSp>
        <xdr:nvGrpSpPr>
          <xdr:cNvPr id="4" name="Group 3">
            <a:hlinkClick xmlns:r="http://schemas.openxmlformats.org/officeDocument/2006/relationships" r:id="rId1"/>
            <a:extLst>
              <a:ext uri="{FF2B5EF4-FFF2-40B4-BE49-F238E27FC236}">
                <a16:creationId xmlns:a16="http://schemas.microsoft.com/office/drawing/2014/main" id="{8C0D345C-E538-0181-FBB9-6E9B1DE3E6E0}"/>
              </a:ext>
            </a:extLst>
          </xdr:cNvPr>
          <xdr:cNvGrpSpPr/>
        </xdr:nvGrpSpPr>
        <xdr:grpSpPr>
          <a:xfrm>
            <a:off x="96860" y="343522"/>
            <a:ext cx="845820" cy="953976"/>
            <a:chOff x="266700" y="477659"/>
            <a:chExt cx="845820" cy="924421"/>
          </a:xfrm>
        </xdr:grpSpPr>
        <xdr:pic>
          <xdr:nvPicPr>
            <xdr:cNvPr id="11" name="Picture 10">
              <a:extLst>
                <a:ext uri="{FF2B5EF4-FFF2-40B4-BE49-F238E27FC236}">
                  <a16:creationId xmlns:a16="http://schemas.microsoft.com/office/drawing/2014/main" id="{DC31C5D3-4D6C-4E68-6EA2-46EE656476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670" y="477659"/>
              <a:ext cx="540000" cy="540000"/>
            </a:xfrm>
            <a:prstGeom prst="rect">
              <a:avLst/>
            </a:prstGeom>
          </xdr:spPr>
        </xdr:pic>
        <xdr:sp macro="" textlink="">
          <xdr:nvSpPr>
            <xdr:cNvPr id="12" name="TextBox 11">
              <a:hlinkClick xmlns:r="http://schemas.openxmlformats.org/officeDocument/2006/relationships" r:id="rId3"/>
              <a:extLst>
                <a:ext uri="{FF2B5EF4-FFF2-40B4-BE49-F238E27FC236}">
                  <a16:creationId xmlns:a16="http://schemas.microsoft.com/office/drawing/2014/main" id="{EFCE1E2A-B031-0F49-669F-E0302F2FBD72}"/>
                </a:ext>
              </a:extLst>
            </xdr:cNvPr>
            <xdr:cNvSpPr txBox="1"/>
          </xdr:nvSpPr>
          <xdr:spPr>
            <a:xfrm>
              <a:off x="266700" y="112014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Overview</a:t>
              </a:r>
            </a:p>
          </xdr:txBody>
        </xdr:sp>
      </xdr:grpSp>
      <xdr:grpSp>
        <xdr:nvGrpSpPr>
          <xdr:cNvPr id="5" name="Group 4">
            <a:hlinkClick xmlns:r="http://schemas.openxmlformats.org/officeDocument/2006/relationships" r:id="rId4"/>
            <a:extLst>
              <a:ext uri="{FF2B5EF4-FFF2-40B4-BE49-F238E27FC236}">
                <a16:creationId xmlns:a16="http://schemas.microsoft.com/office/drawing/2014/main" id="{D2C4B9B5-62F3-7BBD-6FD0-B30F4A7362BC}"/>
              </a:ext>
            </a:extLst>
          </xdr:cNvPr>
          <xdr:cNvGrpSpPr/>
        </xdr:nvGrpSpPr>
        <xdr:grpSpPr>
          <a:xfrm>
            <a:off x="96860" y="1876289"/>
            <a:ext cx="845820" cy="883842"/>
            <a:chOff x="266700" y="1962940"/>
            <a:chExt cx="845820" cy="856460"/>
          </a:xfrm>
        </xdr:grpSpPr>
        <xdr:pic>
          <xdr:nvPicPr>
            <xdr:cNvPr id="9" name="Picture 8">
              <a:extLst>
                <a:ext uri="{FF2B5EF4-FFF2-40B4-BE49-F238E27FC236}">
                  <a16:creationId xmlns:a16="http://schemas.microsoft.com/office/drawing/2014/main" id="{21BD15E4-A2F1-A4D1-26BD-1EB4C0CDC05E}"/>
                </a:ext>
              </a:extLst>
            </xdr:cNvPr>
            <xdr:cNvPicPr>
              <a:picLocks noChangeAspect="1"/>
            </xdr:cNvPicPr>
          </xdr:nvPicPr>
          <xdr:blipFill>
            <a:blip xmlns:r="http://schemas.openxmlformats.org/officeDocument/2006/relationships" r:embed="rId5"/>
            <a:stretch>
              <a:fillRect/>
            </a:stretch>
          </xdr:blipFill>
          <xdr:spPr>
            <a:xfrm>
              <a:off x="444670" y="1962940"/>
              <a:ext cx="540000" cy="540000"/>
            </a:xfrm>
            <a:prstGeom prst="rect">
              <a:avLst/>
            </a:prstGeom>
          </xdr:spPr>
        </xdr:pic>
        <xdr:sp macro="" textlink="">
          <xdr:nvSpPr>
            <xdr:cNvPr id="10" name="TextBox 9">
              <a:extLst>
                <a:ext uri="{FF2B5EF4-FFF2-40B4-BE49-F238E27FC236}">
                  <a16:creationId xmlns:a16="http://schemas.microsoft.com/office/drawing/2014/main" id="{7263291C-4142-2B8F-54D4-889126BBCD1B}"/>
                </a:ext>
              </a:extLst>
            </xdr:cNvPr>
            <xdr:cNvSpPr txBox="1"/>
          </xdr:nvSpPr>
          <xdr:spPr>
            <a:xfrm>
              <a:off x="266700" y="253746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Financials</a:t>
              </a:r>
            </a:p>
          </xdr:txBody>
        </xdr:sp>
      </xdr:grpSp>
      <xdr:grpSp>
        <xdr:nvGrpSpPr>
          <xdr:cNvPr id="6" name="Group 5">
            <a:hlinkClick xmlns:r="http://schemas.openxmlformats.org/officeDocument/2006/relationships" r:id="rId6"/>
            <a:extLst>
              <a:ext uri="{FF2B5EF4-FFF2-40B4-BE49-F238E27FC236}">
                <a16:creationId xmlns:a16="http://schemas.microsoft.com/office/drawing/2014/main" id="{9A68DF9D-CC9D-C1BB-549D-2BDF8FCCFCB3}"/>
              </a:ext>
            </a:extLst>
          </xdr:cNvPr>
          <xdr:cNvGrpSpPr/>
        </xdr:nvGrpSpPr>
        <xdr:grpSpPr>
          <a:xfrm>
            <a:off x="74000" y="3302377"/>
            <a:ext cx="929640" cy="883994"/>
            <a:chOff x="259080" y="3448221"/>
            <a:chExt cx="929640" cy="841839"/>
          </a:xfrm>
        </xdr:grpSpPr>
        <xdr:pic>
          <xdr:nvPicPr>
            <xdr:cNvPr id="7" name="Picture 6">
              <a:extLst>
                <a:ext uri="{FF2B5EF4-FFF2-40B4-BE49-F238E27FC236}">
                  <a16:creationId xmlns:a16="http://schemas.microsoft.com/office/drawing/2014/main" id="{68B50DF6-A593-F0F4-A08A-618E3194A1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4670" y="3448221"/>
              <a:ext cx="540000" cy="540000"/>
            </a:xfrm>
            <a:prstGeom prst="rect">
              <a:avLst/>
            </a:prstGeom>
          </xdr:spPr>
        </xdr:pic>
        <xdr:sp macro="" textlink="">
          <xdr:nvSpPr>
            <xdr:cNvPr id="8" name="TextBox 7">
              <a:extLst>
                <a:ext uri="{FF2B5EF4-FFF2-40B4-BE49-F238E27FC236}">
                  <a16:creationId xmlns:a16="http://schemas.microsoft.com/office/drawing/2014/main" id="{E1DB19F4-1733-80AD-AF08-4983A6EC3964}"/>
                </a:ext>
              </a:extLst>
            </xdr:cNvPr>
            <xdr:cNvSpPr txBox="1"/>
          </xdr:nvSpPr>
          <xdr:spPr>
            <a:xfrm>
              <a:off x="259080" y="4008120"/>
              <a:ext cx="929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Profitability</a:t>
              </a:r>
            </a:p>
          </xdr:txBody>
        </xdr:sp>
      </xdr:grpSp>
      <xdr:grpSp>
        <xdr:nvGrpSpPr>
          <xdr:cNvPr id="38" name="Group 37">
            <a:extLst>
              <a:ext uri="{FF2B5EF4-FFF2-40B4-BE49-F238E27FC236}">
                <a16:creationId xmlns:a16="http://schemas.microsoft.com/office/drawing/2014/main" id="{1D157A54-E974-0E3E-7831-0F1A6E48FF0D}"/>
              </a:ext>
            </a:extLst>
          </xdr:cNvPr>
          <xdr:cNvGrpSpPr/>
        </xdr:nvGrpSpPr>
        <xdr:grpSpPr>
          <a:xfrm>
            <a:off x="5821680" y="267050"/>
            <a:ext cx="4704900" cy="2857150"/>
            <a:chOff x="1234440" y="1418761"/>
            <a:chExt cx="6080760" cy="3831419"/>
          </a:xfrm>
        </xdr:grpSpPr>
        <xdr:graphicFrame macro="">
          <xdr:nvGraphicFramePr>
            <xdr:cNvPr id="13" name="Chart 12">
              <a:extLst>
                <a:ext uri="{FF2B5EF4-FFF2-40B4-BE49-F238E27FC236}">
                  <a16:creationId xmlns:a16="http://schemas.microsoft.com/office/drawing/2014/main" id="{016DB2EC-A418-485E-9592-C2C9D1779941}"/>
                </a:ext>
              </a:extLst>
            </xdr:cNvPr>
            <xdr:cNvGraphicFramePr>
              <a:graphicFrameLocks/>
            </xdr:cNvGraphicFramePr>
          </xdr:nvGraphicFramePr>
          <xdr:xfrm>
            <a:off x="1234440" y="1661160"/>
            <a:ext cx="6080760" cy="358902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 name="TextBox 13">
              <a:extLst>
                <a:ext uri="{FF2B5EF4-FFF2-40B4-BE49-F238E27FC236}">
                  <a16:creationId xmlns:a16="http://schemas.microsoft.com/office/drawing/2014/main" id="{68B9F15A-AAFB-42CA-A18F-07676C463E92}"/>
                </a:ext>
              </a:extLst>
            </xdr:cNvPr>
            <xdr:cNvSpPr txBox="1"/>
          </xdr:nvSpPr>
          <xdr:spPr>
            <a:xfrm>
              <a:off x="2431438" y="1418761"/>
              <a:ext cx="3565251" cy="713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800">
                  <a:solidFill>
                    <a:schemeClr val="bg1"/>
                  </a:solidFill>
                </a:rPr>
                <a:t>Market Cap</a:t>
              </a:r>
            </a:p>
          </xdr:txBody>
        </xdr:sp>
        <xdr:sp macro="" textlink="">
          <xdr:nvSpPr>
            <xdr:cNvPr id="40" name="TextBox 39">
              <a:extLst>
                <a:ext uri="{FF2B5EF4-FFF2-40B4-BE49-F238E27FC236}">
                  <a16:creationId xmlns:a16="http://schemas.microsoft.com/office/drawing/2014/main" id="{22711C1F-ADB4-7B87-7C7B-F340958BEFAB}"/>
                </a:ext>
              </a:extLst>
            </xdr:cNvPr>
            <xdr:cNvSpPr txBox="1"/>
          </xdr:nvSpPr>
          <xdr:spPr>
            <a:xfrm>
              <a:off x="2171700" y="3185160"/>
              <a:ext cx="12725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400">
                  <a:solidFill>
                    <a:srgbClr val="00B0F0"/>
                  </a:solidFill>
                </a:rPr>
                <a:t>Total</a:t>
              </a:r>
            </a:p>
          </xdr:txBody>
        </xdr:sp>
        <xdr:sp macro="" textlink="">
          <xdr:nvSpPr>
            <xdr:cNvPr id="41" name="TextBox 40">
              <a:extLst>
                <a:ext uri="{FF2B5EF4-FFF2-40B4-BE49-F238E27FC236}">
                  <a16:creationId xmlns:a16="http://schemas.microsoft.com/office/drawing/2014/main" id="{05B0392F-0D7C-1490-3727-09C8F2CA6A7D}"/>
                </a:ext>
              </a:extLst>
            </xdr:cNvPr>
            <xdr:cNvSpPr txBox="1"/>
          </xdr:nvSpPr>
          <xdr:spPr>
            <a:xfrm>
              <a:off x="4518660" y="4442460"/>
              <a:ext cx="12725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400">
                  <a:solidFill>
                    <a:srgbClr val="92D050"/>
                  </a:solidFill>
                </a:rPr>
                <a:t>Average</a:t>
              </a:r>
            </a:p>
          </xdr:txBody>
        </xdr:sp>
      </xdr:grpSp>
      <xdr:grpSp>
        <xdr:nvGrpSpPr>
          <xdr:cNvPr id="15" name="Group 14">
            <a:extLst>
              <a:ext uri="{FF2B5EF4-FFF2-40B4-BE49-F238E27FC236}">
                <a16:creationId xmlns:a16="http://schemas.microsoft.com/office/drawing/2014/main" id="{3DE76395-5208-4B4D-9F4C-BD74D72223D1}"/>
              </a:ext>
            </a:extLst>
          </xdr:cNvPr>
          <xdr:cNvGrpSpPr/>
        </xdr:nvGrpSpPr>
        <xdr:grpSpPr>
          <a:xfrm>
            <a:off x="1066800" y="2369820"/>
            <a:ext cx="3642360" cy="2667000"/>
            <a:chOff x="9174480" y="2133600"/>
            <a:chExt cx="4610100" cy="3200400"/>
          </a:xfrm>
        </xdr:grpSpPr>
        <xdr:grpSp>
          <xdr:nvGrpSpPr>
            <xdr:cNvPr id="16" name="Group 15">
              <a:extLst>
                <a:ext uri="{FF2B5EF4-FFF2-40B4-BE49-F238E27FC236}">
                  <a16:creationId xmlns:a16="http://schemas.microsoft.com/office/drawing/2014/main" id="{288E0088-2E76-BADC-08CF-2493AD2CC552}"/>
                </a:ext>
              </a:extLst>
            </xdr:cNvPr>
            <xdr:cNvGrpSpPr/>
          </xdr:nvGrpSpPr>
          <xdr:grpSpPr>
            <a:xfrm>
              <a:off x="9174480" y="2857500"/>
              <a:ext cx="1684020" cy="678180"/>
              <a:chOff x="9044940" y="2247900"/>
              <a:chExt cx="1684020" cy="678180"/>
            </a:xfrm>
          </xdr:grpSpPr>
          <xdr:sp macro="" textlink="PivotTables!E29">
            <xdr:nvSpPr>
              <xdr:cNvPr id="32" name="TextBox 31">
                <a:extLst>
                  <a:ext uri="{FF2B5EF4-FFF2-40B4-BE49-F238E27FC236}">
                    <a16:creationId xmlns:a16="http://schemas.microsoft.com/office/drawing/2014/main" id="{6774A35B-56A1-775C-354E-8BEB667C956E}"/>
                  </a:ext>
                </a:extLst>
              </xdr:cNvPr>
              <xdr:cNvSpPr txBox="1"/>
            </xdr:nvSpPr>
            <xdr:spPr>
              <a:xfrm>
                <a:off x="9044940" y="2247900"/>
                <a:ext cx="16840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7CA5BF-8E24-4607-A666-93AC10A6B998}" type="TxLink">
                  <a:rPr lang="en-US" sz="1600" b="0" i="0" u="none" strike="noStrike">
                    <a:solidFill>
                      <a:schemeClr val="bg1"/>
                    </a:solidFill>
                    <a:latin typeface="Calibri"/>
                    <a:ea typeface="Calibri"/>
                    <a:cs typeface="Calibri"/>
                  </a:rPr>
                  <a:pPr algn="ctr"/>
                  <a:t>LOGISTICS</a:t>
                </a:fld>
                <a:endParaRPr lang="en-DE" sz="2400">
                  <a:solidFill>
                    <a:schemeClr val="bg1"/>
                  </a:solidFill>
                </a:endParaRPr>
              </a:p>
            </xdr:txBody>
          </xdr:sp>
          <xdr:sp macro="" textlink="PivotTables!F29">
            <xdr:nvSpPr>
              <xdr:cNvPr id="33" name="TextBox 32">
                <a:extLst>
                  <a:ext uri="{FF2B5EF4-FFF2-40B4-BE49-F238E27FC236}">
                    <a16:creationId xmlns:a16="http://schemas.microsoft.com/office/drawing/2014/main" id="{12D3BB99-14D3-3DBD-C166-03E01185EE31}"/>
                  </a:ext>
                </a:extLst>
              </xdr:cNvPr>
              <xdr:cNvSpPr txBox="1"/>
            </xdr:nvSpPr>
            <xdr:spPr>
              <a:xfrm>
                <a:off x="9257120" y="2468880"/>
                <a:ext cx="1060361"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778CE1-E14A-47F3-B14D-DFF0358DFDED}" type="TxLink">
                  <a:rPr lang="en-US" sz="1200" b="0" i="0" u="none" strike="noStrike">
                    <a:solidFill>
                      <a:schemeClr val="bg1"/>
                    </a:solidFill>
                    <a:latin typeface="Calibri"/>
                    <a:ea typeface="Calibri"/>
                    <a:cs typeface="Calibri"/>
                  </a:rPr>
                  <a:pPr algn="ctr"/>
                  <a:t> 2.635.460 </a:t>
                </a:fld>
                <a:endParaRPr lang="en-DE" sz="1800">
                  <a:solidFill>
                    <a:schemeClr val="bg1"/>
                  </a:solidFill>
                </a:endParaRPr>
              </a:p>
            </xdr:txBody>
          </xdr:sp>
          <xdr:sp macro="" textlink="PivotTables!G29">
            <xdr:nvSpPr>
              <xdr:cNvPr id="34" name="TextBox 33">
                <a:extLst>
                  <a:ext uri="{FF2B5EF4-FFF2-40B4-BE49-F238E27FC236}">
                    <a16:creationId xmlns:a16="http://schemas.microsoft.com/office/drawing/2014/main" id="{73BF0341-E209-4FDA-4178-8B2FD04C8C84}"/>
                  </a:ext>
                </a:extLst>
              </xdr:cNvPr>
              <xdr:cNvSpPr txBox="1"/>
            </xdr:nvSpPr>
            <xdr:spPr>
              <a:xfrm>
                <a:off x="9555480" y="2636520"/>
                <a:ext cx="655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499E50-1549-46E9-8771-8675FFF846C5}" type="TxLink">
                  <a:rPr lang="en-US" sz="1100" b="1" i="0" u="none" strike="noStrike">
                    <a:solidFill>
                      <a:schemeClr val="bg1"/>
                    </a:solidFill>
                    <a:latin typeface="Calibri"/>
                    <a:ea typeface="Calibri"/>
                    <a:cs typeface="Calibri"/>
                  </a:rPr>
                  <a:pPr algn="ctr"/>
                  <a:t>21,58%</a:t>
                </a:fld>
                <a:endParaRPr lang="en-DE" sz="1600" b="1">
                  <a:solidFill>
                    <a:schemeClr val="bg1"/>
                  </a:solidFill>
                </a:endParaRPr>
              </a:p>
            </xdr:txBody>
          </xdr:sp>
        </xdr:grpSp>
        <xdr:grpSp>
          <xdr:nvGrpSpPr>
            <xdr:cNvPr id="17" name="Group 16">
              <a:extLst>
                <a:ext uri="{FF2B5EF4-FFF2-40B4-BE49-F238E27FC236}">
                  <a16:creationId xmlns:a16="http://schemas.microsoft.com/office/drawing/2014/main" id="{1BB3AAA8-EFA6-9DAA-6AA0-5D0B1C246944}"/>
                </a:ext>
              </a:extLst>
            </xdr:cNvPr>
            <xdr:cNvGrpSpPr/>
          </xdr:nvGrpSpPr>
          <xdr:grpSpPr>
            <a:xfrm>
              <a:off x="9204960" y="2590800"/>
              <a:ext cx="4579620" cy="2743200"/>
              <a:chOff x="9204960" y="2590800"/>
              <a:chExt cx="4579620" cy="2743200"/>
            </a:xfrm>
          </xdr:grpSpPr>
          <xdr:graphicFrame macro="">
            <xdr:nvGraphicFramePr>
              <xdr:cNvPr id="30" name="Chart 29">
                <a:extLst>
                  <a:ext uri="{FF2B5EF4-FFF2-40B4-BE49-F238E27FC236}">
                    <a16:creationId xmlns:a16="http://schemas.microsoft.com/office/drawing/2014/main" id="{93C8E2A7-4EF9-EF5C-0306-FBDE988528EC}"/>
                  </a:ext>
                </a:extLst>
              </xdr:cNvPr>
              <xdr:cNvGraphicFramePr>
                <a:graphicFrameLocks/>
              </xdr:cNvGraphicFramePr>
            </xdr:nvGraphicFramePr>
            <xdr:xfrm>
              <a:off x="9204960" y="2590800"/>
              <a:ext cx="4579620" cy="27432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1" name="TextBox 30">
                <a:extLst>
                  <a:ext uri="{FF2B5EF4-FFF2-40B4-BE49-F238E27FC236}">
                    <a16:creationId xmlns:a16="http://schemas.microsoft.com/office/drawing/2014/main" id="{CCB2D186-2CF6-E534-CF54-5976076CF45F}"/>
                  </a:ext>
                </a:extLst>
              </xdr:cNvPr>
              <xdr:cNvSpPr txBox="1"/>
            </xdr:nvSpPr>
            <xdr:spPr>
              <a:xfrm>
                <a:off x="10812780" y="3832860"/>
                <a:ext cx="12725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600">
                    <a:solidFill>
                      <a:schemeClr val="bg1"/>
                    </a:solidFill>
                  </a:rPr>
                  <a:t>Revenue</a:t>
                </a:r>
              </a:p>
            </xdr:txBody>
          </xdr:sp>
        </xdr:grpSp>
        <xdr:grpSp>
          <xdr:nvGrpSpPr>
            <xdr:cNvPr id="18" name="Group 17">
              <a:extLst>
                <a:ext uri="{FF2B5EF4-FFF2-40B4-BE49-F238E27FC236}">
                  <a16:creationId xmlns:a16="http://schemas.microsoft.com/office/drawing/2014/main" id="{F0C213E0-8010-BF3C-B8A0-F56CF859D436}"/>
                </a:ext>
              </a:extLst>
            </xdr:cNvPr>
            <xdr:cNvGrpSpPr/>
          </xdr:nvGrpSpPr>
          <xdr:grpSpPr>
            <a:xfrm>
              <a:off x="11550642" y="2133600"/>
              <a:ext cx="1057301" cy="701040"/>
              <a:chOff x="11383002" y="1691640"/>
              <a:chExt cx="1057301" cy="701040"/>
            </a:xfrm>
          </xdr:grpSpPr>
          <xdr:sp macro="" textlink="PivotTables!E23">
            <xdr:nvSpPr>
              <xdr:cNvPr id="27" name="TextBox 26">
                <a:extLst>
                  <a:ext uri="{FF2B5EF4-FFF2-40B4-BE49-F238E27FC236}">
                    <a16:creationId xmlns:a16="http://schemas.microsoft.com/office/drawing/2014/main" id="{197B38CE-DAA3-9857-52B0-6D12398BDA65}"/>
                  </a:ext>
                </a:extLst>
              </xdr:cNvPr>
              <xdr:cNvSpPr txBox="1"/>
            </xdr:nvSpPr>
            <xdr:spPr>
              <a:xfrm>
                <a:off x="11391900" y="1691640"/>
                <a:ext cx="8839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92C08-448F-4E82-B792-277A27CFC935}" type="TxLink">
                  <a:rPr lang="en-US" sz="1600" b="0" i="0" u="none" strike="noStrike">
                    <a:solidFill>
                      <a:schemeClr val="bg1"/>
                    </a:solidFill>
                    <a:latin typeface="Calibri"/>
                    <a:ea typeface="Calibri"/>
                    <a:cs typeface="Calibri"/>
                  </a:rPr>
                  <a:pPr algn="ctr"/>
                  <a:t>BANK</a:t>
                </a:fld>
                <a:endParaRPr lang="en-DE" sz="2400">
                  <a:solidFill>
                    <a:schemeClr val="bg1"/>
                  </a:solidFill>
                </a:endParaRPr>
              </a:p>
            </xdr:txBody>
          </xdr:sp>
          <xdr:sp macro="" textlink="PivotTables!F23">
            <xdr:nvSpPr>
              <xdr:cNvPr id="28" name="TextBox 27">
                <a:extLst>
                  <a:ext uri="{FF2B5EF4-FFF2-40B4-BE49-F238E27FC236}">
                    <a16:creationId xmlns:a16="http://schemas.microsoft.com/office/drawing/2014/main" id="{E2065ED8-7E14-6FDF-5F47-2A1264F07848}"/>
                  </a:ext>
                </a:extLst>
              </xdr:cNvPr>
              <xdr:cNvSpPr txBox="1"/>
            </xdr:nvSpPr>
            <xdr:spPr>
              <a:xfrm>
                <a:off x="11383002" y="1897270"/>
                <a:ext cx="1057301"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964004-F75F-4CA7-9A72-7448C823A110}" type="TxLink">
                  <a:rPr lang="en-US" sz="1200" b="0" i="0" u="none" strike="noStrike">
                    <a:solidFill>
                      <a:schemeClr val="bg1"/>
                    </a:solidFill>
                    <a:latin typeface="Calibri"/>
                    <a:ea typeface="Calibri"/>
                    <a:cs typeface="Calibri"/>
                  </a:rPr>
                  <a:pPr algn="ctr"/>
                  <a:t> 1.342.743 </a:t>
                </a:fld>
                <a:endParaRPr lang="en-DE" sz="2000">
                  <a:solidFill>
                    <a:schemeClr val="bg1"/>
                  </a:solidFill>
                </a:endParaRPr>
              </a:p>
            </xdr:txBody>
          </xdr:sp>
          <xdr:sp macro="" textlink="PivotTables!G23">
            <xdr:nvSpPr>
              <xdr:cNvPr id="29" name="TextBox 28">
                <a:extLst>
                  <a:ext uri="{FF2B5EF4-FFF2-40B4-BE49-F238E27FC236}">
                    <a16:creationId xmlns:a16="http://schemas.microsoft.com/office/drawing/2014/main" id="{34C8D01B-BC9D-67B6-4238-82FEE2DFE376}"/>
                  </a:ext>
                </a:extLst>
              </xdr:cNvPr>
              <xdr:cNvSpPr txBox="1"/>
            </xdr:nvSpPr>
            <xdr:spPr>
              <a:xfrm>
                <a:off x="11529060" y="2103120"/>
                <a:ext cx="655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9E896D-1F77-4CE4-9617-55818CCFC8FB}" type="TxLink">
                  <a:rPr lang="en-US" sz="1100" b="1" i="0" u="none" strike="noStrike">
                    <a:solidFill>
                      <a:schemeClr val="bg1"/>
                    </a:solidFill>
                    <a:latin typeface="Calibri"/>
                    <a:ea typeface="Calibri"/>
                    <a:cs typeface="Calibri"/>
                  </a:rPr>
                  <a:pPr algn="ctr"/>
                  <a:t>10,99%</a:t>
                </a:fld>
                <a:endParaRPr lang="en-DE" sz="1600" b="1">
                  <a:solidFill>
                    <a:schemeClr val="bg1"/>
                  </a:solidFill>
                </a:endParaRPr>
              </a:p>
            </xdr:txBody>
          </xdr:sp>
        </xdr:grpSp>
        <xdr:grpSp>
          <xdr:nvGrpSpPr>
            <xdr:cNvPr id="19" name="Group 18">
              <a:extLst>
                <a:ext uri="{FF2B5EF4-FFF2-40B4-BE49-F238E27FC236}">
                  <a16:creationId xmlns:a16="http://schemas.microsoft.com/office/drawing/2014/main" id="{D69F7B31-5004-9A9F-080F-AFE7D28CA9C8}"/>
                </a:ext>
              </a:extLst>
            </xdr:cNvPr>
            <xdr:cNvGrpSpPr/>
          </xdr:nvGrpSpPr>
          <xdr:grpSpPr>
            <a:xfrm>
              <a:off x="12428220" y="2979420"/>
              <a:ext cx="1272540" cy="678180"/>
              <a:chOff x="12275820" y="2491740"/>
              <a:chExt cx="1272540" cy="678180"/>
            </a:xfrm>
          </xdr:grpSpPr>
          <xdr:sp macro="" textlink="PivotTables!E24">
            <xdr:nvSpPr>
              <xdr:cNvPr id="24" name="TextBox 23">
                <a:extLst>
                  <a:ext uri="{FF2B5EF4-FFF2-40B4-BE49-F238E27FC236}">
                    <a16:creationId xmlns:a16="http://schemas.microsoft.com/office/drawing/2014/main" id="{C74D825E-17EE-5AED-7F12-8D5C797CA2FB}"/>
                  </a:ext>
                </a:extLst>
              </xdr:cNvPr>
              <xdr:cNvSpPr txBox="1"/>
            </xdr:nvSpPr>
            <xdr:spPr>
              <a:xfrm>
                <a:off x="12275820" y="2491740"/>
                <a:ext cx="12725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5AD55E-5CED-489F-A083-42C5B701679E}" type="TxLink">
                  <a:rPr lang="en-US" sz="1600" b="0" i="0" u="none" strike="noStrike">
                    <a:solidFill>
                      <a:schemeClr val="bg1"/>
                    </a:solidFill>
                    <a:latin typeface="Calibri"/>
                    <a:ea typeface="Calibri"/>
                    <a:cs typeface="Calibri"/>
                  </a:rPr>
                  <a:pPr algn="ctr"/>
                  <a:t>ELECTRICAL</a:t>
                </a:fld>
                <a:endParaRPr lang="en-DE" sz="2400">
                  <a:solidFill>
                    <a:schemeClr val="bg1"/>
                  </a:solidFill>
                </a:endParaRPr>
              </a:p>
            </xdr:txBody>
          </xdr:sp>
          <xdr:sp macro="" textlink="PivotTables!F24">
            <xdr:nvSpPr>
              <xdr:cNvPr id="25" name="TextBox 24">
                <a:extLst>
                  <a:ext uri="{FF2B5EF4-FFF2-40B4-BE49-F238E27FC236}">
                    <a16:creationId xmlns:a16="http://schemas.microsoft.com/office/drawing/2014/main" id="{0121F882-3F63-AB42-AAD3-CCB747F6DBBA}"/>
                  </a:ext>
                </a:extLst>
              </xdr:cNvPr>
              <xdr:cNvSpPr txBox="1"/>
            </xdr:nvSpPr>
            <xdr:spPr>
              <a:xfrm>
                <a:off x="12519660" y="2705100"/>
                <a:ext cx="977495"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67691F-DBF2-47BA-A16E-8D4634529538}" type="TxLink">
                  <a:rPr lang="en-US" sz="1200" b="0" i="0" u="none" strike="noStrike">
                    <a:solidFill>
                      <a:schemeClr val="bg1"/>
                    </a:solidFill>
                    <a:latin typeface="Calibri"/>
                    <a:ea typeface="Calibri"/>
                    <a:cs typeface="Calibri"/>
                  </a:rPr>
                  <a:pPr algn="ctr"/>
                  <a:t> 977.145 </a:t>
                </a:fld>
                <a:endParaRPr lang="en-DE" sz="2000">
                  <a:solidFill>
                    <a:schemeClr val="bg1"/>
                  </a:solidFill>
                </a:endParaRPr>
              </a:p>
            </xdr:txBody>
          </xdr:sp>
          <xdr:sp macro="" textlink="PivotTables!G24">
            <xdr:nvSpPr>
              <xdr:cNvPr id="26" name="TextBox 25">
                <a:extLst>
                  <a:ext uri="{FF2B5EF4-FFF2-40B4-BE49-F238E27FC236}">
                    <a16:creationId xmlns:a16="http://schemas.microsoft.com/office/drawing/2014/main" id="{841C34B5-9DEA-7027-A149-04B21B217654}"/>
                  </a:ext>
                </a:extLst>
              </xdr:cNvPr>
              <xdr:cNvSpPr txBox="1"/>
            </xdr:nvSpPr>
            <xdr:spPr>
              <a:xfrm>
                <a:off x="12656820" y="2880360"/>
                <a:ext cx="655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DE5749-0301-4E35-8A23-711896DE86BA}" type="TxLink">
                  <a:rPr lang="en-US" sz="1100" b="1" i="0" u="none" strike="noStrike">
                    <a:solidFill>
                      <a:schemeClr val="bg1"/>
                    </a:solidFill>
                    <a:latin typeface="Calibri"/>
                    <a:ea typeface="Calibri"/>
                    <a:cs typeface="Calibri"/>
                  </a:rPr>
                  <a:pPr algn="ctr"/>
                  <a:t>8,00%</a:t>
                </a:fld>
                <a:endParaRPr lang="en-DE" sz="1600" b="1">
                  <a:solidFill>
                    <a:schemeClr val="bg1"/>
                  </a:solidFill>
                </a:endParaRPr>
              </a:p>
            </xdr:txBody>
          </xdr:sp>
        </xdr:grpSp>
        <xdr:grpSp>
          <xdr:nvGrpSpPr>
            <xdr:cNvPr id="20" name="Group 19">
              <a:extLst>
                <a:ext uri="{FF2B5EF4-FFF2-40B4-BE49-F238E27FC236}">
                  <a16:creationId xmlns:a16="http://schemas.microsoft.com/office/drawing/2014/main" id="{D5FB7CD6-EAB6-A76D-3B63-2BC0CE645E86}"/>
                </a:ext>
              </a:extLst>
            </xdr:cNvPr>
            <xdr:cNvGrpSpPr/>
          </xdr:nvGrpSpPr>
          <xdr:grpSpPr>
            <a:xfrm>
              <a:off x="12245340" y="4267200"/>
              <a:ext cx="1272540" cy="708660"/>
              <a:chOff x="10759440" y="4625340"/>
              <a:chExt cx="1272540" cy="708660"/>
            </a:xfrm>
          </xdr:grpSpPr>
          <xdr:sp macro="" textlink="PivotTables!E28">
            <xdr:nvSpPr>
              <xdr:cNvPr id="21" name="TextBox 20">
                <a:extLst>
                  <a:ext uri="{FF2B5EF4-FFF2-40B4-BE49-F238E27FC236}">
                    <a16:creationId xmlns:a16="http://schemas.microsoft.com/office/drawing/2014/main" id="{CBD61C06-F85F-057C-CD8E-EB4D4D78B252}"/>
                  </a:ext>
                </a:extLst>
              </xdr:cNvPr>
              <xdr:cNvSpPr txBox="1"/>
            </xdr:nvSpPr>
            <xdr:spPr>
              <a:xfrm>
                <a:off x="11140440" y="4625340"/>
                <a:ext cx="4953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06D1AB-106C-4078-A3AE-0741C4CDE1EB}" type="TxLink">
                  <a:rPr lang="en-US" sz="1600" b="0" i="0" u="none" strike="noStrike">
                    <a:solidFill>
                      <a:schemeClr val="bg1"/>
                    </a:solidFill>
                    <a:latin typeface="Calibri"/>
                    <a:ea typeface="Calibri"/>
                    <a:cs typeface="Calibri"/>
                  </a:rPr>
                  <a:pPr algn="ctr"/>
                  <a:t>IT</a:t>
                </a:fld>
                <a:endParaRPr lang="en-DE" sz="2400">
                  <a:solidFill>
                    <a:schemeClr val="bg1"/>
                  </a:solidFill>
                </a:endParaRPr>
              </a:p>
            </xdr:txBody>
          </xdr:sp>
          <xdr:sp macro="" textlink="PivotTables!F28">
            <xdr:nvSpPr>
              <xdr:cNvPr id="22" name="TextBox 21">
                <a:extLst>
                  <a:ext uri="{FF2B5EF4-FFF2-40B4-BE49-F238E27FC236}">
                    <a16:creationId xmlns:a16="http://schemas.microsoft.com/office/drawing/2014/main" id="{D1AFA33D-5872-2328-476F-49FB608452D9}"/>
                  </a:ext>
                </a:extLst>
              </xdr:cNvPr>
              <xdr:cNvSpPr txBox="1"/>
            </xdr:nvSpPr>
            <xdr:spPr>
              <a:xfrm>
                <a:off x="10759440" y="4861560"/>
                <a:ext cx="12725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C42B4D-CA18-4BFE-A009-B02BC3AE89B4}" type="TxLink">
                  <a:rPr lang="en-US" sz="1200" b="0" i="0" u="none" strike="noStrike">
                    <a:solidFill>
                      <a:schemeClr val="bg1"/>
                    </a:solidFill>
                    <a:latin typeface="Calibri"/>
                    <a:ea typeface="Calibri"/>
                    <a:cs typeface="Calibri"/>
                  </a:rPr>
                  <a:pPr algn="ctr"/>
                  <a:t> 6.189.902 </a:t>
                </a:fld>
                <a:endParaRPr lang="en-DE" sz="2000">
                  <a:solidFill>
                    <a:schemeClr val="bg1"/>
                  </a:solidFill>
                </a:endParaRPr>
              </a:p>
            </xdr:txBody>
          </xdr:sp>
          <xdr:sp macro="" textlink="PivotTables!G28">
            <xdr:nvSpPr>
              <xdr:cNvPr id="23" name="TextBox 22">
                <a:extLst>
                  <a:ext uri="{FF2B5EF4-FFF2-40B4-BE49-F238E27FC236}">
                    <a16:creationId xmlns:a16="http://schemas.microsoft.com/office/drawing/2014/main" id="{D6A0ABA6-5700-6FAC-FBB4-B90BA65C8BEB}"/>
                  </a:ext>
                </a:extLst>
              </xdr:cNvPr>
              <xdr:cNvSpPr txBox="1"/>
            </xdr:nvSpPr>
            <xdr:spPr>
              <a:xfrm>
                <a:off x="11109960" y="5044440"/>
                <a:ext cx="655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8D6B56-86A0-4899-86CF-628E663890FF}" type="TxLink">
                  <a:rPr lang="en-US" sz="1100" b="1" i="0" u="none" strike="noStrike">
                    <a:solidFill>
                      <a:schemeClr val="bg1"/>
                    </a:solidFill>
                    <a:latin typeface="Calibri"/>
                    <a:ea typeface="Calibri"/>
                    <a:cs typeface="Calibri"/>
                  </a:rPr>
                  <a:pPr algn="ctr"/>
                  <a:t>50,68%</a:t>
                </a:fld>
                <a:endParaRPr lang="en-DE" sz="1600" b="1">
                  <a:solidFill>
                    <a:schemeClr val="bg1"/>
                  </a:solidFill>
                </a:endParaRPr>
              </a:p>
            </xdr:txBody>
          </xdr:sp>
        </xdr:grpSp>
      </xdr:grpSp>
      <xdr:sp macro="" textlink="">
        <xdr:nvSpPr>
          <xdr:cNvPr id="36" name="TextBox 35">
            <a:extLst>
              <a:ext uri="{FF2B5EF4-FFF2-40B4-BE49-F238E27FC236}">
                <a16:creationId xmlns:a16="http://schemas.microsoft.com/office/drawing/2014/main" id="{BE198D93-FB58-7155-A9AE-409BE491FC99}"/>
              </a:ext>
            </a:extLst>
          </xdr:cNvPr>
          <xdr:cNvSpPr txBox="1"/>
        </xdr:nvSpPr>
        <xdr:spPr>
          <a:xfrm>
            <a:off x="822960" y="167640"/>
            <a:ext cx="4343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mj-lt"/>
              </a:rPr>
              <a:t>Financial Dashboard</a:t>
            </a:r>
          </a:p>
        </xdr:txBody>
      </xdr:sp>
      <xdr:sp macro="" textlink="">
        <xdr:nvSpPr>
          <xdr:cNvPr id="43" name="TextBox 42">
            <a:extLst>
              <a:ext uri="{FF2B5EF4-FFF2-40B4-BE49-F238E27FC236}">
                <a16:creationId xmlns:a16="http://schemas.microsoft.com/office/drawing/2014/main" id="{01383EE1-AABA-130A-5C85-F08CC1387B16}"/>
              </a:ext>
            </a:extLst>
          </xdr:cNvPr>
          <xdr:cNvSpPr txBox="1"/>
        </xdr:nvSpPr>
        <xdr:spPr>
          <a:xfrm>
            <a:off x="1234440" y="670560"/>
            <a:ext cx="3787140" cy="1333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a:solidFill>
                  <a:schemeClr val="bg1"/>
                </a:solidFill>
                <a:effectLst/>
                <a:latin typeface="+mj-lt"/>
                <a:ea typeface="+mn-ea"/>
                <a:cs typeface="+mn-cs"/>
              </a:rPr>
              <a:t>The dashboard suite offers a comprehensive analysis of financial and operational metrics. Explore financial trends and market distribution on the Overview Dashboard, delve into detailed Financials and Ratios, and analyze Profitability and Macro-Economic Impact for a thorough understanding. Each sheet provides specialized insights for a comprehensive evaluation.</a:t>
            </a:r>
            <a:endParaRPr lang="en-DE"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mj-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22860</xdr:colOff>
      <xdr:row>4</xdr:row>
      <xdr:rowOff>121920</xdr:rowOff>
    </xdr:from>
    <xdr:to>
      <xdr:col>21</xdr:col>
      <xdr:colOff>436245</xdr:colOff>
      <xdr:row>28</xdr:row>
      <xdr:rowOff>171450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14C35DEC-C3B9-4EFA-8C74-22065024E2F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214860" y="853440"/>
              <a:ext cx="1632585" cy="44386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167640</xdr:colOff>
      <xdr:row>3</xdr:row>
      <xdr:rowOff>15240</xdr:rowOff>
    </xdr:from>
    <xdr:to>
      <xdr:col>18</xdr:col>
      <xdr:colOff>249240</xdr:colOff>
      <xdr:row>14</xdr:row>
      <xdr:rowOff>154080</xdr:rowOff>
    </xdr:to>
    <xdr:grpSp>
      <xdr:nvGrpSpPr>
        <xdr:cNvPr id="30" name="Group 29">
          <a:extLst>
            <a:ext uri="{FF2B5EF4-FFF2-40B4-BE49-F238E27FC236}">
              <a16:creationId xmlns:a16="http://schemas.microsoft.com/office/drawing/2014/main" id="{33E7E38E-38AC-C8C6-74D6-380AB61C9F9E}"/>
            </a:ext>
          </a:extLst>
        </xdr:cNvPr>
        <xdr:cNvGrpSpPr/>
      </xdr:nvGrpSpPr>
      <xdr:grpSpPr>
        <a:xfrm>
          <a:off x="8435340" y="586740"/>
          <a:ext cx="2443800" cy="2234340"/>
          <a:chOff x="8092440" y="15240"/>
          <a:chExt cx="2520000" cy="2150520"/>
        </a:xfrm>
      </xdr:grpSpPr>
      <xdr:graphicFrame macro="">
        <xdr:nvGraphicFramePr>
          <xdr:cNvPr id="18" name="Chart 17">
            <a:extLst>
              <a:ext uri="{FF2B5EF4-FFF2-40B4-BE49-F238E27FC236}">
                <a16:creationId xmlns:a16="http://schemas.microsoft.com/office/drawing/2014/main" id="{CA693757-C311-4D00-A08D-FCB53A329D5C}"/>
              </a:ext>
            </a:extLst>
          </xdr:cNvPr>
          <xdr:cNvGraphicFramePr>
            <a:graphicFrameLocks/>
          </xdr:cNvGraphicFramePr>
        </xdr:nvGraphicFramePr>
        <xdr:xfrm>
          <a:off x="8092440" y="365760"/>
          <a:ext cx="2520000" cy="18000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7" name="TextBox 26">
            <a:extLst>
              <a:ext uri="{FF2B5EF4-FFF2-40B4-BE49-F238E27FC236}">
                <a16:creationId xmlns:a16="http://schemas.microsoft.com/office/drawing/2014/main" id="{8B14B6A5-CF30-B327-B85C-0F4ABF65A4DB}"/>
              </a:ext>
            </a:extLst>
          </xdr:cNvPr>
          <xdr:cNvSpPr txBox="1"/>
        </xdr:nvSpPr>
        <xdr:spPr>
          <a:xfrm>
            <a:off x="8221980" y="15240"/>
            <a:ext cx="2278380" cy="441960"/>
          </a:xfrm>
          <a:prstGeom prst="rect">
            <a:avLst/>
          </a:prstGeom>
          <a:noFill/>
          <a:ln w="317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a:solidFill>
                  <a:schemeClr val="accent1"/>
                </a:solidFill>
                <a:effectLst/>
                <a:latin typeface="+mn-lt"/>
                <a:ea typeface="+mn-ea"/>
                <a:cs typeface="+mn-cs"/>
              </a:rPr>
              <a:t>Current Ratio</a:t>
            </a:r>
            <a:r>
              <a:rPr lang="en-US" sz="1100" b="0" i="0">
                <a:solidFill>
                  <a:schemeClr val="bg1"/>
                </a:solidFill>
                <a:effectLst/>
                <a:latin typeface="+mn-lt"/>
                <a:ea typeface="+mn-ea"/>
                <a:cs typeface="+mn-cs"/>
              </a:rPr>
              <a:t> and </a:t>
            </a:r>
            <a:r>
              <a:rPr lang="en-US" sz="1100" b="0" i="0">
                <a:solidFill>
                  <a:schemeClr val="accent3"/>
                </a:solidFill>
                <a:effectLst/>
                <a:latin typeface="+mn-lt"/>
                <a:ea typeface="+mn-ea"/>
                <a:cs typeface="+mn-cs"/>
              </a:rPr>
              <a:t>Debt/Equity Ratio</a:t>
            </a:r>
            <a:r>
              <a:rPr lang="en-US" sz="1100" b="0" i="0">
                <a:solidFill>
                  <a:schemeClr val="bg1"/>
                </a:solidFill>
                <a:effectLst/>
                <a:latin typeface="+mn-lt"/>
                <a:ea typeface="+mn-ea"/>
                <a:cs typeface="+mn-cs"/>
              </a:rPr>
              <a:t> Across Companies</a:t>
            </a:r>
            <a:endParaRPr lang="en-DE" sz="1200">
              <a:solidFill>
                <a:schemeClr val="bg1"/>
              </a:solidFill>
            </a:endParaRPr>
          </a:p>
        </xdr:txBody>
      </xdr:sp>
    </xdr:grpSp>
    <xdr:clientData/>
  </xdr:twoCellAnchor>
  <xdr:twoCellAnchor>
    <xdr:from>
      <xdr:col>1</xdr:col>
      <xdr:colOff>0</xdr:colOff>
      <xdr:row>3</xdr:row>
      <xdr:rowOff>0</xdr:rowOff>
    </xdr:from>
    <xdr:to>
      <xdr:col>18</xdr:col>
      <xdr:colOff>541020</xdr:colOff>
      <xdr:row>32</xdr:row>
      <xdr:rowOff>106680</xdr:rowOff>
    </xdr:to>
    <xdr:grpSp>
      <xdr:nvGrpSpPr>
        <xdr:cNvPr id="36" name="Group 35">
          <a:extLst>
            <a:ext uri="{FF2B5EF4-FFF2-40B4-BE49-F238E27FC236}">
              <a16:creationId xmlns:a16="http://schemas.microsoft.com/office/drawing/2014/main" id="{6A727CC8-BB21-AA7F-FAFE-3A1ED82F92C2}"/>
            </a:ext>
          </a:extLst>
        </xdr:cNvPr>
        <xdr:cNvGrpSpPr/>
      </xdr:nvGrpSpPr>
      <xdr:grpSpPr>
        <a:xfrm>
          <a:off x="590550" y="571500"/>
          <a:ext cx="10580370" cy="5631180"/>
          <a:chOff x="0" y="0"/>
          <a:chExt cx="10904220" cy="5068981"/>
        </a:xfrm>
      </xdr:grpSpPr>
      <xdr:sp macro="" textlink="">
        <xdr:nvSpPr>
          <xdr:cNvPr id="3" name="Rectangle: Rounded Corners 2">
            <a:extLst>
              <a:ext uri="{FF2B5EF4-FFF2-40B4-BE49-F238E27FC236}">
                <a16:creationId xmlns:a16="http://schemas.microsoft.com/office/drawing/2014/main" id="{C124B60C-4737-7C0A-FC88-38E03B01AFE8}"/>
              </a:ext>
            </a:extLst>
          </xdr:cNvPr>
          <xdr:cNvSpPr/>
        </xdr:nvSpPr>
        <xdr:spPr>
          <a:xfrm>
            <a:off x="0" y="0"/>
            <a:ext cx="1089660" cy="4290060"/>
          </a:xfrm>
          <a:prstGeom prst="roundRect">
            <a:avLst/>
          </a:prstGeom>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DE" sz="1100"/>
          </a:p>
        </xdr:txBody>
      </xdr:sp>
      <xdr:grpSp>
        <xdr:nvGrpSpPr>
          <xdr:cNvPr id="4" name="Group 3">
            <a:hlinkClick xmlns:r="http://schemas.openxmlformats.org/officeDocument/2006/relationships" r:id="rId2"/>
            <a:extLst>
              <a:ext uri="{FF2B5EF4-FFF2-40B4-BE49-F238E27FC236}">
                <a16:creationId xmlns:a16="http://schemas.microsoft.com/office/drawing/2014/main" id="{9BD635E7-82D2-7C0C-2003-E0E6C7723A7A}"/>
              </a:ext>
            </a:extLst>
          </xdr:cNvPr>
          <xdr:cNvGrpSpPr/>
        </xdr:nvGrpSpPr>
        <xdr:grpSpPr>
          <a:xfrm>
            <a:off x="96860" y="332879"/>
            <a:ext cx="845820" cy="924421"/>
            <a:chOff x="266700" y="477659"/>
            <a:chExt cx="845820" cy="924421"/>
          </a:xfrm>
        </xdr:grpSpPr>
        <xdr:pic>
          <xdr:nvPicPr>
            <xdr:cNvPr id="11" name="Picture 10">
              <a:extLst>
                <a:ext uri="{FF2B5EF4-FFF2-40B4-BE49-F238E27FC236}">
                  <a16:creationId xmlns:a16="http://schemas.microsoft.com/office/drawing/2014/main" id="{EBD9E558-429F-EEDA-39E3-CB82A236FE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4670" y="477659"/>
              <a:ext cx="540000" cy="540000"/>
            </a:xfrm>
            <a:prstGeom prst="rect">
              <a:avLst/>
            </a:prstGeom>
          </xdr:spPr>
        </xdr:pic>
        <xdr:sp macro="" textlink="">
          <xdr:nvSpPr>
            <xdr:cNvPr id="12" name="TextBox 11">
              <a:hlinkClick xmlns:r="http://schemas.openxmlformats.org/officeDocument/2006/relationships" r:id="rId4"/>
              <a:extLst>
                <a:ext uri="{FF2B5EF4-FFF2-40B4-BE49-F238E27FC236}">
                  <a16:creationId xmlns:a16="http://schemas.microsoft.com/office/drawing/2014/main" id="{9A17FFB8-FD70-BC37-CA0A-4B40A6D2B406}"/>
                </a:ext>
              </a:extLst>
            </xdr:cNvPr>
            <xdr:cNvSpPr txBox="1"/>
          </xdr:nvSpPr>
          <xdr:spPr>
            <a:xfrm>
              <a:off x="266700" y="112014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Overview</a:t>
              </a:r>
            </a:p>
          </xdr:txBody>
        </xdr:sp>
      </xdr:grpSp>
      <xdr:grpSp>
        <xdr:nvGrpSpPr>
          <xdr:cNvPr id="5" name="Group 4">
            <a:hlinkClick xmlns:r="http://schemas.openxmlformats.org/officeDocument/2006/relationships" r:id="rId5"/>
            <a:extLst>
              <a:ext uri="{FF2B5EF4-FFF2-40B4-BE49-F238E27FC236}">
                <a16:creationId xmlns:a16="http://schemas.microsoft.com/office/drawing/2014/main" id="{05CEB427-56B2-07F2-6868-1BE5EE1F9ECE}"/>
              </a:ext>
            </a:extLst>
          </xdr:cNvPr>
          <xdr:cNvGrpSpPr/>
        </xdr:nvGrpSpPr>
        <xdr:grpSpPr>
          <a:xfrm>
            <a:off x="96860" y="1818160"/>
            <a:ext cx="845820" cy="856460"/>
            <a:chOff x="266700" y="1962940"/>
            <a:chExt cx="845820" cy="856460"/>
          </a:xfrm>
        </xdr:grpSpPr>
        <xdr:pic>
          <xdr:nvPicPr>
            <xdr:cNvPr id="9" name="Picture 8">
              <a:extLst>
                <a:ext uri="{FF2B5EF4-FFF2-40B4-BE49-F238E27FC236}">
                  <a16:creationId xmlns:a16="http://schemas.microsoft.com/office/drawing/2014/main" id="{B012C73D-07B8-6BB9-3CD6-9F23DC72DF41}"/>
                </a:ext>
              </a:extLst>
            </xdr:cNvPr>
            <xdr:cNvPicPr>
              <a:picLocks noChangeAspect="1"/>
            </xdr:cNvPicPr>
          </xdr:nvPicPr>
          <xdr:blipFill>
            <a:blip xmlns:r="http://schemas.openxmlformats.org/officeDocument/2006/relationships" r:embed="rId6"/>
            <a:stretch>
              <a:fillRect/>
            </a:stretch>
          </xdr:blipFill>
          <xdr:spPr>
            <a:xfrm>
              <a:off x="444670" y="1962940"/>
              <a:ext cx="540000" cy="540000"/>
            </a:xfrm>
            <a:prstGeom prst="rect">
              <a:avLst/>
            </a:prstGeom>
          </xdr:spPr>
        </xdr:pic>
        <xdr:sp macro="" textlink="">
          <xdr:nvSpPr>
            <xdr:cNvPr id="10" name="TextBox 9">
              <a:extLst>
                <a:ext uri="{FF2B5EF4-FFF2-40B4-BE49-F238E27FC236}">
                  <a16:creationId xmlns:a16="http://schemas.microsoft.com/office/drawing/2014/main" id="{BC555079-43C9-FE97-5D9D-FD10AAA08A40}"/>
                </a:ext>
              </a:extLst>
            </xdr:cNvPr>
            <xdr:cNvSpPr txBox="1"/>
          </xdr:nvSpPr>
          <xdr:spPr>
            <a:xfrm>
              <a:off x="266700" y="253746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Financials</a:t>
              </a:r>
            </a:p>
          </xdr:txBody>
        </xdr:sp>
      </xdr:grpSp>
      <xdr:grpSp>
        <xdr:nvGrpSpPr>
          <xdr:cNvPr id="6" name="Group 5">
            <a:hlinkClick xmlns:r="http://schemas.openxmlformats.org/officeDocument/2006/relationships" r:id="rId7"/>
            <a:extLst>
              <a:ext uri="{FF2B5EF4-FFF2-40B4-BE49-F238E27FC236}">
                <a16:creationId xmlns:a16="http://schemas.microsoft.com/office/drawing/2014/main" id="{EAD8FED4-F4ED-038D-CF5A-F814B456403D}"/>
              </a:ext>
            </a:extLst>
          </xdr:cNvPr>
          <xdr:cNvGrpSpPr/>
        </xdr:nvGrpSpPr>
        <xdr:grpSpPr>
          <a:xfrm>
            <a:off x="89240" y="3303441"/>
            <a:ext cx="929640" cy="841839"/>
            <a:chOff x="259080" y="3448221"/>
            <a:chExt cx="929640" cy="841839"/>
          </a:xfrm>
        </xdr:grpSpPr>
        <xdr:pic>
          <xdr:nvPicPr>
            <xdr:cNvPr id="7" name="Picture 6">
              <a:extLst>
                <a:ext uri="{FF2B5EF4-FFF2-40B4-BE49-F238E27FC236}">
                  <a16:creationId xmlns:a16="http://schemas.microsoft.com/office/drawing/2014/main" id="{15E30211-F769-0F2E-C92D-333D1BD1385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4670" y="3448221"/>
              <a:ext cx="540000" cy="540000"/>
            </a:xfrm>
            <a:prstGeom prst="rect">
              <a:avLst/>
            </a:prstGeom>
          </xdr:spPr>
        </xdr:pic>
        <xdr:sp macro="" textlink="">
          <xdr:nvSpPr>
            <xdr:cNvPr id="8" name="TextBox 7">
              <a:extLst>
                <a:ext uri="{FF2B5EF4-FFF2-40B4-BE49-F238E27FC236}">
                  <a16:creationId xmlns:a16="http://schemas.microsoft.com/office/drawing/2014/main" id="{63F33855-ED31-50AF-B312-D56E27D3BA99}"/>
                </a:ext>
              </a:extLst>
            </xdr:cNvPr>
            <xdr:cNvSpPr txBox="1"/>
          </xdr:nvSpPr>
          <xdr:spPr>
            <a:xfrm>
              <a:off x="259080" y="4008120"/>
              <a:ext cx="929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Profitability</a:t>
              </a:r>
            </a:p>
          </xdr:txBody>
        </xdr:sp>
      </xdr:grpSp>
      <xdr:grpSp>
        <xdr:nvGrpSpPr>
          <xdr:cNvPr id="24" name="Group 23">
            <a:extLst>
              <a:ext uri="{FF2B5EF4-FFF2-40B4-BE49-F238E27FC236}">
                <a16:creationId xmlns:a16="http://schemas.microsoft.com/office/drawing/2014/main" id="{2B5A8113-D5DC-5912-F760-AABC9A564687}"/>
              </a:ext>
            </a:extLst>
          </xdr:cNvPr>
          <xdr:cNvGrpSpPr/>
        </xdr:nvGrpSpPr>
        <xdr:grpSpPr>
          <a:xfrm>
            <a:off x="1409700" y="1998440"/>
            <a:ext cx="6370320" cy="3070541"/>
            <a:chOff x="1851660" y="1678400"/>
            <a:chExt cx="6370320" cy="3070541"/>
          </a:xfrm>
        </xdr:grpSpPr>
        <xdr:graphicFrame macro="">
          <xdr:nvGraphicFramePr>
            <xdr:cNvPr id="15" name="Chart 14">
              <a:extLst>
                <a:ext uri="{FF2B5EF4-FFF2-40B4-BE49-F238E27FC236}">
                  <a16:creationId xmlns:a16="http://schemas.microsoft.com/office/drawing/2014/main" id="{BA23A1FA-6CA1-43BF-9C98-D1E7A794879E}"/>
                </a:ext>
              </a:extLst>
            </xdr:cNvPr>
            <xdr:cNvGraphicFramePr>
              <a:graphicFrameLocks/>
            </xdr:cNvGraphicFramePr>
          </xdr:nvGraphicFramePr>
          <xdr:xfrm>
            <a:off x="1851660" y="1722120"/>
            <a:ext cx="6370320" cy="3026821"/>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6" name="TextBox 15">
              <a:extLst>
                <a:ext uri="{FF2B5EF4-FFF2-40B4-BE49-F238E27FC236}">
                  <a16:creationId xmlns:a16="http://schemas.microsoft.com/office/drawing/2014/main" id="{90F613E4-E085-1434-3677-7698CF8D05B1}"/>
                </a:ext>
              </a:extLst>
            </xdr:cNvPr>
            <xdr:cNvSpPr txBox="1"/>
          </xdr:nvSpPr>
          <xdr:spPr>
            <a:xfrm>
              <a:off x="3596640" y="1678400"/>
              <a:ext cx="2545080" cy="293831"/>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Free Cash Flow per Share Comparison</a:t>
              </a:r>
              <a:endParaRPr lang="en-US" sz="1400">
                <a:solidFill>
                  <a:schemeClr val="bg1"/>
                </a:solidFill>
              </a:endParaRPr>
            </a:p>
          </xdr:txBody>
        </xdr:sp>
      </xdr:grpSp>
      <xdr:grpSp>
        <xdr:nvGrpSpPr>
          <xdr:cNvPr id="23" name="Group 22">
            <a:extLst>
              <a:ext uri="{FF2B5EF4-FFF2-40B4-BE49-F238E27FC236}">
                <a16:creationId xmlns:a16="http://schemas.microsoft.com/office/drawing/2014/main" id="{98AE48A2-943F-4401-E26E-1A1E8A86C046}"/>
              </a:ext>
            </a:extLst>
          </xdr:cNvPr>
          <xdr:cNvGrpSpPr/>
        </xdr:nvGrpSpPr>
        <xdr:grpSpPr>
          <a:xfrm>
            <a:off x="1257300" y="99060"/>
            <a:ext cx="6576060" cy="1577340"/>
            <a:chOff x="1135380" y="0"/>
            <a:chExt cx="6576060" cy="1577340"/>
          </a:xfrm>
        </xdr:grpSpPr>
        <xdr:graphicFrame macro="">
          <xdr:nvGraphicFramePr>
            <xdr:cNvPr id="13" name="Chart 12">
              <a:extLst>
                <a:ext uri="{FF2B5EF4-FFF2-40B4-BE49-F238E27FC236}">
                  <a16:creationId xmlns:a16="http://schemas.microsoft.com/office/drawing/2014/main" id="{BFCA3E9F-EEA6-4D67-8CA3-8340B8A4C47E}"/>
                </a:ext>
              </a:extLst>
            </xdr:cNvPr>
            <xdr:cNvGraphicFramePr>
              <a:graphicFrameLocks/>
            </xdr:cNvGraphicFramePr>
          </xdr:nvGraphicFramePr>
          <xdr:xfrm>
            <a:off x="1135380" y="0"/>
            <a:ext cx="6576060" cy="15773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0" name="TextBox 19">
              <a:extLst>
                <a:ext uri="{FF2B5EF4-FFF2-40B4-BE49-F238E27FC236}">
                  <a16:creationId xmlns:a16="http://schemas.microsoft.com/office/drawing/2014/main" id="{1E0E3F5F-C74F-86B4-5F74-54E2F96626EA}"/>
                </a:ext>
              </a:extLst>
            </xdr:cNvPr>
            <xdr:cNvSpPr txBox="1"/>
          </xdr:nvSpPr>
          <xdr:spPr>
            <a:xfrm>
              <a:off x="6164580" y="786547"/>
              <a:ext cx="731520" cy="29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DE" sz="1200">
                  <a:solidFill>
                    <a:schemeClr val="accent5"/>
                  </a:solidFill>
                </a:rPr>
                <a:t>EBITDA</a:t>
              </a:r>
              <a:endParaRPr lang="en-US" sz="1200">
                <a:solidFill>
                  <a:schemeClr val="accent5"/>
                </a:solidFill>
              </a:endParaRPr>
            </a:p>
          </xdr:txBody>
        </xdr:sp>
        <xdr:sp macro="" textlink="">
          <xdr:nvSpPr>
            <xdr:cNvPr id="21" name="TextBox 20">
              <a:extLst>
                <a:ext uri="{FF2B5EF4-FFF2-40B4-BE49-F238E27FC236}">
                  <a16:creationId xmlns:a16="http://schemas.microsoft.com/office/drawing/2014/main" id="{8CC59E6C-E2BA-0DCE-8A12-FA3CACFBF2D9}"/>
                </a:ext>
              </a:extLst>
            </xdr:cNvPr>
            <xdr:cNvSpPr txBox="1"/>
          </xdr:nvSpPr>
          <xdr:spPr>
            <a:xfrm>
              <a:off x="6507480" y="30481"/>
              <a:ext cx="739140" cy="29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DE" sz="1200">
                  <a:solidFill>
                    <a:schemeClr val="accent1"/>
                  </a:solidFill>
                </a:rPr>
                <a:t>Revenue</a:t>
              </a:r>
              <a:endParaRPr lang="en-US" sz="1200">
                <a:solidFill>
                  <a:schemeClr val="accent1"/>
                </a:solidFill>
              </a:endParaRPr>
            </a:p>
          </xdr:txBody>
        </xdr:sp>
        <xdr:sp macro="" textlink="">
          <xdr:nvSpPr>
            <xdr:cNvPr id="22" name="TextBox 21">
              <a:extLst>
                <a:ext uri="{FF2B5EF4-FFF2-40B4-BE49-F238E27FC236}">
                  <a16:creationId xmlns:a16="http://schemas.microsoft.com/office/drawing/2014/main" id="{63024E47-211C-A7FF-BFEB-25949FF5EA31}"/>
                </a:ext>
              </a:extLst>
            </xdr:cNvPr>
            <xdr:cNvSpPr txBox="1"/>
          </xdr:nvSpPr>
          <xdr:spPr>
            <a:xfrm>
              <a:off x="6172200" y="1086671"/>
              <a:ext cx="929640" cy="29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DE" sz="1200">
                  <a:solidFill>
                    <a:schemeClr val="accent3"/>
                  </a:solidFill>
                </a:rPr>
                <a:t>Net Income</a:t>
              </a:r>
              <a:endParaRPr lang="en-US" sz="1200">
                <a:solidFill>
                  <a:schemeClr val="accent3"/>
                </a:solidFill>
              </a:endParaRPr>
            </a:p>
          </xdr:txBody>
        </xdr:sp>
      </xdr:grpSp>
      <xdr:sp macro="" textlink="">
        <xdr:nvSpPr>
          <xdr:cNvPr id="25" name="TextBox 24">
            <a:extLst>
              <a:ext uri="{FF2B5EF4-FFF2-40B4-BE49-F238E27FC236}">
                <a16:creationId xmlns:a16="http://schemas.microsoft.com/office/drawing/2014/main" id="{B7402DE0-0835-B81D-D784-CC230B0F081D}"/>
              </a:ext>
            </a:extLst>
          </xdr:cNvPr>
          <xdr:cNvSpPr txBox="1"/>
        </xdr:nvSpPr>
        <xdr:spPr>
          <a:xfrm>
            <a:off x="3276600" y="91440"/>
            <a:ext cx="2293620" cy="274320"/>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Financial Performance Over Time</a:t>
            </a:r>
            <a:endParaRPr lang="en-DE" sz="1200">
              <a:solidFill>
                <a:schemeClr val="bg1"/>
              </a:solidFill>
            </a:endParaRPr>
          </a:p>
        </xdr:txBody>
      </xdr:sp>
      <xdr:grpSp>
        <xdr:nvGrpSpPr>
          <xdr:cNvPr id="29" name="Group 28">
            <a:extLst>
              <a:ext uri="{FF2B5EF4-FFF2-40B4-BE49-F238E27FC236}">
                <a16:creationId xmlns:a16="http://schemas.microsoft.com/office/drawing/2014/main" id="{F210962D-B86A-2D49-1FF7-48176A4F2A15}"/>
              </a:ext>
            </a:extLst>
          </xdr:cNvPr>
          <xdr:cNvGrpSpPr/>
        </xdr:nvGrpSpPr>
        <xdr:grpSpPr>
          <a:xfrm>
            <a:off x="8442960" y="2237874"/>
            <a:ext cx="2412000" cy="2631306"/>
            <a:chOff x="8420100" y="1426369"/>
            <a:chExt cx="2412000" cy="3259931"/>
          </a:xfrm>
        </xdr:grpSpPr>
        <xdr:graphicFrame macro="">
          <xdr:nvGraphicFramePr>
            <xdr:cNvPr id="19" name="Chart 18">
              <a:extLst>
                <a:ext uri="{FF2B5EF4-FFF2-40B4-BE49-F238E27FC236}">
                  <a16:creationId xmlns:a16="http://schemas.microsoft.com/office/drawing/2014/main" id="{27F7CB83-EEF4-4D75-9070-61BA7B191F65}"/>
                </a:ext>
              </a:extLst>
            </xdr:cNvPr>
            <xdr:cNvGraphicFramePr>
              <a:graphicFrameLocks/>
            </xdr:cNvGraphicFramePr>
          </xdr:nvGraphicFramePr>
          <xdr:xfrm>
            <a:off x="8420100" y="1645920"/>
            <a:ext cx="2412000" cy="304038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6" name="TextBox 25">
              <a:extLst>
                <a:ext uri="{FF2B5EF4-FFF2-40B4-BE49-F238E27FC236}">
                  <a16:creationId xmlns:a16="http://schemas.microsoft.com/office/drawing/2014/main" id="{F3235F18-5CB4-695B-4CD2-B88285B41F6A}"/>
                </a:ext>
              </a:extLst>
            </xdr:cNvPr>
            <xdr:cNvSpPr txBox="1"/>
          </xdr:nvSpPr>
          <xdr:spPr>
            <a:xfrm>
              <a:off x="8717280" y="1426369"/>
              <a:ext cx="1607820" cy="304800"/>
            </a:xfrm>
            <a:prstGeom prst="rect">
              <a:avLst/>
            </a:prstGeom>
            <a:noFill/>
            <a:ln w="317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Cash Flow Breakdown</a:t>
              </a:r>
              <a:endParaRPr lang="en-DE" sz="1400">
                <a:solidFill>
                  <a:schemeClr val="bg1"/>
                </a:solidFill>
              </a:endParaRPr>
            </a:p>
          </xdr:txBody>
        </xdr:sp>
      </xdr:grpSp>
      <xdr:sp macro="" textlink="">
        <xdr:nvSpPr>
          <xdr:cNvPr id="31" name="TextBox 30">
            <a:extLst>
              <a:ext uri="{FF2B5EF4-FFF2-40B4-BE49-F238E27FC236}">
                <a16:creationId xmlns:a16="http://schemas.microsoft.com/office/drawing/2014/main" id="{30335F8F-9694-10CD-D93D-1B147ADDF718}"/>
              </a:ext>
            </a:extLst>
          </xdr:cNvPr>
          <xdr:cNvSpPr txBox="1"/>
        </xdr:nvSpPr>
        <xdr:spPr>
          <a:xfrm>
            <a:off x="9662160" y="3848100"/>
            <a:ext cx="1242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100">
                <a:solidFill>
                  <a:schemeClr val="accent3"/>
                </a:solidFill>
              </a:rPr>
              <a:t>Financial Acitvities</a:t>
            </a:r>
          </a:p>
        </xdr:txBody>
      </xdr:sp>
      <xdr:sp macro="" textlink="">
        <xdr:nvSpPr>
          <xdr:cNvPr id="34" name="TextBox 33">
            <a:extLst>
              <a:ext uri="{FF2B5EF4-FFF2-40B4-BE49-F238E27FC236}">
                <a16:creationId xmlns:a16="http://schemas.microsoft.com/office/drawing/2014/main" id="{32A18462-9C2E-22B0-9FCF-177F8E201B6F}"/>
              </a:ext>
            </a:extLst>
          </xdr:cNvPr>
          <xdr:cNvSpPr txBox="1"/>
        </xdr:nvSpPr>
        <xdr:spPr>
          <a:xfrm>
            <a:off x="9921240" y="3185160"/>
            <a:ext cx="7772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100">
                <a:solidFill>
                  <a:schemeClr val="accent2"/>
                </a:solidFill>
              </a:rPr>
              <a:t>Operating</a:t>
            </a:r>
          </a:p>
        </xdr:txBody>
      </xdr:sp>
      <xdr:sp macro="" textlink="">
        <xdr:nvSpPr>
          <xdr:cNvPr id="35" name="TextBox 34">
            <a:extLst>
              <a:ext uri="{FF2B5EF4-FFF2-40B4-BE49-F238E27FC236}">
                <a16:creationId xmlns:a16="http://schemas.microsoft.com/office/drawing/2014/main" id="{FD1505AC-FAB1-F5CC-AC73-E0189835B04F}"/>
              </a:ext>
            </a:extLst>
          </xdr:cNvPr>
          <xdr:cNvSpPr txBox="1"/>
        </xdr:nvSpPr>
        <xdr:spPr>
          <a:xfrm>
            <a:off x="9723120" y="4160520"/>
            <a:ext cx="7543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100">
                <a:solidFill>
                  <a:schemeClr val="accent1"/>
                </a:solidFill>
              </a:rPr>
              <a:t>Investing</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310515</xdr:colOff>
      <xdr:row>5</xdr:row>
      <xdr:rowOff>24765</xdr:rowOff>
    </xdr:from>
    <xdr:to>
      <xdr:col>22</xdr:col>
      <xdr:colOff>386715</xdr:colOff>
      <xdr:row>31</xdr:row>
      <xdr:rowOff>32385</xdr:rowOff>
    </xdr:to>
    <xdr:grpSp>
      <xdr:nvGrpSpPr>
        <xdr:cNvPr id="48" name="Group 47">
          <a:extLst>
            <a:ext uri="{FF2B5EF4-FFF2-40B4-BE49-F238E27FC236}">
              <a16:creationId xmlns:a16="http://schemas.microsoft.com/office/drawing/2014/main" id="{F1EA96B3-37EF-1373-30D3-614ECECDCE2F}"/>
            </a:ext>
          </a:extLst>
        </xdr:cNvPr>
        <xdr:cNvGrpSpPr/>
      </xdr:nvGrpSpPr>
      <xdr:grpSpPr>
        <a:xfrm>
          <a:off x="11530965" y="977265"/>
          <a:ext cx="1847850" cy="4960620"/>
          <a:chOff x="11254740" y="167640"/>
          <a:chExt cx="1905000" cy="4762500"/>
        </a:xfrm>
      </xdr:grpSpPr>
      <xdr:sp macro="" textlink="">
        <xdr:nvSpPr>
          <xdr:cNvPr id="45" name="Rectangle: Rounded Corners 44">
            <a:extLst>
              <a:ext uri="{FF2B5EF4-FFF2-40B4-BE49-F238E27FC236}">
                <a16:creationId xmlns:a16="http://schemas.microsoft.com/office/drawing/2014/main" id="{A398D2C1-05C6-4674-A612-DEDDE2860ACF}"/>
              </a:ext>
            </a:extLst>
          </xdr:cNvPr>
          <xdr:cNvSpPr/>
        </xdr:nvSpPr>
        <xdr:spPr>
          <a:xfrm>
            <a:off x="11254740" y="167640"/>
            <a:ext cx="1905000" cy="4762500"/>
          </a:xfrm>
          <a:prstGeom prst="roundRect">
            <a:avLst/>
          </a:prstGeom>
          <a:solidFill>
            <a:schemeClr val="tx1">
              <a:lumMod val="95000"/>
              <a:lumOff val="5000"/>
            </a:schemeClr>
          </a:solidFill>
          <a:ln w="12700">
            <a:solidFill>
              <a:schemeClr val="tx1">
                <a:lumMod val="65000"/>
                <a:lumOff val="35000"/>
              </a:schemeClr>
            </a:solidFill>
          </a:ln>
        </xdr:spPr>
        <xdr:style>
          <a:lnRef idx="2">
            <a:schemeClr val="dk1">
              <a:shade val="15000"/>
            </a:schemeClr>
          </a:lnRef>
          <a:fillRef idx="1003">
            <a:schemeClr val="dk1"/>
          </a:fillRef>
          <a:effectRef idx="0">
            <a:schemeClr val="dk1"/>
          </a:effectRef>
          <a:fontRef idx="minor">
            <a:schemeClr val="lt1"/>
          </a:fontRef>
        </xdr:style>
        <xdr:txBody>
          <a:bodyPr vertOverflow="clip" horzOverflow="clip" rtlCol="0" anchor="t"/>
          <a:lstStyle/>
          <a:p>
            <a:pPr algn="l"/>
            <a:endParaRPr lang="en-DE"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mc:AlternateContent xmlns:mc="http://schemas.openxmlformats.org/markup-compatibility/2006">
        <mc:Choice xmlns:a14="http://schemas.microsoft.com/office/drawing/2010/main" Requires="a14">
          <xdr:graphicFrame macro="">
            <xdr:nvGraphicFramePr>
              <xdr:cNvPr id="39" name="Year 2">
                <a:extLst>
                  <a:ext uri="{FF2B5EF4-FFF2-40B4-BE49-F238E27FC236}">
                    <a16:creationId xmlns:a16="http://schemas.microsoft.com/office/drawing/2014/main" id="{8F357812-2E5C-4C50-A6B5-BDAC537CD750}"/>
                  </a:ext>
                </a:extLst>
              </xdr:cNvPr>
              <xdr:cNvGraphicFramePr/>
            </xdr:nvGraphicFramePr>
            <xdr:xfrm>
              <a:off x="11376660" y="342900"/>
              <a:ext cx="1645920" cy="170688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1649227" y="1159816"/>
                <a:ext cx="1596542" cy="177788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6" name="Category">
                <a:extLst>
                  <a:ext uri="{FF2B5EF4-FFF2-40B4-BE49-F238E27FC236}">
                    <a16:creationId xmlns:a16="http://schemas.microsoft.com/office/drawing/2014/main" id="{39B80C29-A409-4278-B4C4-37D8C36D4A83}"/>
                  </a:ext>
                </a:extLst>
              </xdr:cNvPr>
              <xdr:cNvGraphicFramePr/>
            </xdr:nvGraphicFramePr>
            <xdr:xfrm>
              <a:off x="11308080" y="2194560"/>
              <a:ext cx="1828800" cy="246697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582705" y="3088505"/>
                <a:ext cx="1773936" cy="256960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1</xdr:row>
      <xdr:rowOff>19050</xdr:rowOff>
    </xdr:from>
    <xdr:to>
      <xdr:col>38</xdr:col>
      <xdr:colOff>135075</xdr:colOff>
      <xdr:row>37</xdr:row>
      <xdr:rowOff>99900</xdr:rowOff>
    </xdr:to>
    <xdr:grpSp>
      <xdr:nvGrpSpPr>
        <xdr:cNvPr id="291" name="Group 290">
          <a:extLst>
            <a:ext uri="{FF2B5EF4-FFF2-40B4-BE49-F238E27FC236}">
              <a16:creationId xmlns:a16="http://schemas.microsoft.com/office/drawing/2014/main" id="{103897AE-DEFE-583A-7A8B-70A551BA1D70}"/>
            </a:ext>
          </a:extLst>
        </xdr:cNvPr>
        <xdr:cNvGrpSpPr/>
      </xdr:nvGrpSpPr>
      <xdr:grpSpPr>
        <a:xfrm>
          <a:off x="590550" y="209550"/>
          <a:ext cx="21985425" cy="6938850"/>
          <a:chOff x="1181100" y="209550"/>
          <a:chExt cx="21985425" cy="6938850"/>
        </a:xfrm>
      </xdr:grpSpPr>
      <xdr:sp macro="" textlink="">
        <xdr:nvSpPr>
          <xdr:cNvPr id="49" name="Rectangle: Rounded Corners 48">
            <a:extLst>
              <a:ext uri="{FF2B5EF4-FFF2-40B4-BE49-F238E27FC236}">
                <a16:creationId xmlns:a16="http://schemas.microsoft.com/office/drawing/2014/main" id="{0F1FA1CA-D51D-E9C8-4AF7-BE83F5320F69}"/>
              </a:ext>
            </a:extLst>
          </xdr:cNvPr>
          <xdr:cNvSpPr/>
        </xdr:nvSpPr>
        <xdr:spPr>
          <a:xfrm>
            <a:off x="10048875" y="209550"/>
            <a:ext cx="1857375" cy="6915150"/>
          </a:xfrm>
          <a:prstGeom prst="roundRect">
            <a:avLst/>
          </a:prstGeom>
          <a:ln w="3175"/>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DE" sz="1100"/>
          </a:p>
        </xdr:txBody>
      </xdr:sp>
      <xdr:sp macro="" textlink="">
        <xdr:nvSpPr>
          <xdr:cNvPr id="38" name="Rectangle: Rounded Corners 37">
            <a:extLst>
              <a:ext uri="{FF2B5EF4-FFF2-40B4-BE49-F238E27FC236}">
                <a16:creationId xmlns:a16="http://schemas.microsoft.com/office/drawing/2014/main" id="{498BF8E5-5264-4888-770E-E8B440E3B9D0}"/>
              </a:ext>
            </a:extLst>
          </xdr:cNvPr>
          <xdr:cNvSpPr/>
        </xdr:nvSpPr>
        <xdr:spPr>
          <a:xfrm>
            <a:off x="2502924" y="825464"/>
            <a:ext cx="1846123" cy="4958116"/>
          </a:xfrm>
          <a:prstGeom prst="roundRect">
            <a:avLst/>
          </a:prstGeom>
          <a:solidFill>
            <a:schemeClr val="tx1">
              <a:lumMod val="95000"/>
              <a:lumOff val="5000"/>
            </a:schemeClr>
          </a:solidFill>
          <a:ln w="12700">
            <a:solidFill>
              <a:schemeClr val="tx1">
                <a:lumMod val="65000"/>
                <a:lumOff val="35000"/>
              </a:schemeClr>
            </a:solidFill>
          </a:ln>
        </xdr:spPr>
        <xdr:style>
          <a:lnRef idx="2">
            <a:schemeClr val="dk1">
              <a:shade val="15000"/>
            </a:schemeClr>
          </a:lnRef>
          <a:fillRef idx="1003">
            <a:schemeClr val="dk1"/>
          </a:fillRef>
          <a:effectRef idx="0">
            <a:schemeClr val="dk1"/>
          </a:effectRef>
          <a:fontRef idx="minor">
            <a:schemeClr val="lt1"/>
          </a:fontRef>
        </xdr:style>
        <xdr:txBody>
          <a:bodyPr vertOverflow="clip" horzOverflow="clip" rtlCol="0" anchor="t"/>
          <a:lstStyle/>
          <a:p>
            <a:pPr algn="l"/>
            <a:endParaRPr lang="en-DE"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9" name="Group 8">
            <a:extLst>
              <a:ext uri="{FF2B5EF4-FFF2-40B4-BE49-F238E27FC236}">
                <a16:creationId xmlns:a16="http://schemas.microsoft.com/office/drawing/2014/main" id="{5E733D8C-65EE-F02E-8430-020706FE6166}"/>
              </a:ext>
            </a:extLst>
          </xdr:cNvPr>
          <xdr:cNvGrpSpPr/>
        </xdr:nvGrpSpPr>
        <xdr:grpSpPr>
          <a:xfrm>
            <a:off x="8070831" y="2078876"/>
            <a:ext cx="627973" cy="374787"/>
            <a:chOff x="7269480" y="1257300"/>
            <a:chExt cx="647700" cy="403860"/>
          </a:xfrm>
        </xdr:grpSpPr>
        <xdr:sp macro="" textlink="PivotTables!A4">
          <xdr:nvSpPr>
            <xdr:cNvPr id="3" name="TextBox 2">
              <a:extLst>
                <a:ext uri="{FF2B5EF4-FFF2-40B4-BE49-F238E27FC236}">
                  <a16:creationId xmlns:a16="http://schemas.microsoft.com/office/drawing/2014/main" id="{374B051E-BD80-BB90-D6FA-AC2AA27B229D}"/>
                </a:ext>
              </a:extLst>
            </xdr:cNvPr>
            <xdr:cNvSpPr txBox="1"/>
          </xdr:nvSpPr>
          <xdr:spPr>
            <a:xfrm>
              <a:off x="7338060" y="125730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6B268-620E-4108-83E9-E7CD50805736}" type="TxLink">
                <a:rPr lang="en-US" sz="1100" b="0" i="0" u="none" strike="noStrike">
                  <a:solidFill>
                    <a:srgbClr val="000000"/>
                  </a:solidFill>
                  <a:latin typeface="Calibri"/>
                  <a:ea typeface="Calibri"/>
                  <a:cs typeface="Calibri"/>
                </a:rPr>
                <a:pPr algn="ctr"/>
                <a:t>2009</a:t>
              </a:fld>
              <a:endParaRPr lang="en-DE" sz="1100"/>
            </a:p>
          </xdr:txBody>
        </xdr:sp>
        <xdr:sp macro="" textlink="PivotTables!B4">
          <xdr:nvSpPr>
            <xdr:cNvPr id="4" name="TextBox 3">
              <a:extLst>
                <a:ext uri="{FF2B5EF4-FFF2-40B4-BE49-F238E27FC236}">
                  <a16:creationId xmlns:a16="http://schemas.microsoft.com/office/drawing/2014/main" id="{223B59DC-7C64-9D81-23C0-A42F5F851FAB}"/>
                </a:ext>
              </a:extLst>
            </xdr:cNvPr>
            <xdr:cNvSpPr txBox="1"/>
          </xdr:nvSpPr>
          <xdr:spPr>
            <a:xfrm>
              <a:off x="7269480" y="139446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2C5E310-C44F-42E7-BF8F-5C0C7540992B}" type="TxLink">
                <a:rPr lang="en-US" sz="1000" b="0" i="0" u="none" strike="noStrike">
                  <a:solidFill>
                    <a:srgbClr val="000000"/>
                  </a:solidFill>
                  <a:latin typeface="Calibri"/>
                  <a:ea typeface="Calibri"/>
                  <a:cs typeface="Calibri"/>
                </a:rPr>
                <a:pPr algn="ctr"/>
                <a:t>-0,3555</a:t>
              </a:fld>
              <a:endParaRPr lang="en-DE" sz="1000"/>
            </a:p>
          </xdr:txBody>
        </xdr:sp>
      </xdr:grpSp>
      <xdr:grpSp>
        <xdr:nvGrpSpPr>
          <xdr:cNvPr id="10" name="Group 9">
            <a:extLst>
              <a:ext uri="{FF2B5EF4-FFF2-40B4-BE49-F238E27FC236}">
                <a16:creationId xmlns:a16="http://schemas.microsoft.com/office/drawing/2014/main" id="{FBFD2468-D91C-2C2F-4EB6-3274D0F5F8EF}"/>
              </a:ext>
            </a:extLst>
          </xdr:cNvPr>
          <xdr:cNvGrpSpPr/>
        </xdr:nvGrpSpPr>
        <xdr:grpSpPr>
          <a:xfrm>
            <a:off x="10972936" y="928593"/>
            <a:ext cx="561221" cy="404582"/>
            <a:chOff x="10172700" y="190500"/>
            <a:chExt cx="579120" cy="373380"/>
          </a:xfrm>
        </xdr:grpSpPr>
        <xdr:sp macro="" textlink="PivotTables!A17">
          <xdr:nvSpPr>
            <xdr:cNvPr id="5" name="TextBox 4">
              <a:extLst>
                <a:ext uri="{FF2B5EF4-FFF2-40B4-BE49-F238E27FC236}">
                  <a16:creationId xmlns:a16="http://schemas.microsoft.com/office/drawing/2014/main" id="{003C4025-2E89-AA81-40C3-27CCC091986F}"/>
                </a:ext>
              </a:extLst>
            </xdr:cNvPr>
            <xdr:cNvSpPr txBox="1"/>
          </xdr:nvSpPr>
          <xdr:spPr>
            <a:xfrm>
              <a:off x="10172700" y="19050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0CA5C5-305D-4ED3-95CA-5D9C6E8440CE}" type="TxLink">
                <a:rPr lang="en-US" sz="1100" b="0" i="0" u="none" strike="noStrike">
                  <a:solidFill>
                    <a:srgbClr val="000000"/>
                  </a:solidFill>
                  <a:latin typeface="Calibri"/>
                  <a:ea typeface="Calibri"/>
                  <a:cs typeface="Calibri"/>
                </a:rPr>
                <a:pPr algn="ctr"/>
                <a:t>2022</a:t>
              </a:fld>
              <a:endParaRPr lang="en-DE" sz="1100"/>
            </a:p>
          </xdr:txBody>
        </xdr:sp>
        <xdr:sp macro="" textlink="PivotTables!B17">
          <xdr:nvSpPr>
            <xdr:cNvPr id="6" name="TextBox 5">
              <a:extLst>
                <a:ext uri="{FF2B5EF4-FFF2-40B4-BE49-F238E27FC236}">
                  <a16:creationId xmlns:a16="http://schemas.microsoft.com/office/drawing/2014/main" id="{1AD1871E-4DB5-F121-51D3-FDC7389A3891}"/>
                </a:ext>
              </a:extLst>
            </xdr:cNvPr>
            <xdr:cNvSpPr txBox="1"/>
          </xdr:nvSpPr>
          <xdr:spPr>
            <a:xfrm>
              <a:off x="10172700" y="29718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6003C6-A174-44BD-978E-FB3BEC3879A9}" type="TxLink">
                <a:rPr lang="en-US" sz="1100" b="0" i="0" u="none" strike="noStrike">
                  <a:solidFill>
                    <a:srgbClr val="000000"/>
                  </a:solidFill>
                  <a:latin typeface="Calibri"/>
                  <a:ea typeface="Calibri"/>
                  <a:cs typeface="Calibri"/>
                </a:rPr>
                <a:pPr algn="ctr"/>
                <a:t>8,0028</a:t>
              </a:fld>
              <a:endParaRPr lang="en-DE" sz="1100"/>
            </a:p>
          </xdr:txBody>
        </xdr:sp>
      </xdr:grpSp>
      <xdr:grpSp>
        <xdr:nvGrpSpPr>
          <xdr:cNvPr id="11" name="Group 10">
            <a:extLst>
              <a:ext uri="{FF2B5EF4-FFF2-40B4-BE49-F238E27FC236}">
                <a16:creationId xmlns:a16="http://schemas.microsoft.com/office/drawing/2014/main" id="{7DA3E9C4-DC61-EC64-1D7A-545D5201638B}"/>
              </a:ext>
            </a:extLst>
          </xdr:cNvPr>
          <xdr:cNvGrpSpPr/>
        </xdr:nvGrpSpPr>
        <xdr:grpSpPr>
          <a:xfrm>
            <a:off x="11312623" y="1690159"/>
            <a:ext cx="523310" cy="337308"/>
            <a:chOff x="10454640" y="891540"/>
            <a:chExt cx="609600" cy="434340"/>
          </a:xfrm>
        </xdr:grpSpPr>
        <xdr:sp macro="" textlink="PivotTables!A18">
          <xdr:nvSpPr>
            <xdr:cNvPr id="7" name="TextBox 6">
              <a:extLst>
                <a:ext uri="{FF2B5EF4-FFF2-40B4-BE49-F238E27FC236}">
                  <a16:creationId xmlns:a16="http://schemas.microsoft.com/office/drawing/2014/main" id="{6BDD5B1F-B8F2-7D77-179C-8CE94484C318}"/>
                </a:ext>
              </a:extLst>
            </xdr:cNvPr>
            <xdr:cNvSpPr txBox="1"/>
          </xdr:nvSpPr>
          <xdr:spPr>
            <a:xfrm>
              <a:off x="10454640" y="89154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40D9C1-FE0F-4D43-A114-2E1FF7C1D89C}" type="TxLink">
                <a:rPr lang="en-US" sz="1100" b="0" i="0" u="none" strike="noStrike">
                  <a:solidFill>
                    <a:srgbClr val="000000"/>
                  </a:solidFill>
                  <a:latin typeface="Calibri"/>
                  <a:ea typeface="Calibri"/>
                  <a:cs typeface="Calibri"/>
                </a:rPr>
                <a:pPr algn="ctr"/>
                <a:t>2023</a:t>
              </a:fld>
              <a:endParaRPr lang="en-DE" sz="1100"/>
            </a:p>
          </xdr:txBody>
        </xdr:sp>
        <xdr:sp macro="" textlink="PivotTables!B18">
          <xdr:nvSpPr>
            <xdr:cNvPr id="8" name="TextBox 7">
              <a:extLst>
                <a:ext uri="{FF2B5EF4-FFF2-40B4-BE49-F238E27FC236}">
                  <a16:creationId xmlns:a16="http://schemas.microsoft.com/office/drawing/2014/main" id="{8ABC69BF-6ED5-0C84-81D9-F22B01989119}"/>
                </a:ext>
              </a:extLst>
            </xdr:cNvPr>
            <xdr:cNvSpPr txBox="1"/>
          </xdr:nvSpPr>
          <xdr:spPr>
            <a:xfrm>
              <a:off x="10485120" y="1059180"/>
              <a:ext cx="579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7136C7-BDC1-45DC-96CD-4DC251A98603}" type="TxLink">
                <a:rPr lang="en-US" sz="1100" b="0" i="0" u="none" strike="noStrike">
                  <a:solidFill>
                    <a:srgbClr val="000000"/>
                  </a:solidFill>
                  <a:latin typeface="Calibri"/>
                  <a:ea typeface="Calibri"/>
                  <a:cs typeface="Calibri"/>
                </a:rPr>
                <a:pPr algn="ctr"/>
                <a:t>3,7</a:t>
              </a:fld>
              <a:endParaRPr lang="en-DE" sz="1100"/>
            </a:p>
          </xdr:txBody>
        </xdr:sp>
      </xdr:grpSp>
      <xdr:grpSp>
        <xdr:nvGrpSpPr>
          <xdr:cNvPr id="35" name="Group 34">
            <a:extLst>
              <a:ext uri="{FF2B5EF4-FFF2-40B4-BE49-F238E27FC236}">
                <a16:creationId xmlns:a16="http://schemas.microsoft.com/office/drawing/2014/main" id="{8D7C021F-8C49-2F47-363D-B82EE01B3723}"/>
              </a:ext>
            </a:extLst>
          </xdr:cNvPr>
          <xdr:cNvGrpSpPr/>
        </xdr:nvGrpSpPr>
        <xdr:grpSpPr>
          <a:xfrm>
            <a:off x="2637625" y="960325"/>
            <a:ext cx="1595574" cy="1278085"/>
            <a:chOff x="1623060" y="190500"/>
            <a:chExt cx="1646460" cy="1227660"/>
          </a:xfrm>
        </xdr:grpSpPr>
        <xdr:graphicFrame macro="">
          <xdr:nvGraphicFramePr>
            <xdr:cNvPr id="2" name="Chart 1">
              <a:extLst>
                <a:ext uri="{FF2B5EF4-FFF2-40B4-BE49-F238E27FC236}">
                  <a16:creationId xmlns:a16="http://schemas.microsoft.com/office/drawing/2014/main" id="{6321C435-0A0D-45E4-8B2A-023A774298B1}"/>
                </a:ext>
              </a:extLst>
            </xdr:cNvPr>
            <xdr:cNvGraphicFramePr>
              <a:graphicFrameLocks/>
            </xdr:cNvGraphicFramePr>
          </xdr:nvGraphicFramePr>
          <xdr:xfrm>
            <a:off x="1645920" y="518160"/>
            <a:ext cx="1623600" cy="9000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TextBox 11">
              <a:extLst>
                <a:ext uri="{FF2B5EF4-FFF2-40B4-BE49-F238E27FC236}">
                  <a16:creationId xmlns:a16="http://schemas.microsoft.com/office/drawing/2014/main" id="{FA8DED75-ACEC-3F1B-41C7-7863310BE5EF}"/>
                </a:ext>
              </a:extLst>
            </xdr:cNvPr>
            <xdr:cNvSpPr txBox="1"/>
          </xdr:nvSpPr>
          <xdr:spPr>
            <a:xfrm>
              <a:off x="1623060" y="19050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Inflation Rate Trend Over Time</a:t>
              </a:r>
              <a:endParaRPr lang="en-DE" sz="1800" b="0">
                <a:solidFill>
                  <a:schemeClr val="bg1"/>
                </a:solidFill>
              </a:endParaRPr>
            </a:p>
          </xdr:txBody>
        </xdr:sp>
      </xdr:grpSp>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CADF06A0-1D19-FE6B-6953-5325F5B9EBA4}"/>
              </a:ext>
            </a:extLst>
          </xdr:cNvPr>
          <xdr:cNvSpPr/>
        </xdr:nvSpPr>
        <xdr:spPr>
          <a:xfrm>
            <a:off x="1181100" y="762000"/>
            <a:ext cx="1055982" cy="4466271"/>
          </a:xfrm>
          <a:prstGeom prst="roundRect">
            <a:avLst/>
          </a:prstGeom>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DE" sz="1100"/>
          </a:p>
        </xdr:txBody>
      </xdr:sp>
      <xdr:grpSp>
        <xdr:nvGrpSpPr>
          <xdr:cNvPr id="15" name="Group 14">
            <a:hlinkClick xmlns:r="http://schemas.openxmlformats.org/officeDocument/2006/relationships" r:id="rId3"/>
            <a:extLst>
              <a:ext uri="{FF2B5EF4-FFF2-40B4-BE49-F238E27FC236}">
                <a16:creationId xmlns:a16="http://schemas.microsoft.com/office/drawing/2014/main" id="{B1DCDFF7-369B-6F2E-F21D-6CC7652B68BE}"/>
              </a:ext>
            </a:extLst>
          </xdr:cNvPr>
          <xdr:cNvGrpSpPr/>
        </xdr:nvGrpSpPr>
        <xdr:grpSpPr>
          <a:xfrm>
            <a:off x="1274966" y="1108552"/>
            <a:ext cx="819679" cy="962391"/>
            <a:chOff x="266700" y="477659"/>
            <a:chExt cx="845820" cy="924421"/>
          </a:xfrm>
        </xdr:grpSpPr>
        <xdr:pic>
          <xdr:nvPicPr>
            <xdr:cNvPr id="22" name="Picture 21">
              <a:extLst>
                <a:ext uri="{FF2B5EF4-FFF2-40B4-BE49-F238E27FC236}">
                  <a16:creationId xmlns:a16="http://schemas.microsoft.com/office/drawing/2014/main" id="{75A70999-0597-3ADC-3BC4-E492C69590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670" y="477659"/>
              <a:ext cx="540000" cy="540000"/>
            </a:xfrm>
            <a:prstGeom prst="rect">
              <a:avLst/>
            </a:prstGeom>
          </xdr:spPr>
        </xdr:pic>
        <xdr:sp macro="" textlink="">
          <xdr:nvSpPr>
            <xdr:cNvPr id="23" name="TextBox 22">
              <a:hlinkClick xmlns:r="http://schemas.openxmlformats.org/officeDocument/2006/relationships" r:id="rId2"/>
              <a:extLst>
                <a:ext uri="{FF2B5EF4-FFF2-40B4-BE49-F238E27FC236}">
                  <a16:creationId xmlns:a16="http://schemas.microsoft.com/office/drawing/2014/main" id="{DB97F0D3-2455-5975-6D3F-18155D682323}"/>
                </a:ext>
              </a:extLst>
            </xdr:cNvPr>
            <xdr:cNvSpPr txBox="1"/>
          </xdr:nvSpPr>
          <xdr:spPr>
            <a:xfrm>
              <a:off x="266700" y="112014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Overview</a:t>
              </a:r>
            </a:p>
          </xdr:txBody>
        </xdr:sp>
      </xdr:grpSp>
      <xdr:grpSp>
        <xdr:nvGrpSpPr>
          <xdr:cNvPr id="16" name="Group 15">
            <a:hlinkClick xmlns:r="http://schemas.openxmlformats.org/officeDocument/2006/relationships" r:id="rId5"/>
            <a:extLst>
              <a:ext uri="{FF2B5EF4-FFF2-40B4-BE49-F238E27FC236}">
                <a16:creationId xmlns:a16="http://schemas.microsoft.com/office/drawing/2014/main" id="{CDD0B3C1-F664-AE61-7CD8-5CF049575CDE}"/>
              </a:ext>
            </a:extLst>
          </xdr:cNvPr>
          <xdr:cNvGrpSpPr/>
        </xdr:nvGrpSpPr>
        <xdr:grpSpPr>
          <a:xfrm>
            <a:off x="1274966" y="2654840"/>
            <a:ext cx="819679" cy="891638"/>
            <a:chOff x="266700" y="1962940"/>
            <a:chExt cx="845820" cy="856460"/>
          </a:xfrm>
        </xdr:grpSpPr>
        <xdr:pic>
          <xdr:nvPicPr>
            <xdr:cNvPr id="20" name="Picture 19">
              <a:extLst>
                <a:ext uri="{FF2B5EF4-FFF2-40B4-BE49-F238E27FC236}">
                  <a16:creationId xmlns:a16="http://schemas.microsoft.com/office/drawing/2014/main" id="{9C370228-91BE-DF86-4123-870495D37770}"/>
                </a:ext>
              </a:extLst>
            </xdr:cNvPr>
            <xdr:cNvPicPr>
              <a:picLocks noChangeAspect="1"/>
            </xdr:cNvPicPr>
          </xdr:nvPicPr>
          <xdr:blipFill>
            <a:blip xmlns:r="http://schemas.openxmlformats.org/officeDocument/2006/relationships" r:embed="rId6"/>
            <a:stretch>
              <a:fillRect/>
            </a:stretch>
          </xdr:blipFill>
          <xdr:spPr>
            <a:xfrm>
              <a:off x="444670" y="1962940"/>
              <a:ext cx="540000" cy="540000"/>
            </a:xfrm>
            <a:prstGeom prst="rect">
              <a:avLst/>
            </a:prstGeom>
          </xdr:spPr>
        </xdr:pic>
        <xdr:sp macro="" textlink="">
          <xdr:nvSpPr>
            <xdr:cNvPr id="21" name="TextBox 20">
              <a:extLst>
                <a:ext uri="{FF2B5EF4-FFF2-40B4-BE49-F238E27FC236}">
                  <a16:creationId xmlns:a16="http://schemas.microsoft.com/office/drawing/2014/main" id="{C24F5F7D-3083-D311-DC4C-2E05994D1B36}"/>
                </a:ext>
              </a:extLst>
            </xdr:cNvPr>
            <xdr:cNvSpPr txBox="1"/>
          </xdr:nvSpPr>
          <xdr:spPr>
            <a:xfrm>
              <a:off x="266700" y="2537460"/>
              <a:ext cx="845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Financials</a:t>
              </a:r>
            </a:p>
          </xdr:txBody>
        </xdr:sp>
      </xdr:grpSp>
      <xdr:grpSp>
        <xdr:nvGrpSpPr>
          <xdr:cNvPr id="17" name="Group 16">
            <a:hlinkClick xmlns:r="http://schemas.openxmlformats.org/officeDocument/2006/relationships" r:id="rId7"/>
            <a:extLst>
              <a:ext uri="{FF2B5EF4-FFF2-40B4-BE49-F238E27FC236}">
                <a16:creationId xmlns:a16="http://schemas.microsoft.com/office/drawing/2014/main" id="{0B2F0023-6CFD-A364-211C-B3AA8FDDFF91}"/>
              </a:ext>
            </a:extLst>
          </xdr:cNvPr>
          <xdr:cNvGrpSpPr/>
        </xdr:nvGrpSpPr>
        <xdr:grpSpPr>
          <a:xfrm>
            <a:off x="1267582" y="4201127"/>
            <a:ext cx="900908" cy="876417"/>
            <a:chOff x="259080" y="3448221"/>
            <a:chExt cx="929640" cy="841839"/>
          </a:xfrm>
        </xdr:grpSpPr>
        <xdr:pic>
          <xdr:nvPicPr>
            <xdr:cNvPr id="18" name="Picture 17">
              <a:extLst>
                <a:ext uri="{FF2B5EF4-FFF2-40B4-BE49-F238E27FC236}">
                  <a16:creationId xmlns:a16="http://schemas.microsoft.com/office/drawing/2014/main" id="{65AF1A9A-3C72-19C7-B4BC-5862103164C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4670" y="3448221"/>
              <a:ext cx="540000" cy="540000"/>
            </a:xfrm>
            <a:prstGeom prst="rect">
              <a:avLst/>
            </a:prstGeom>
          </xdr:spPr>
        </xdr:pic>
        <xdr:sp macro="" textlink="">
          <xdr:nvSpPr>
            <xdr:cNvPr id="19" name="TextBox 18">
              <a:extLst>
                <a:ext uri="{FF2B5EF4-FFF2-40B4-BE49-F238E27FC236}">
                  <a16:creationId xmlns:a16="http://schemas.microsoft.com/office/drawing/2014/main" id="{8F8F6F53-AE65-E428-FA77-2ECB58CC290D}"/>
                </a:ext>
              </a:extLst>
            </xdr:cNvPr>
            <xdr:cNvSpPr txBox="1"/>
          </xdr:nvSpPr>
          <xdr:spPr>
            <a:xfrm>
              <a:off x="259080" y="4008120"/>
              <a:ext cx="929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1200">
                  <a:solidFill>
                    <a:schemeClr val="bg1"/>
                  </a:solidFill>
                </a:rPr>
                <a:t>Profitability</a:t>
              </a:r>
            </a:p>
          </xdr:txBody>
        </xdr:sp>
      </xdr:grpSp>
      <xdr:grpSp>
        <xdr:nvGrpSpPr>
          <xdr:cNvPr id="30" name="Group 29">
            <a:extLst>
              <a:ext uri="{FF2B5EF4-FFF2-40B4-BE49-F238E27FC236}">
                <a16:creationId xmlns:a16="http://schemas.microsoft.com/office/drawing/2014/main" id="{CE9234C4-526C-7D04-E4DA-7792E62E9E40}"/>
              </a:ext>
            </a:extLst>
          </xdr:cNvPr>
          <xdr:cNvGrpSpPr/>
        </xdr:nvGrpSpPr>
        <xdr:grpSpPr>
          <a:xfrm>
            <a:off x="4503907" y="501289"/>
            <a:ext cx="4836842" cy="3127736"/>
            <a:chOff x="1219200" y="2209800"/>
            <a:chExt cx="4572000" cy="2743200"/>
          </a:xfrm>
        </xdr:grpSpPr>
        <xdr:graphicFrame macro="">
          <xdr:nvGraphicFramePr>
            <xdr:cNvPr id="13" name="Chart 12">
              <a:extLst>
                <a:ext uri="{FF2B5EF4-FFF2-40B4-BE49-F238E27FC236}">
                  <a16:creationId xmlns:a16="http://schemas.microsoft.com/office/drawing/2014/main" id="{9EB78E9E-CFF7-4300-B3BC-25E38807B9F2}"/>
                </a:ext>
              </a:extLst>
            </xdr:cNvPr>
            <xdr:cNvGraphicFramePr>
              <a:graphicFrameLocks/>
            </xdr:cNvGraphicFramePr>
          </xdr:nvGraphicFramePr>
          <xdr:xfrm>
            <a:off x="1219200" y="2209800"/>
            <a:ext cx="4572000" cy="27432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8" name="TextBox 27">
              <a:extLst>
                <a:ext uri="{FF2B5EF4-FFF2-40B4-BE49-F238E27FC236}">
                  <a16:creationId xmlns:a16="http://schemas.microsoft.com/office/drawing/2014/main" id="{04B6A2E6-7387-AC00-FAE5-A762E936EC61}"/>
                </a:ext>
              </a:extLst>
            </xdr:cNvPr>
            <xdr:cNvSpPr txBox="1"/>
          </xdr:nvSpPr>
          <xdr:spPr>
            <a:xfrm>
              <a:off x="2377440" y="2438400"/>
              <a:ext cx="22326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Profitability Analysis: </a:t>
              </a:r>
              <a:r>
                <a:rPr lang="en-US" sz="1200" b="0" i="0">
                  <a:solidFill>
                    <a:schemeClr val="accent2"/>
                  </a:solidFill>
                  <a:effectLst/>
                  <a:latin typeface="+mn-lt"/>
                  <a:ea typeface="+mn-ea"/>
                  <a:cs typeface="+mn-cs"/>
                </a:rPr>
                <a:t>ROE</a:t>
              </a:r>
              <a:r>
                <a:rPr lang="en-US" sz="1200" b="0" i="0">
                  <a:solidFill>
                    <a:schemeClr val="bg1"/>
                  </a:solidFill>
                  <a:effectLst/>
                  <a:latin typeface="+mn-lt"/>
                  <a:ea typeface="+mn-ea"/>
                  <a:cs typeface="+mn-cs"/>
                </a:rPr>
                <a:t>,</a:t>
              </a:r>
              <a:r>
                <a:rPr lang="en-US" sz="1200" b="0" i="0">
                  <a:solidFill>
                    <a:schemeClr val="dk1"/>
                  </a:solidFill>
                  <a:effectLst/>
                  <a:latin typeface="+mn-lt"/>
                  <a:ea typeface="+mn-ea"/>
                  <a:cs typeface="+mn-cs"/>
                </a:rPr>
                <a:t> </a:t>
              </a:r>
              <a:r>
                <a:rPr lang="en-US" sz="1200" b="0" i="0">
                  <a:solidFill>
                    <a:schemeClr val="accent4"/>
                  </a:solidFill>
                  <a:effectLst/>
                  <a:latin typeface="+mn-lt"/>
                  <a:ea typeface="+mn-ea"/>
                  <a:cs typeface="+mn-cs"/>
                </a:rPr>
                <a:t>ROA</a:t>
              </a:r>
              <a:r>
                <a:rPr lang="en-US" sz="1200" b="0" i="0">
                  <a:solidFill>
                    <a:schemeClr val="bg1"/>
                  </a:solidFill>
                  <a:effectLst/>
                  <a:latin typeface="+mn-lt"/>
                  <a:ea typeface="+mn-ea"/>
                  <a:cs typeface="+mn-cs"/>
                </a:rPr>
                <a:t>, </a:t>
              </a:r>
              <a:r>
                <a:rPr lang="en-US" sz="1200" b="0" i="0">
                  <a:solidFill>
                    <a:schemeClr val="accent6"/>
                  </a:solidFill>
                  <a:effectLst/>
                  <a:latin typeface="+mn-lt"/>
                  <a:ea typeface="+mn-ea"/>
                  <a:cs typeface="+mn-cs"/>
                </a:rPr>
                <a:t>Net Profit Margin</a:t>
              </a:r>
              <a:endParaRPr lang="en-DE" sz="1800" b="0" i="0">
                <a:solidFill>
                  <a:schemeClr val="accent6"/>
                </a:solidFill>
                <a:latin typeface="+mn-lt"/>
              </a:endParaRPr>
            </a:p>
          </xdr:txBody>
        </xdr:sp>
      </xdr:grpSp>
      <xdr:grpSp>
        <xdr:nvGrpSpPr>
          <xdr:cNvPr id="36" name="Group 35">
            <a:extLst>
              <a:ext uri="{FF2B5EF4-FFF2-40B4-BE49-F238E27FC236}">
                <a16:creationId xmlns:a16="http://schemas.microsoft.com/office/drawing/2014/main" id="{E451F652-DF44-843F-4202-D95EB318C316}"/>
              </a:ext>
            </a:extLst>
          </xdr:cNvPr>
          <xdr:cNvGrpSpPr/>
        </xdr:nvGrpSpPr>
        <xdr:grpSpPr>
          <a:xfrm>
            <a:off x="2575119" y="2634622"/>
            <a:ext cx="1720587" cy="1269278"/>
            <a:chOff x="3596640" y="160020"/>
            <a:chExt cx="1775460" cy="1219200"/>
          </a:xfrm>
        </xdr:grpSpPr>
        <xdr:graphicFrame macro="">
          <xdr:nvGraphicFramePr>
            <xdr:cNvPr id="31" name="Chart 30">
              <a:extLst>
                <a:ext uri="{FF2B5EF4-FFF2-40B4-BE49-F238E27FC236}">
                  <a16:creationId xmlns:a16="http://schemas.microsoft.com/office/drawing/2014/main" id="{6EB74858-1574-46D7-811D-83385A90615E}"/>
                </a:ext>
              </a:extLst>
            </xdr:cNvPr>
            <xdr:cNvGraphicFramePr>
              <a:graphicFrameLocks/>
            </xdr:cNvGraphicFramePr>
          </xdr:nvGraphicFramePr>
          <xdr:xfrm>
            <a:off x="3596640" y="480060"/>
            <a:ext cx="1623060" cy="89916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2" name="TextBox 31">
              <a:extLst>
                <a:ext uri="{FF2B5EF4-FFF2-40B4-BE49-F238E27FC236}">
                  <a16:creationId xmlns:a16="http://schemas.microsoft.com/office/drawing/2014/main" id="{CB825F01-92FC-6FA5-1214-7189153010CA}"/>
                </a:ext>
              </a:extLst>
            </xdr:cNvPr>
            <xdr:cNvSpPr txBox="1"/>
          </xdr:nvSpPr>
          <xdr:spPr>
            <a:xfrm>
              <a:off x="3718560" y="160020"/>
              <a:ext cx="16535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Return on Tangible Equity Trend Over Time</a:t>
              </a:r>
            </a:p>
          </xdr:txBody>
        </xdr:sp>
      </xdr:grpSp>
      <xdr:grpSp>
        <xdr:nvGrpSpPr>
          <xdr:cNvPr id="37" name="Group 36">
            <a:extLst>
              <a:ext uri="{FF2B5EF4-FFF2-40B4-BE49-F238E27FC236}">
                <a16:creationId xmlns:a16="http://schemas.microsoft.com/office/drawing/2014/main" id="{1E41E589-B5D1-9116-E42B-1EC04931000E}"/>
              </a:ext>
            </a:extLst>
          </xdr:cNvPr>
          <xdr:cNvGrpSpPr/>
        </xdr:nvGrpSpPr>
        <xdr:grpSpPr>
          <a:xfrm>
            <a:off x="2586195" y="4260447"/>
            <a:ext cx="1772278" cy="1206688"/>
            <a:chOff x="5387340" y="144780"/>
            <a:chExt cx="1828800" cy="1159080"/>
          </a:xfrm>
        </xdr:grpSpPr>
        <xdr:graphicFrame macro="">
          <xdr:nvGraphicFramePr>
            <xdr:cNvPr id="33" name="Chart 32">
              <a:extLst>
                <a:ext uri="{FF2B5EF4-FFF2-40B4-BE49-F238E27FC236}">
                  <a16:creationId xmlns:a16="http://schemas.microsoft.com/office/drawing/2014/main" id="{0A80274A-9465-4E1E-8186-D671ED58F4A9}"/>
                </a:ext>
              </a:extLst>
            </xdr:cNvPr>
            <xdr:cNvGraphicFramePr>
              <a:graphicFrameLocks/>
            </xdr:cNvGraphicFramePr>
          </xdr:nvGraphicFramePr>
          <xdr:xfrm>
            <a:off x="5387340" y="403860"/>
            <a:ext cx="1623600" cy="9000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4" name="TextBox 33">
              <a:extLst>
                <a:ext uri="{FF2B5EF4-FFF2-40B4-BE49-F238E27FC236}">
                  <a16:creationId xmlns:a16="http://schemas.microsoft.com/office/drawing/2014/main" id="{6BF1DA4D-D37D-FD41-382A-FA9A69898C28}"/>
                </a:ext>
              </a:extLst>
            </xdr:cNvPr>
            <xdr:cNvSpPr txBox="1"/>
          </xdr:nvSpPr>
          <xdr:spPr>
            <a:xfrm>
              <a:off x="5562600" y="144780"/>
              <a:ext cx="16535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Number of Employees Over the Years</a:t>
              </a:r>
              <a:endParaRPr lang="en-US" sz="1400" b="0" i="0">
                <a:solidFill>
                  <a:schemeClr val="bg1"/>
                </a:solidFill>
                <a:effectLst/>
                <a:latin typeface="+mn-lt"/>
                <a:ea typeface="+mn-ea"/>
                <a:cs typeface="+mn-cs"/>
              </a:endParaRPr>
            </a:p>
          </xdr:txBody>
        </xdr:sp>
      </xdr:grpSp>
      <xdr:graphicFrame macro="">
        <xdr:nvGraphicFramePr>
          <xdr:cNvPr id="43" name="Chart 42">
            <a:extLst>
              <a:ext uri="{FF2B5EF4-FFF2-40B4-BE49-F238E27FC236}">
                <a16:creationId xmlns:a16="http://schemas.microsoft.com/office/drawing/2014/main" id="{2FB2CFF1-6C68-4A12-A98A-EBFFA6E5C2E0}"/>
              </a:ext>
            </a:extLst>
          </xdr:cNvPr>
          <xdr:cNvGraphicFramePr>
            <a:graphicFrameLocks/>
          </xdr:cNvGraphicFramePr>
        </xdr:nvGraphicFramePr>
        <xdr:xfrm>
          <a:off x="4533900" y="3848100"/>
          <a:ext cx="4905375" cy="215265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4" name="TextBox 23">
            <a:extLst>
              <a:ext uri="{FF2B5EF4-FFF2-40B4-BE49-F238E27FC236}">
                <a16:creationId xmlns:a16="http://schemas.microsoft.com/office/drawing/2014/main" id="{DDEB1B7A-573F-457C-943D-3E66B87DDF13}"/>
              </a:ext>
            </a:extLst>
          </xdr:cNvPr>
          <xdr:cNvSpPr txBox="1"/>
        </xdr:nvSpPr>
        <xdr:spPr>
          <a:xfrm>
            <a:off x="10258425" y="333375"/>
            <a:ext cx="1439976" cy="51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chemeClr val="bg1"/>
                </a:solidFill>
                <a:effectLst/>
                <a:latin typeface="+mn-lt"/>
                <a:ea typeface="+mn-ea"/>
                <a:cs typeface="+mn-cs"/>
              </a:rPr>
              <a:t>Inflation Rate Trend Over Time</a:t>
            </a:r>
            <a:endParaRPr lang="en-DE" sz="1800" b="0">
              <a:solidFill>
                <a:schemeClr val="bg1"/>
              </a:solidFill>
            </a:endParaRPr>
          </a:p>
        </xdr:txBody>
      </xdr:sp>
      <xdr:graphicFrame macro="">
        <xdr:nvGraphicFramePr>
          <xdr:cNvPr id="41" name="Chart 40">
            <a:extLst>
              <a:ext uri="{FF2B5EF4-FFF2-40B4-BE49-F238E27FC236}">
                <a16:creationId xmlns:a16="http://schemas.microsoft.com/office/drawing/2014/main" id="{FB6A1FD4-050D-4756-8E0A-F0DFCE7FBA0E}"/>
              </a:ext>
            </a:extLst>
          </xdr:cNvPr>
          <xdr:cNvGraphicFramePr>
            <a:graphicFrameLocks/>
          </xdr:cNvGraphicFramePr>
        </xdr:nvGraphicFramePr>
        <xdr:xfrm>
          <a:off x="21726525" y="3514725"/>
          <a:ext cx="1440000" cy="900000"/>
        </xdr:xfrm>
        <a:graphic>
          <a:graphicData uri="http://schemas.openxmlformats.org/drawingml/2006/chart">
            <c:chart xmlns:c="http://schemas.openxmlformats.org/drawingml/2006/chart" xmlns:r="http://schemas.openxmlformats.org/officeDocument/2006/relationships" r:id="rId13"/>
          </a:graphicData>
        </a:graphic>
      </xdr:graphicFrame>
      <xdr:grpSp>
        <xdr:nvGrpSpPr>
          <xdr:cNvPr id="290" name="Group 289">
            <a:extLst>
              <a:ext uri="{FF2B5EF4-FFF2-40B4-BE49-F238E27FC236}">
                <a16:creationId xmlns:a16="http://schemas.microsoft.com/office/drawing/2014/main" id="{D0A0B6D4-7509-330E-8E7C-359DC26C000B}"/>
              </a:ext>
            </a:extLst>
          </xdr:cNvPr>
          <xdr:cNvGrpSpPr/>
        </xdr:nvGrpSpPr>
        <xdr:grpSpPr>
          <a:xfrm>
            <a:off x="10229850" y="866774"/>
            <a:ext cx="1440000" cy="6281626"/>
            <a:chOff x="10220325" y="752474"/>
            <a:chExt cx="1440000" cy="6281626"/>
          </a:xfrm>
        </xdr:grpSpPr>
        <xdr:graphicFrame macro="">
          <xdr:nvGraphicFramePr>
            <xdr:cNvPr id="25" name="Chart 24">
              <a:extLst>
                <a:ext uri="{FF2B5EF4-FFF2-40B4-BE49-F238E27FC236}">
                  <a16:creationId xmlns:a16="http://schemas.microsoft.com/office/drawing/2014/main" id="{2A4CB04E-50A8-49C8-A968-6C3DBD0C30F8}"/>
                </a:ext>
              </a:extLst>
            </xdr:cNvPr>
            <xdr:cNvGraphicFramePr>
              <a:graphicFrameLocks/>
            </xdr:cNvGraphicFramePr>
          </xdr:nvGraphicFramePr>
          <xdr:xfrm>
            <a:off x="10220325" y="752474"/>
            <a:ext cx="1440000" cy="9000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6" name="Chart 25">
              <a:extLst>
                <a:ext uri="{FF2B5EF4-FFF2-40B4-BE49-F238E27FC236}">
                  <a16:creationId xmlns:a16="http://schemas.microsoft.com/office/drawing/2014/main" id="{521BCA38-AC73-407F-99BF-C5B0F40FD5BE}"/>
                </a:ext>
              </a:extLst>
            </xdr:cNvPr>
            <xdr:cNvGraphicFramePr>
              <a:graphicFrameLocks/>
            </xdr:cNvGraphicFramePr>
          </xdr:nvGraphicFramePr>
          <xdr:xfrm>
            <a:off x="10220325" y="1649412"/>
            <a:ext cx="1440000" cy="9000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7" name="Chart 26">
              <a:extLst>
                <a:ext uri="{FF2B5EF4-FFF2-40B4-BE49-F238E27FC236}">
                  <a16:creationId xmlns:a16="http://schemas.microsoft.com/office/drawing/2014/main" id="{CEC82EAD-869C-4AF0-B465-1E545A6FBB0A}"/>
                </a:ext>
              </a:extLst>
            </xdr:cNvPr>
            <xdr:cNvGraphicFramePr>
              <a:graphicFrameLocks/>
            </xdr:cNvGraphicFramePr>
          </xdr:nvGraphicFramePr>
          <xdr:xfrm>
            <a:off x="10220325" y="2546350"/>
            <a:ext cx="1440000" cy="9000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9" name="Chart 28">
              <a:extLst>
                <a:ext uri="{FF2B5EF4-FFF2-40B4-BE49-F238E27FC236}">
                  <a16:creationId xmlns:a16="http://schemas.microsoft.com/office/drawing/2014/main" id="{909F2A24-95CB-4EBB-A7CE-B8769D363E31}"/>
                </a:ext>
              </a:extLst>
            </xdr:cNvPr>
            <xdr:cNvGraphicFramePr>
              <a:graphicFrameLocks/>
            </xdr:cNvGraphicFramePr>
          </xdr:nvGraphicFramePr>
          <xdr:xfrm>
            <a:off x="10220325" y="3443288"/>
            <a:ext cx="1440000" cy="9000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40" name="Chart 39">
              <a:extLst>
                <a:ext uri="{FF2B5EF4-FFF2-40B4-BE49-F238E27FC236}">
                  <a16:creationId xmlns:a16="http://schemas.microsoft.com/office/drawing/2014/main" id="{630D4EFD-9987-4E47-BE1D-D29FEC68FBB8}"/>
                </a:ext>
              </a:extLst>
            </xdr:cNvPr>
            <xdr:cNvGraphicFramePr>
              <a:graphicFrameLocks/>
            </xdr:cNvGraphicFramePr>
          </xdr:nvGraphicFramePr>
          <xdr:xfrm>
            <a:off x="10220325" y="6134100"/>
            <a:ext cx="1440000" cy="90000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42" name="Chart 41">
              <a:extLst>
                <a:ext uri="{FF2B5EF4-FFF2-40B4-BE49-F238E27FC236}">
                  <a16:creationId xmlns:a16="http://schemas.microsoft.com/office/drawing/2014/main" id="{DA3F8B35-A910-4732-840A-C97CCE450F0C}"/>
                </a:ext>
              </a:extLst>
            </xdr:cNvPr>
            <xdr:cNvGraphicFramePr>
              <a:graphicFrameLocks/>
            </xdr:cNvGraphicFramePr>
          </xdr:nvGraphicFramePr>
          <xdr:xfrm>
            <a:off x="10220325" y="4340226"/>
            <a:ext cx="1440000" cy="90000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44" name="Chart 43">
              <a:extLst>
                <a:ext uri="{FF2B5EF4-FFF2-40B4-BE49-F238E27FC236}">
                  <a16:creationId xmlns:a16="http://schemas.microsoft.com/office/drawing/2014/main" id="{64BDA550-297F-408C-8871-91602C2E0E7C}"/>
                </a:ext>
              </a:extLst>
            </xdr:cNvPr>
            <xdr:cNvGraphicFramePr>
              <a:graphicFrameLocks/>
            </xdr:cNvGraphicFramePr>
          </xdr:nvGraphicFramePr>
          <xdr:xfrm>
            <a:off x="10220325" y="5237164"/>
            <a:ext cx="1440000" cy="900000"/>
          </xdr:xfrm>
          <a:graphic>
            <a:graphicData uri="http://schemas.openxmlformats.org/drawingml/2006/chart">
              <c:chart xmlns:c="http://schemas.openxmlformats.org/drawingml/2006/chart" xmlns:r="http://schemas.openxmlformats.org/officeDocument/2006/relationships" r:id="rId20"/>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mu patil" refreshedDate="45278.800745717592" createdVersion="8" refreshedVersion="8" minRefreshableVersion="3" recordCount="161" xr:uid="{3CCE008F-057E-40A9-B669-1A9C3564ECC9}">
  <cacheSource type="worksheet">
    <worksheetSource ref="A1:W162" sheet="Data"/>
  </cacheSource>
  <cacheFields count="23">
    <cacheField name="Year" numFmtId="0">
      <sharedItems containsSemiMixedTypes="0" containsString="0" containsNumber="1" containsInteger="1" minValue="2009" maxValue="2023" count="15">
        <n v="2022"/>
        <n v="2021"/>
        <n v="2020"/>
        <n v="2019"/>
        <n v="2018"/>
        <n v="2017"/>
        <n v="2016"/>
        <n v="2015"/>
        <n v="2014"/>
        <n v="2013"/>
        <n v="2012"/>
        <n v="2011"/>
        <n v="2010"/>
        <n v="2009"/>
        <n v="2023"/>
      </sharedItems>
    </cacheField>
    <cacheField name="Company" numFmtId="0">
      <sharedItems count="12">
        <s v="AAPL"/>
        <s v="MSFT"/>
        <s v="GOOG"/>
        <s v="PYPL"/>
        <s v="AIG"/>
        <s v="PCG"/>
        <s v="SHLDQ"/>
        <s v="MCD"/>
        <s v="BCS"/>
        <s v="NVDA"/>
        <s v="INTC"/>
        <s v="AMZN"/>
      </sharedItems>
    </cacheField>
    <cacheField name="Category" numFmtId="0">
      <sharedItems count="8">
        <s v="IT"/>
        <s v="FinTech"/>
        <s v="Bank"/>
        <s v="Manufacturing"/>
        <s v="Finance"/>
        <s v="FOOD"/>
        <s v="ELEC"/>
        <s v="LOGI"/>
      </sharedItems>
    </cacheField>
    <cacheField name="Market Cap(in B USD)" numFmtId="0">
      <sharedItems containsSemiMixedTypes="0" containsString="0" containsNumber="1" minValue="0.04" maxValue="2913.28"/>
    </cacheField>
    <cacheField name="Revenue" numFmtId="0">
      <sharedItems containsSemiMixedTypes="0" containsString="0" containsNumber="1" minValue="3326.4450000000002" maxValue="513983" count="161">
        <n v="394328"/>
        <n v="365817"/>
        <n v="274515"/>
        <n v="260174"/>
        <n v="265595"/>
        <n v="229234"/>
        <n v="215639"/>
        <n v="233715"/>
        <n v="182795"/>
        <n v="170910"/>
        <n v="156508"/>
        <n v="108249"/>
        <n v="65225"/>
        <n v="42905"/>
        <n v="211915"/>
        <n v="198270"/>
        <n v="168088"/>
        <n v="143015"/>
        <n v="125843"/>
        <n v="110360"/>
        <n v="96571"/>
        <n v="91154"/>
        <n v="93580"/>
        <n v="86833"/>
        <n v="77849"/>
        <n v="73723"/>
        <n v="69943"/>
        <n v="62484"/>
        <n v="58437"/>
        <n v="282836"/>
        <n v="257637"/>
        <n v="182527"/>
        <n v="161857"/>
        <n v="136819"/>
        <n v="110855"/>
        <n v="90272"/>
        <n v="74989"/>
        <n v="66001"/>
        <n v="55519"/>
        <n v="46039"/>
        <n v="37905"/>
        <n v="29321"/>
        <n v="23651"/>
        <n v="27518"/>
        <n v="25371"/>
        <n v="21454"/>
        <n v="17772"/>
        <n v="15451"/>
        <n v="13094"/>
        <n v="10842"/>
        <n v="9248"/>
        <n v="8025"/>
        <n v="56437"/>
        <n v="52057"/>
        <n v="43736"/>
        <n v="49746"/>
        <n v="47389"/>
        <n v="49520"/>
        <n v="52367"/>
        <n v="58327"/>
        <n v="64406"/>
        <n v="68874"/>
        <n v="71214"/>
        <n v="65105"/>
        <n v="72829"/>
        <n v="75447"/>
        <n v="21680"/>
        <n v="20642"/>
        <n v="18469"/>
        <n v="17129"/>
        <n v="16759"/>
        <n v="17135"/>
        <n v="17666"/>
        <n v="16833"/>
        <n v="17090"/>
        <n v="15598"/>
        <n v="15040"/>
        <n v="14956"/>
        <n v="13841"/>
        <n v="13399"/>
        <n v="16702"/>
        <n v="22138"/>
        <n v="25146"/>
        <n v="31198"/>
        <n v="36188"/>
        <n v="39854"/>
        <n v="41567"/>
        <n v="42664"/>
        <n v="43360"/>
        <n v="46770"/>
        <n v="23182.6"/>
        <n v="23222.9"/>
        <n v="19207.8"/>
        <n v="21364.400000000001"/>
        <n v="21257.9"/>
        <n v="22820.400000000001"/>
        <n v="24621.9"/>
        <n v="25413"/>
        <n v="27441.3"/>
        <n v="28105.7"/>
        <n v="27567"/>
        <n v="27006"/>
        <n v="24074.6"/>
        <n v="22744.7"/>
        <n v="30868.080000000002"/>
        <n v="30169.69"/>
        <n v="27947.54"/>
        <n v="27621.9"/>
        <n v="28212.33"/>
        <n v="27162.75"/>
        <n v="29072.54"/>
        <n v="38919.160000000003"/>
        <n v="41677.15"/>
        <n v="43712.69"/>
        <n v="46036.06"/>
        <n v="48866.82"/>
        <n v="49030.07"/>
        <n v="45992.04"/>
        <n v="26974"/>
        <n v="26914"/>
        <n v="16675"/>
        <n v="10918"/>
        <n v="11716"/>
        <n v="9714"/>
        <n v="6910"/>
        <n v="5010"/>
        <n v="4682"/>
        <n v="4130"/>
        <n v="4280.1589999999997"/>
        <n v="3997.93"/>
        <n v="3543.3090000000002"/>
        <n v="3326.4450000000002"/>
        <n v="3424.8589999999999"/>
        <n v="63054"/>
        <n v="79024"/>
        <n v="77867"/>
        <n v="71965"/>
        <n v="70848"/>
        <n v="62761"/>
        <n v="59387"/>
        <n v="55355"/>
        <n v="55870"/>
        <n v="52708"/>
        <n v="53341"/>
        <n v="53999"/>
        <n v="43623"/>
        <n v="35127"/>
        <n v="513983"/>
        <n v="469822"/>
        <n v="386064"/>
        <n v="280522"/>
        <n v="232887"/>
        <n v="177866"/>
        <n v="135987"/>
        <n v="107006"/>
        <n v="88988"/>
        <n v="74452"/>
        <n v="61093"/>
        <n v="48077"/>
        <n v="34204"/>
        <n v="24509"/>
      </sharedItems>
    </cacheField>
    <cacheField name="Gross Profit" numFmtId="0">
      <sharedItems containsSemiMixedTypes="0" containsString="0" containsNumber="1" minValue="1174.269" maxValue="225152"/>
    </cacheField>
    <cacheField name="Net Income" numFmtId="0">
      <sharedItems containsSemiMixedTypes="0" containsString="0" containsNumber="1" minValue="-12244" maxValue="99803"/>
    </cacheField>
    <cacheField name="Earning Per Share" numFmtId="0">
      <sharedItems containsSemiMixedTypes="0" containsString="0" containsNumber="1" minValue="-90.48" maxValue="14.98"/>
    </cacheField>
    <cacheField name="EBITDA" numFmtId="0">
      <sharedItems containsSemiMixedTypes="0" containsString="0" containsNumber="1" minValue="-6860" maxValue="130541"/>
    </cacheField>
    <cacheField name="Share Holder Equity" numFmtId="0">
      <sharedItems containsSemiMixedTypes="0" containsString="0" containsNumber="1" minValue="-8210.2999999999993" maxValue="256144"/>
    </cacheField>
    <cacheField name="Cash Flow from Operating" numFmtId="0">
      <sharedItems containsSemiMixedTypes="0" containsString="0" containsNumber="1" minValue="-39392.269999999997" maxValue="122151" count="160">
        <n v="122151"/>
        <n v="104038"/>
        <n v="80674"/>
        <n v="69391"/>
        <n v="77434"/>
        <n v="64225"/>
        <n v="66231"/>
        <n v="81266"/>
        <n v="59713"/>
        <n v="53666"/>
        <n v="50856"/>
        <n v="37529"/>
        <n v="18595"/>
        <n v="10159"/>
        <n v="87582"/>
        <n v="89035"/>
        <n v="76740"/>
        <n v="60675"/>
        <n v="52185"/>
        <n v="43884"/>
        <n v="39507"/>
        <n v="33325"/>
        <n v="29668"/>
        <n v="32502"/>
        <n v="28833"/>
        <n v="31626"/>
        <n v="26994"/>
        <n v="24073"/>
        <n v="19037"/>
        <n v="91495"/>
        <n v="91652"/>
        <n v="65124"/>
        <n v="54520"/>
        <n v="47971"/>
        <n v="37091"/>
        <n v="36036"/>
        <n v="26572"/>
        <n v="23024"/>
        <n v="18659"/>
        <n v="16619"/>
        <n v="14565"/>
        <n v="11081"/>
        <n v="9316"/>
        <n v="5813"/>
        <n v="5797"/>
        <n v="6219"/>
        <n v="4071"/>
        <n v="5480"/>
        <n v="2531"/>
        <n v="3158"/>
        <n v="2546"/>
        <n v="2220"/>
        <n v="4207"/>
        <n v="6279"/>
        <n v="1038"/>
        <n v="-1807"/>
        <n v="-394"/>
        <n v="-7818"/>
        <n v="3502"/>
        <n v="2877"/>
        <n v="5007"/>
        <n v="5865"/>
        <n v="3676"/>
        <n v="-81"/>
        <n v="16597"/>
        <n v="18584"/>
        <n v="3721"/>
        <n v="2262"/>
        <n v="-19130"/>
        <n v="4816"/>
        <n v="4752"/>
        <n v="5977"/>
        <n v="4409"/>
        <n v="3780"/>
        <n v="3690"/>
        <n v="3427"/>
        <n v="4882"/>
        <n v="3739"/>
        <n v="3206"/>
        <n v="3039"/>
        <n v="-1842"/>
        <n v="-1381"/>
        <n v="-2167"/>
        <n v="-1387"/>
        <n v="-1109"/>
        <n v="-303"/>
        <n v="-275"/>
        <n v="123"/>
        <n v="1507"/>
        <n v="992"/>
        <n v="7386.7"/>
        <n v="9141.5"/>
        <n v="6265.2"/>
        <n v="8122.1"/>
        <n v="6966.7"/>
        <n v="5551.2"/>
        <n v="6059.6"/>
        <n v="6539.1"/>
        <n v="6730.3"/>
        <n v="7120.7"/>
        <n v="6966.1"/>
        <n v="7150.1"/>
        <n v="6341.6"/>
        <n v="5751"/>
        <n v="37392.720000000001"/>
        <n v="67268.52"/>
        <n v="73836.42"/>
        <n v="-15699.49"/>
        <n v="11351.14"/>
        <n v="78244.34"/>
        <n v="15295.92"/>
        <n v="24659.71"/>
        <n v="-17207.810000000001"/>
        <n v="-39392.269999999997"/>
        <n v="-21741.23"/>
        <n v="46654.34"/>
        <n v="28894.16"/>
        <n v="65523.51"/>
        <n v="5641"/>
        <n v="9108"/>
        <n v="5822"/>
        <n v="4761"/>
        <n v="3743"/>
        <n v="1672"/>
        <n v="1175"/>
        <n v="906"/>
        <n v="835"/>
        <n v="824.17200000000003"/>
        <n v="909.15599999999995"/>
        <n v="675.79700000000003"/>
        <n v="487.80700000000002"/>
        <n v="249.36"/>
        <n v="15433"/>
        <n v="29456"/>
        <n v="35864"/>
        <n v="33145"/>
        <n v="29432"/>
        <n v="22110"/>
        <n v="21808"/>
        <n v="19018"/>
        <n v="20418"/>
        <n v="20776"/>
        <n v="18884"/>
        <n v="20963"/>
        <n v="16692"/>
        <n v="11170"/>
        <n v="46752"/>
        <n v="46327"/>
        <n v="66064"/>
        <n v="38514"/>
        <n v="30723"/>
        <n v="18365"/>
        <n v="17203"/>
        <n v="12039"/>
        <n v="6842"/>
        <n v="5475"/>
        <n v="4180"/>
        <n v="3903"/>
        <n v="3495"/>
        <n v="3293"/>
      </sharedItems>
    </cacheField>
    <cacheField name="Cash Flow from Investing" numFmtId="0">
      <sharedItems containsSemiMixedTypes="0" containsString="0" containsNumber="1" minValue="-59611" maxValue="49749" count="161">
        <n v="-22354"/>
        <n v="-14545"/>
        <n v="-4289"/>
        <n v="45896"/>
        <n v="16066"/>
        <n v="-46446"/>
        <n v="-45977"/>
        <n v="-56274"/>
        <n v="-22579"/>
        <n v="-33774"/>
        <n v="-48227"/>
        <n v="-40419"/>
        <n v="-13854"/>
        <n v="-17434"/>
        <n v="-22680"/>
        <n v="-30311"/>
        <n v="-27577"/>
        <n v="-12223"/>
        <n v="-15773"/>
        <n v="-6061"/>
        <n v="-46781"/>
        <n v="-23950"/>
        <n v="-23001"/>
        <n v="-18833"/>
        <n v="-23811"/>
        <n v="-24786"/>
        <n v="-14616"/>
        <n v="-11314"/>
        <n v="-15770"/>
        <n v="-20298"/>
        <n v="-35523"/>
        <n v="-32773"/>
        <n v="-29491"/>
        <n v="-28504"/>
        <n v="-31401"/>
        <n v="-31165"/>
        <n v="-23711"/>
        <n v="-21055"/>
        <n v="-13679"/>
        <n v="-13056"/>
        <n v="-19041"/>
        <n v="-10680"/>
        <n v="-8019"/>
        <n v="-3421"/>
        <n v="-5149"/>
        <n v="-16545"/>
        <n v="-5742"/>
        <n v="821"/>
        <n v="-4485"/>
        <n v="-5904"/>
        <n v="-8038"/>
        <n v="-2881"/>
        <n v="-3626"/>
        <n v="-3280"/>
        <n v="-6202"/>
        <n v="-5475"/>
        <n v="-223"/>
        <n v="14041"/>
        <n v="3252"/>
        <n v="8462"/>
        <n v="14284"/>
        <n v="7099"/>
        <n v="16612"/>
        <n v="36448"/>
        <n v="-9912"/>
        <n v="5778"/>
        <n v="-10214"/>
        <n v="-6905"/>
        <n v="-7748"/>
        <n v="-6378"/>
        <n v="-6564"/>
        <n v="-5650"/>
        <n v="-5753"/>
        <n v="-5211"/>
        <n v="-4714"/>
        <n v="-5107"/>
        <n v="-4526"/>
        <n v="-3986"/>
        <n v="-3857"/>
        <n v="-3336"/>
        <n v="1894"/>
        <n v="244"/>
        <n v="2519"/>
        <n v="327"/>
        <n v="664"/>
        <n v="191"/>
        <n v="-309"/>
        <n v="-406"/>
        <n v="-172"/>
        <n v="-637"/>
        <n v="-2678.1"/>
        <n v="-2165.6999999999998"/>
        <n v="-1545.8"/>
        <n v="-3071.1"/>
        <n v="-2455.1"/>
        <n v="562"/>
        <n v="-981.6"/>
        <n v="-1420"/>
        <n v="-2304.9"/>
        <n v="-2673.8"/>
        <n v="-3167.3"/>
        <n v="-2570.9"/>
        <n v="-2056"/>
        <n v="-1655.3"/>
        <n v="-26807.33"/>
        <n v="5871.6769999999997"/>
        <n v="-23594.78"/>
        <n v="-16377.52"/>
        <n v="903.65959999999995"/>
        <n v="4513.3770000000004"/>
        <n v="49749"/>
        <n v="-12895.59"/>
        <n v="17560.509999999998"/>
        <n v="-35434.89"/>
        <n v="-11252.63"/>
        <n v="-3067.61"/>
        <n v="-8701.0300000000007"/>
        <n v="18026.64"/>
        <n v="7375"/>
        <n v="-9830"/>
        <n v="-19675"/>
        <n v="6145"/>
        <n v="-4097"/>
        <n v="1278"/>
        <n v="-793"/>
        <n v="-400"/>
        <n v="-727"/>
        <n v="-806"/>
        <n v="-743.99199999999996"/>
        <n v="-1143.364"/>
        <n v="-649.678"/>
        <n v="-519.33299999999997"/>
        <n v="-209.36699999999999"/>
        <n v="-10477"/>
        <n v="-24449"/>
        <n v="-21524"/>
        <n v="-14405"/>
        <n v="-11239"/>
        <n v="-15762"/>
        <n v="-25817"/>
        <n v="-8183"/>
        <n v="-9905"/>
        <n v="-18073"/>
        <n v="-14060"/>
        <n v="-10301"/>
        <n v="-10539"/>
        <n v="-7965"/>
        <n v="-37601"/>
        <n v="-58154"/>
        <n v="-59611"/>
        <n v="-24281"/>
        <n v="-12369"/>
        <n v="-27084"/>
        <n v="-9516"/>
        <n v="-6450"/>
        <n v="-5065"/>
        <n v="-4276"/>
        <n v="-3595"/>
        <n v="-1930"/>
        <n v="-3360"/>
        <n v="-2337"/>
      </sharedItems>
    </cacheField>
    <cacheField name="Cash Flow from Financial Activities" numFmtId="0">
      <sharedItems containsSemiMixedTypes="0" containsString="0" containsNumber="1" minValue="-110749" maxValue="25928" count="160">
        <n v="-110749"/>
        <n v="-93353"/>
        <n v="-86820"/>
        <n v="-90976"/>
        <n v="-87876"/>
        <n v="-17974"/>
        <n v="-20890"/>
        <n v="-17716"/>
        <n v="-37549"/>
        <n v="-16379"/>
        <n v="-1698"/>
        <n v="1444"/>
        <n v="1257"/>
        <n v="663"/>
        <n v="-43935"/>
        <n v="-58876"/>
        <n v="-48486"/>
        <n v="-46031"/>
        <n v="-36887"/>
        <n v="-33590"/>
        <n v="8408"/>
        <n v="-8393"/>
        <n v="-9668"/>
        <n v="-8665"/>
        <n v="-8148"/>
        <n v="-9408"/>
        <n v="-8376"/>
        <n v="-13291"/>
        <n v="-7463"/>
        <n v="-69757"/>
        <n v="-61362"/>
        <n v="-24408"/>
        <n v="-23209"/>
        <n v="-13179"/>
        <n v="-8298"/>
        <n v="-8332"/>
        <n v="-4225"/>
        <n v="-2087"/>
        <n v="-857"/>
        <n v="1229"/>
        <n v="807"/>
        <n v="3050"/>
        <n v="233"/>
        <n v="-1110"/>
        <n v="-557"/>
        <n v="12454"/>
        <n v="4187"/>
        <n v="-1240"/>
        <n v="4084"/>
        <n v="2038"/>
        <n v="4728"/>
        <n v="1284"/>
        <n v="-676"/>
        <n v="-3735"/>
        <n v="5058"/>
        <n v="7258"/>
        <n v="1249"/>
        <n v="-5697"/>
        <n v="-6833"/>
        <n v="-11429"/>
        <n v="-19788"/>
        <n v="-11758"/>
        <n v="-20564"/>
        <n v="-36926"/>
        <n v="-9261"/>
        <n v="-28997"/>
        <n v="7133"/>
        <n v="4323"/>
        <n v="25928"/>
        <n v="1464"/>
        <n v="3031"/>
        <n v="-55"/>
        <n v="1171"/>
        <n v="1403"/>
        <n v="879"/>
        <n v="1575"/>
        <n v="-468"/>
        <n v="469"/>
        <n v="415"/>
        <n v="605"/>
        <n v="-2"/>
        <n v="1185"/>
        <n v="-364"/>
        <n v="285"/>
        <n v="902"/>
        <n v="-27"/>
        <n v="-28"/>
        <n v="-95"/>
        <n v="-951"/>
        <n v="-643"/>
        <n v="-6580.2"/>
        <n v="-5595.6"/>
        <n v="-2249"/>
        <n v="-4994.8"/>
        <n v="-5949.6"/>
        <n v="-5310.8"/>
        <n v="-11262.4"/>
        <n v="735.3"/>
        <n v="-4618.3"/>
        <n v="-4043"/>
        <n v="-3849.8"/>
        <n v="-4533"/>
        <n v="-3728.7"/>
        <n v="-4421"/>
        <n v="860.88239999999996"/>
        <n v="147.13570000000001"/>
        <n v="3507.8879999999999"/>
        <n v="881.06100000000004"/>
        <n v="-9059.2880000000005"/>
        <n v="1238.537"/>
        <n v="-1784.93"/>
        <n v="-674.28899999999999"/>
        <n v="-5039.8900000000003"/>
        <n v="9247.9680000000008"/>
        <n v="-4504.8540000000003"/>
        <n v="-9563.82"/>
        <n v="245.86"/>
        <n v="-1035.05"/>
        <n v="-11617"/>
        <n v="1865"/>
        <n v="3804"/>
        <n v="-792"/>
        <n v="-2866"/>
        <n v="-2544"/>
        <n v="291"/>
        <n v="-834"/>
        <n v="390"/>
        <n v="-15.27"/>
        <n v="236.72300000000001"/>
        <n v="192.02099999999999"/>
        <n v="61.058999999999997"/>
        <n v="-349.274"/>
        <n v="1361"/>
        <n v="-6045"/>
        <n v="-12669"/>
        <n v="-17565"/>
        <n v="-18607"/>
        <n v="-8475"/>
        <n v="-5739"/>
        <n v="1912"/>
        <n v="-13611"/>
        <n v="-5498"/>
        <n v="-1408"/>
        <n v="-11100"/>
        <n v="-4642"/>
        <n v="-2568"/>
        <n v="9718"/>
        <n v="6291"/>
        <n v="-1104"/>
        <n v="-10066"/>
        <n v="-7686"/>
        <n v="9928"/>
        <n v="-3716"/>
        <n v="-3882"/>
        <n v="4432"/>
        <n v="-539"/>
        <n v="2259"/>
        <n v="-482"/>
        <n v="181"/>
        <n v="-280"/>
      </sharedItems>
    </cacheField>
    <cacheField name="Current Ratio" numFmtId="0">
      <sharedItems containsSemiMixedTypes="0" containsString="0" containsNumber="1" minValue="0.2205" maxValue="10.617800000000001"/>
    </cacheField>
    <cacheField name="Debt/Equity Ratio" numFmtId="0">
      <sharedItems containsSemiMixedTypes="0" containsString="0" containsNumber="1" minValue="-11.775" maxValue="9.3328000000000007"/>
    </cacheField>
    <cacheField name="ROE" numFmtId="0">
      <sharedItems containsSemiMixedTypes="0" containsString="0" containsNumber="1" minValue="-212.6069" maxValue="196.9589" count="161">
        <n v="196.9589"/>
        <n v="150.07130000000001"/>
        <n v="87.866399999999999"/>
        <n v="61.064500000000002"/>
        <n v="55.560099999999998"/>
        <n v="36.0702"/>
        <n v="35.623699999999999"/>
        <n v="44.735500000000002"/>
        <n v="35.420099999999998"/>
        <n v="29.977599999999999"/>
        <n v="35.304099999999998"/>
        <n v="33.834099999999999"/>
        <n v="29.321400000000001"/>
        <n v="26.027200000000001"/>
        <n v="35.088700000000003"/>
        <n v="43.6755"/>
        <n v="43.152200000000001"/>
        <n v="37.4298"/>
        <n v="38.346499999999999"/>
        <n v="20.033100000000001"/>
        <n v="29.060199999999998"/>
        <n v="28.5276"/>
        <n v="15.2255"/>
        <n v="24.585699999999999"/>
        <n v="27.694299999999998"/>
        <n v="25.583500000000001"/>
        <n v="40.555"/>
        <n v="40.628"/>
        <n v="36.829500000000003"/>
        <n v="23.413399999999999"/>
        <n v="30.215599999999998"/>
        <n v="18.094899999999999"/>
        <n v="17.0486"/>
        <n v="17.303599999999999"/>
        <n v="8.3027999999999995"/>
        <n v="14.0093"/>
        <n v="13.585900000000001"/>
        <n v="13.113799999999999"/>
        <n v="15.072900000000001"/>
        <n v="16.1096"/>
        <n v="16.746099999999998"/>
        <n v="18.392800000000001"/>
        <n v="18.109100000000002"/>
        <n v="11.9315"/>
        <n v="19.188099999999999"/>
        <n v="20.943999999999999"/>
        <n v="14.525399999999999"/>
        <n v="13.369300000000001"/>
        <n v="11.223000000000001"/>
        <n v="9.5228000000000002"/>
        <n v="8.9251000000000005"/>
        <n v="5.08"/>
        <n v="27.008400000000002"/>
        <n v="14.5016"/>
        <n v="-8.7432999999999996"/>
        <n v="6.1561000000000003"/>
        <n v="0.1797"/>
        <n v="-9.2225999999999999"/>
        <n v="-0.33700000000000002"/>
        <n v="2.4630999999999998"/>
        <n v="7.0606"/>
        <n v="8.9116999999999997"/>
        <n v="3.7488999999999999"/>
        <n v="18.4222"/>
        <n v="32.126199999999997"/>
        <n v="-45.306100000000001"/>
        <n v="7.8613"/>
        <n v="-0.41460000000000002"/>
        <n v="-6.1356000000000002"/>
        <n v="-141.83369999999999"/>
        <n v="-52.987699999999997"/>
        <n v="8.5251000000000001"/>
        <n v="7.7342000000000004"/>
        <n v="5.2769000000000004"/>
        <n v="9.0625"/>
        <n v="5.6736000000000004"/>
        <n v="6.2283999999999997"/>
        <n v="6.9457000000000004"/>
        <n v="9.6496999999999993"/>
        <n v="11.657999999999999"/>
        <n v="10.2874"/>
        <n v="58.080500000000001"/>
        <n v="57.668700000000001"/>
        <n v="191.53440000000001"/>
        <n v="-51.122300000000003"/>
        <n v="-33.228299999999997"/>
        <n v="-71.872799999999998"/>
        <n v="1.6136999999999999"/>
        <n v="2.9676999999999998"/>
        <n v="1.0206999999999999"/>
        <n v="-102.89830000000001"/>
        <n v="-163.99029999999999"/>
        <n v="-60.454500000000003"/>
        <n v="-73.388300000000001"/>
        <n v="-94.661600000000007"/>
        <n v="-158.88319999999999"/>
        <n v="-212.6069"/>
        <n v="63.901899999999998"/>
        <n v="37.015900000000002"/>
        <n v="34.890700000000002"/>
        <n v="35.732599999999998"/>
        <n v="38.241999999999997"/>
        <n v="33.799599999999998"/>
        <n v="32.428600000000003"/>
        <n v="8.6240000000000006"/>
        <n v="10.2918"/>
        <n v="3.6796000000000002"/>
        <n v="5.1081000000000003"/>
        <n v="3.7191000000000001"/>
        <n v="1.9706999999999999"/>
        <n v="3.1345999999999998"/>
        <n v="0.94589999999999996"/>
        <n v="1.2810999999999999"/>
        <n v="2.0282"/>
        <n v="-0.37490000000000001"/>
        <n v="4.6121999999999996"/>
        <n v="6.0555000000000003"/>
        <n v="19.528300000000002"/>
        <n v="19.7638"/>
        <n v="36.645099999999999"/>
        <n v="25.643799999999999"/>
        <n v="22.910499999999999"/>
        <n v="44.326700000000002"/>
        <n v="40.784399999999998"/>
        <n v="28.913599999999999"/>
        <n v="13.739100000000001"/>
        <n v="14.282500000000001"/>
        <n v="9.8734000000000002"/>
        <n v="11.6523"/>
        <n v="14.0166"/>
        <n v="7.9569000000000001"/>
        <n v="-2.5510000000000002"/>
        <n v="-1.2544999999999999"/>
        <n v="7.7618999999999998"/>
        <n v="20.827999999999999"/>
        <n v="25.789100000000001"/>
        <n v="27.157299999999999"/>
        <n v="28.235199999999999"/>
        <n v="13.9107"/>
        <n v="15.577"/>
        <n v="18.6953"/>
        <n v="20.950500000000002"/>
        <n v="16.513300000000001"/>
        <n v="21.492899999999999"/>
        <n v="28.189299999999999"/>
        <n v="23.192399999999999"/>
        <n v="10.4762"/>
        <n v="-1.8637999999999999"/>
        <n v="24.134"/>
        <n v="22.837399999999999"/>
        <n v="18.6723"/>
        <n v="23.130299999999998"/>
        <n v="10.9459"/>
        <n v="12.294499999999999"/>
        <n v="4.4531000000000001"/>
        <n v="-2.2437"/>
        <n v="2.8113999999999999"/>
        <n v="-0.47610000000000002"/>
        <n v="8.1346000000000007"/>
        <n v="16.783200000000001"/>
        <n v="17.158100000000001"/>
      </sharedItems>
    </cacheField>
    <cacheField name="ROA" numFmtId="0">
      <sharedItems containsSemiMixedTypes="0" containsString="0" containsNumber="1" minValue="-23.723600000000001" maxValue="31.1541"/>
    </cacheField>
    <cacheField name="ROI" numFmtId="0">
      <sharedItems containsSemiMixedTypes="0" containsString="0" containsNumber="1" minValue="-742.10519999999997" maxValue="884.8605"/>
    </cacheField>
    <cacheField name="Net Profit Margin" numFmtId="0">
      <sharedItems containsSemiMixedTypes="0" containsString="0" containsNumber="1" minValue="-44.696100000000001" maxValue="36.686300000000003"/>
    </cacheField>
    <cacheField name="Free Cash Flow per Share" numFmtId="0">
      <sharedItems containsSemiMixedTypes="0" containsString="0" containsNumber="1" minValue="-121.5022" maxValue="137.3287"/>
    </cacheField>
    <cacheField name="Return on Tangible Equity" numFmtId="0">
      <sharedItems containsSemiMixedTypes="0" containsString="0" containsNumber="1" minValue="-554.17409999999995" maxValue="1197.7270000000001"/>
    </cacheField>
    <cacheField name="Number of Employees" numFmtId="0">
      <sharedItems containsSemiMixedTypes="0" containsString="0" containsNumber="1" containsInteger="1" minValue="5420" maxValue="1608000"/>
    </cacheField>
    <cacheField name="Inflation Rate(in US)" numFmtId="0">
      <sharedItems containsSemiMixedTypes="0" containsString="0" containsNumber="1" minValue="-0.35549999999999998" maxValue="8.0028000000000006"/>
    </cacheField>
  </cacheFields>
  <extLst>
    <ext xmlns:x14="http://schemas.microsoft.com/office/spreadsheetml/2009/9/main" uri="{725AE2AE-9491-48be-B2B4-4EB974FC3084}">
      <x14:pivotCacheDefinition pivotCacheId="131657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x v="0"/>
    <n v="2066.94"/>
    <x v="0"/>
    <n v="170782"/>
    <n v="99803"/>
    <n v="6.11"/>
    <n v="130541"/>
    <n v="50672"/>
    <x v="0"/>
    <x v="0"/>
    <x v="0"/>
    <n v="0.87939999999999996"/>
    <n v="2.3694999999999999"/>
    <x v="0"/>
    <n v="28.292400000000001"/>
    <n v="66.699399999999997"/>
    <n v="25.3096"/>
    <n v="1.3146"/>
    <n v="196.9589"/>
    <n v="164000"/>
    <n v="8.0028000000000006"/>
  </r>
  <r>
    <x v="1"/>
    <x v="0"/>
    <x v="0"/>
    <n v="2913.28"/>
    <x v="1"/>
    <n v="152836"/>
    <n v="94680"/>
    <n v="5.61"/>
    <n v="120233"/>
    <n v="63090"/>
    <x v="1"/>
    <x v="1"/>
    <x v="1"/>
    <n v="1.0746"/>
    <n v="1.9767999999999999"/>
    <x v="1"/>
    <n v="26.9742"/>
    <n v="54.983899999999998"/>
    <n v="25.881799999999998"/>
    <n v="1.3261000000000001"/>
    <n v="150.07130000000001"/>
    <n v="154000"/>
    <n v="4.6978999999999997"/>
  </r>
  <r>
    <x v="2"/>
    <x v="0"/>
    <x v="0"/>
    <n v="2255.9699999999998"/>
    <x v="2"/>
    <n v="104956"/>
    <n v="57411"/>
    <n v="3.28"/>
    <n v="77344"/>
    <n v="65339"/>
    <x v="2"/>
    <x v="2"/>
    <x v="2"/>
    <n v="1.3635999999999999"/>
    <n v="1.7208000000000001"/>
    <x v="2"/>
    <n v="17.7256"/>
    <n v="35.005400000000002"/>
    <n v="20.913599999999999"/>
    <n v="1.0183"/>
    <n v="87.866399999999999"/>
    <n v="147000"/>
    <n v="1.2336"/>
  </r>
  <r>
    <x v="3"/>
    <x v="0"/>
    <x v="0"/>
    <n v="1304.76"/>
    <x v="3"/>
    <n v="98392"/>
    <n v="55256"/>
    <n v="2.97"/>
    <n v="76477"/>
    <n v="90488"/>
    <x v="3"/>
    <x v="3"/>
    <x v="3"/>
    <n v="1.5401"/>
    <n v="1.194"/>
    <x v="3"/>
    <n v="16.323"/>
    <n v="30.311299999999999"/>
    <n v="21.238099999999999"/>
    <n v="-3.8800000000000001E-2"/>
    <n v="61.064500000000002"/>
    <n v="137000"/>
    <n v="1.8122"/>
  </r>
  <r>
    <x v="4"/>
    <x v="0"/>
    <x v="0"/>
    <n v="748.54"/>
    <x v="4"/>
    <n v="101839"/>
    <n v="59531"/>
    <n v="2.98"/>
    <n v="81801"/>
    <n v="107147"/>
    <x v="4"/>
    <x v="4"/>
    <x v="4"/>
    <n v="1.1329"/>
    <n v="1.0685"/>
    <x v="4"/>
    <n v="16.2775"/>
    <n v="29.634799999999998"/>
    <n v="22.414200000000001"/>
    <n v="0.74139999999999995"/>
    <n v="55.560099999999998"/>
    <n v="132000"/>
    <n v="2.4426000000000001"/>
  </r>
  <r>
    <x v="5"/>
    <x v="0"/>
    <x v="0"/>
    <n v="868.87"/>
    <x v="5"/>
    <n v="88186"/>
    <n v="48351"/>
    <n v="2.3025000000000002"/>
    <n v="71501"/>
    <n v="134047"/>
    <x v="5"/>
    <x v="5"/>
    <x v="5"/>
    <n v="1.2761"/>
    <n v="0.86299999999999999"/>
    <x v="5"/>
    <n v="12.8826"/>
    <n v="20.908200000000001"/>
    <n v="21.092400000000001"/>
    <n v="3.3000000000000002E-2"/>
    <n v="36.0702"/>
    <n v="123000"/>
    <n v="2.1301000000000001"/>
  </r>
  <r>
    <x v="6"/>
    <x v="0"/>
    <x v="0"/>
    <n v="617.59"/>
    <x v="6"/>
    <n v="84263"/>
    <n v="45687"/>
    <n v="2.0775000000000001"/>
    <n v="70529"/>
    <n v="128249"/>
    <x v="6"/>
    <x v="6"/>
    <x v="6"/>
    <n v="1.3527"/>
    <n v="0.67859999999999998"/>
    <x v="6"/>
    <n v="14.202400000000001"/>
    <n v="22.4312"/>
    <n v="21.186800000000002"/>
    <n v="-0.59009999999999996"/>
    <n v="38.190600000000003"/>
    <n v="116000"/>
    <n v="1.2616000000000001"/>
  </r>
  <r>
    <x v="7"/>
    <x v="0"/>
    <x v="0"/>
    <n v="586.86"/>
    <x v="7"/>
    <n v="93626"/>
    <n v="53394"/>
    <n v="2.3050000000000002"/>
    <n v="82487"/>
    <n v="119355"/>
    <x v="7"/>
    <x v="7"/>
    <x v="7"/>
    <n v="1.1088"/>
    <n v="0.53900000000000003"/>
    <x v="7"/>
    <n v="18.389900000000001"/>
    <n v="30.920100000000001"/>
    <n v="22.845800000000001"/>
    <n v="0.97430000000000005"/>
    <n v="48.387799999999999"/>
    <n v="110000"/>
    <n v="0.1186"/>
  </r>
  <r>
    <x v="8"/>
    <x v="0"/>
    <x v="0"/>
    <n v="647.36"/>
    <x v="8"/>
    <n v="70537"/>
    <n v="39510"/>
    <n v="1.6125"/>
    <n v="60449"/>
    <n v="111547"/>
    <x v="8"/>
    <x v="8"/>
    <x v="8"/>
    <n v="1.0801000000000001"/>
    <n v="0.31640000000000001"/>
    <x v="8"/>
    <n v="17.042000000000002"/>
    <n v="28.1142"/>
    <n v="21.6144"/>
    <n v="0.30320000000000003"/>
    <n v="38.438000000000002"/>
    <n v="97000"/>
    <n v="1.6222000000000001"/>
  </r>
  <r>
    <x v="9"/>
    <x v="0"/>
    <x v="0"/>
    <n v="504.79"/>
    <x v="9"/>
    <n v="64304"/>
    <n v="37037"/>
    <n v="1.42"/>
    <n v="55756"/>
    <n v="123549"/>
    <x v="9"/>
    <x v="9"/>
    <x v="9"/>
    <n v="1.6786000000000001"/>
    <n v="0.13730000000000001"/>
    <x v="9"/>
    <n v="17.892299999999999"/>
    <n v="26.359200000000001"/>
    <n v="21.670500000000001"/>
    <n v="0.1363"/>
    <n v="31.442499999999999"/>
    <n v="84400"/>
    <n v="1.4648000000000001"/>
  </r>
  <r>
    <x v="10"/>
    <x v="0"/>
    <x v="0"/>
    <n v="500.61"/>
    <x v="10"/>
    <n v="68662"/>
    <n v="41733"/>
    <n v="1.5774999999999999"/>
    <n v="58518"/>
    <n v="118210"/>
    <x v="10"/>
    <x v="10"/>
    <x v="10"/>
    <n v="1.4958"/>
    <n v="0"/>
    <x v="10"/>
    <n v="23.703299999999999"/>
    <n v="35.304099999999998"/>
    <n v="26.665099999999999"/>
    <n v="0.33939999999999998"/>
    <n v="36.980600000000003"/>
    <n v="76100"/>
    <n v="2.0693000000000001"/>
  </r>
  <r>
    <x v="11"/>
    <x v="0"/>
    <x v="0"/>
    <n v="376.4"/>
    <x v="11"/>
    <n v="43818"/>
    <n v="25922"/>
    <n v="0.98860000000000003"/>
    <n v="35604"/>
    <n v="76615"/>
    <x v="11"/>
    <x v="11"/>
    <x v="11"/>
    <n v="1.6084000000000001"/>
    <n v="0"/>
    <x v="11"/>
    <n v="22.275300000000001"/>
    <n v="33.834099999999999"/>
    <n v="23.9466"/>
    <n v="0.62780000000000002"/>
    <n v="35.911499999999997"/>
    <n v="63300"/>
    <n v="3.1568000000000001"/>
  </r>
  <r>
    <x v="12"/>
    <x v="0"/>
    <x v="0"/>
    <n v="296.89"/>
    <x v="12"/>
    <n v="25684"/>
    <n v="14013"/>
    <n v="0.54110000000000003"/>
    <n v="19412"/>
    <n v="47791"/>
    <x v="12"/>
    <x v="12"/>
    <x v="12"/>
    <n v="2.0112999999999999"/>
    <n v="0"/>
    <x v="12"/>
    <n v="18.638500000000001"/>
    <n v="29.321400000000001"/>
    <n v="21.484100000000002"/>
    <n v="0.28570000000000001"/>
    <n v="30.001300000000001"/>
    <n v="49400"/>
    <n v="1.64"/>
  </r>
  <r>
    <x v="13"/>
    <x v="0"/>
    <x v="0"/>
    <n v="189.8"/>
    <x v="13"/>
    <n v="17222"/>
    <n v="8235"/>
    <n v="0.32429999999999998"/>
    <n v="12474"/>
    <n v="31640"/>
    <x v="13"/>
    <x v="13"/>
    <x v="13"/>
    <n v="2.7425000000000002"/>
    <n v="0"/>
    <x v="13"/>
    <n v="17.336500000000001"/>
    <n v="26.027200000000001"/>
    <n v="19.1936"/>
    <n v="0.35499999999999998"/>
    <n v="26.405200000000001"/>
    <n v="36800"/>
    <n v="-0.35549999999999998"/>
  </r>
  <r>
    <x v="14"/>
    <x v="1"/>
    <x v="0"/>
    <n v="2451.23"/>
    <x v="14"/>
    <n v="146052"/>
    <n v="72361"/>
    <n v="9.68"/>
    <n v="102384"/>
    <n v="206223"/>
    <x v="14"/>
    <x v="14"/>
    <x v="14"/>
    <n v="1.7692000000000001"/>
    <n v="0.2291"/>
    <x v="14"/>
    <n v="17.564399999999999"/>
    <n v="29.152799999999999"/>
    <n v="34.1462"/>
    <n v="-0.68079999999999996"/>
    <n v="56.106400000000001"/>
    <n v="221000"/>
    <n v="3.7"/>
  </r>
  <r>
    <x v="0"/>
    <x v="1"/>
    <x v="0"/>
    <n v="1787.73"/>
    <x v="15"/>
    <n v="135620"/>
    <n v="72738"/>
    <n v="9.65"/>
    <n v="97843"/>
    <n v="166542"/>
    <x v="15"/>
    <x v="15"/>
    <x v="15"/>
    <n v="1.7846"/>
    <n v="0.2989"/>
    <x v="15"/>
    <n v="19.937000000000001"/>
    <n v="34.057499999999997"/>
    <n v="36.686300000000003"/>
    <n v="1.2643"/>
    <n v="82.920699999999997"/>
    <n v="221000"/>
    <n v="8.0028000000000006"/>
  </r>
  <r>
    <x v="1"/>
    <x v="1"/>
    <x v="0"/>
    <n v="2525.08"/>
    <x v="16"/>
    <n v="115856"/>
    <n v="61271"/>
    <n v="8.0500000000000007"/>
    <n v="81602"/>
    <n v="141988"/>
    <x v="16"/>
    <x v="16"/>
    <x v="16"/>
    <n v="2.08"/>
    <n v="0.40949999999999998"/>
    <x v="16"/>
    <n v="18.3568"/>
    <n v="31.901700000000002"/>
    <n v="36.451700000000002"/>
    <n v="1.4886999999999999"/>
    <n v="72.529799999999994"/>
    <n v="181000"/>
    <n v="4.6978999999999997"/>
  </r>
  <r>
    <x v="2"/>
    <x v="1"/>
    <x v="0"/>
    <n v="1681.61"/>
    <x v="17"/>
    <n v="96937"/>
    <n v="44281"/>
    <n v="5.76"/>
    <n v="65755"/>
    <n v="118304"/>
    <x v="17"/>
    <x v="17"/>
    <x v="17"/>
    <n v="2.5158"/>
    <n v="0.5353"/>
    <x v="17"/>
    <n v="14.696099999999999"/>
    <n v="24.8935"/>
    <n v="30.962499999999999"/>
    <n v="0.9526"/>
    <n v="65.200599999999994"/>
    <n v="163000"/>
    <n v="1.2336"/>
  </r>
  <r>
    <x v="3"/>
    <x v="1"/>
    <x v="0"/>
    <n v="1203.06"/>
    <x v="18"/>
    <n v="82933"/>
    <n v="39240"/>
    <n v="5.0599999999999996"/>
    <n v="54641"/>
    <n v="102330"/>
    <x v="18"/>
    <x v="18"/>
    <x v="18"/>
    <n v="2.5287999999999999"/>
    <n v="0.70530000000000004"/>
    <x v="18"/>
    <n v="13.6937"/>
    <n v="23.22"/>
    <n v="31.181699999999999"/>
    <n v="0.79679999999999995"/>
    <n v="74.6661"/>
    <n v="144000"/>
    <n v="1.8122"/>
  </r>
  <r>
    <x v="4"/>
    <x v="1"/>
    <x v="0"/>
    <n v="779.67"/>
    <x v="19"/>
    <n v="72007"/>
    <n v="16571"/>
    <n v="2.13"/>
    <n v="45319"/>
    <n v="82718"/>
    <x v="19"/>
    <x v="19"/>
    <x v="19"/>
    <n v="2.9007999999999998"/>
    <n v="0.92169999999999996"/>
    <x v="19"/>
    <n v="6.4017999999999997"/>
    <n v="10.6937"/>
    <n v="15.0154"/>
    <n v="0.13170000000000001"/>
    <n v="42.509399999999999"/>
    <n v="131000"/>
    <n v="2.4426000000000001"/>
  </r>
  <r>
    <x v="5"/>
    <x v="1"/>
    <x v="0"/>
    <n v="659.91"/>
    <x v="20"/>
    <n v="62310"/>
    <n v="25489"/>
    <n v="3.25"/>
    <n v="37803"/>
    <n v="87711"/>
    <x v="20"/>
    <x v="20"/>
    <x v="20"/>
    <n v="2.9186000000000001"/>
    <n v="0.98270000000000002"/>
    <x v="20"/>
    <n v="10.1829"/>
    <n v="15.5626"/>
    <n v="26.394100000000002"/>
    <n v="0.88870000000000005"/>
    <n v="59.998100000000001"/>
    <n v="124000"/>
    <n v="2.1301000000000001"/>
  </r>
  <r>
    <x v="6"/>
    <x v="1"/>
    <x v="0"/>
    <n v="483.16"/>
    <x v="21"/>
    <n v="58374"/>
    <n v="20539"/>
    <n v="2.56"/>
    <n v="33330"/>
    <n v="71997"/>
    <x v="21"/>
    <x v="21"/>
    <x v="21"/>
    <n v="2.3529"/>
    <n v="0.74250000000000005"/>
    <x v="21"/>
    <n v="10.616199999999999"/>
    <n v="18.248100000000001"/>
    <n v="22.5322"/>
    <n v="0.24349999999999999"/>
    <n v="40.758499999999998"/>
    <n v="114000"/>
    <n v="1.2616000000000001"/>
  </r>
  <r>
    <x v="7"/>
    <x v="1"/>
    <x v="0"/>
    <n v="443.17"/>
    <x v="22"/>
    <n v="60542"/>
    <n v="12193"/>
    <n v="1.48"/>
    <n v="31616"/>
    <n v="80083"/>
    <x v="22"/>
    <x v="22"/>
    <x v="22"/>
    <n v="2.4733999999999998"/>
    <n v="0.44069999999999998"/>
    <x v="22"/>
    <n v="6.9885000000000002"/>
    <n v="11.3012"/>
    <n v="13.029500000000001"/>
    <n v="-0.34250000000000003"/>
    <n v="20.911000000000001"/>
    <n v="118000"/>
    <n v="0.1186"/>
  </r>
  <r>
    <x v="8"/>
    <x v="1"/>
    <x v="0"/>
    <n v="382.88"/>
    <x v="23"/>
    <n v="59755"/>
    <n v="22074"/>
    <n v="2.63"/>
    <n v="32971"/>
    <n v="89784"/>
    <x v="23"/>
    <x v="23"/>
    <x v="23"/>
    <n v="2.504"/>
    <n v="0.25219999999999998"/>
    <x v="23"/>
    <n v="12.805099999999999"/>
    <n v="19.9893"/>
    <n v="25.421199999999999"/>
    <n v="0.31519999999999998"/>
    <n v="35.219200000000001"/>
    <n v="128000"/>
    <n v="1.6222000000000001"/>
  </r>
  <r>
    <x v="9"/>
    <x v="1"/>
    <x v="0"/>
    <n v="312.3"/>
    <x v="24"/>
    <n v="57464"/>
    <n v="21863"/>
    <n v="2.58"/>
    <n v="30519"/>
    <n v="78944"/>
    <x v="24"/>
    <x v="24"/>
    <x v="24"/>
    <n v="2.7118000000000002"/>
    <n v="0.1976"/>
    <x v="24"/>
    <n v="15.3499"/>
    <n v="23.882200000000001"/>
    <n v="28.0839"/>
    <n v="-0.54559999999999997"/>
    <n v="35.720399999999998"/>
    <n v="118000"/>
    <n v="1.4648000000000001"/>
  </r>
  <r>
    <x v="10"/>
    <x v="1"/>
    <x v="0"/>
    <n v="224.8"/>
    <x v="25"/>
    <n v="56193"/>
    <n v="16978"/>
    <n v="2"/>
    <n v="30923"/>
    <n v="66363"/>
    <x v="25"/>
    <x v="25"/>
    <x v="25"/>
    <n v="2.6029"/>
    <n v="0.18"/>
    <x v="25"/>
    <n v="14.0001"/>
    <n v="22.0276"/>
    <n v="23.029499999999999"/>
    <n v="0.57979999999999998"/>
    <n v="34.132800000000003"/>
    <n v="128000"/>
    <n v="2.0693000000000001"/>
  </r>
  <r>
    <x v="11"/>
    <x v="1"/>
    <x v="0"/>
    <n v="218.38"/>
    <x v="26"/>
    <n v="54366"/>
    <n v="23150"/>
    <n v="2.69"/>
    <n v="29927"/>
    <n v="57083"/>
    <x v="26"/>
    <x v="26"/>
    <x v="26"/>
    <n v="2.6036999999999999"/>
    <n v="0.20880000000000001"/>
    <x v="26"/>
    <n v="21.296399999999998"/>
    <n v="33.5488"/>
    <n v="33.098399999999998"/>
    <n v="0.3921"/>
    <n v="52.904600000000002"/>
    <n v="99000"/>
    <n v="3.1568000000000001"/>
  </r>
  <r>
    <x v="12"/>
    <x v="1"/>
    <x v="0"/>
    <n v="238.78"/>
    <x v="27"/>
    <n v="50089"/>
    <n v="18760"/>
    <n v="2.1"/>
    <n v="26771"/>
    <n v="46175"/>
    <x v="27"/>
    <x v="27"/>
    <x v="27"/>
    <n v="2.1293000000000002"/>
    <n v="0.12859999999999999"/>
    <x v="27"/>
    <n v="21.785299999999999"/>
    <n v="36.702300000000001"/>
    <n v="30.023700000000002"/>
    <n v="0.70569999999999999"/>
    <n v="57.505400000000002"/>
    <n v="94000"/>
    <n v="1.64"/>
  </r>
  <r>
    <x v="13"/>
    <x v="1"/>
    <x v="0"/>
    <n v="270.64"/>
    <x v="28"/>
    <n v="46282"/>
    <n v="14569"/>
    <n v="1.62"/>
    <n v="22925"/>
    <n v="39558"/>
    <x v="28"/>
    <x v="28"/>
    <x v="28"/>
    <n v="1.8229"/>
    <n v="0.14530000000000001"/>
    <x v="28"/>
    <n v="18.705100000000002"/>
    <n v="33.643500000000003"/>
    <n v="24.931100000000001"/>
    <n v="1.7695000000000001"/>
    <n v="57.594099999999997"/>
    <n v="90000"/>
    <n v="-0.35549999999999998"/>
  </r>
  <r>
    <x v="0"/>
    <x v="2"/>
    <x v="0"/>
    <n v="1144.3499999999999"/>
    <x v="29"/>
    <n v="156633"/>
    <n v="59972"/>
    <n v="4.5599999999999996"/>
    <n v="90770"/>
    <n v="256144"/>
    <x v="29"/>
    <x v="29"/>
    <x v="29"/>
    <n v="2.3780000000000001"/>
    <n v="5.74E-2"/>
    <x v="29"/>
    <n v="16.418800000000001"/>
    <n v="22.142600000000002"/>
    <n v="21.203800000000001"/>
    <n v="-0.36130000000000001"/>
    <n v="26.642399999999999"/>
    <n v="190234"/>
    <n v="8.0028000000000006"/>
  </r>
  <r>
    <x v="1"/>
    <x v="2"/>
    <x v="0"/>
    <n v="1910.26"/>
    <x v="30"/>
    <n v="146698"/>
    <n v="76033"/>
    <n v="5.61"/>
    <n v="91155"/>
    <n v="251635"/>
    <x v="30"/>
    <x v="30"/>
    <x v="30"/>
    <n v="2.9281000000000001"/>
    <n v="5.8900000000000001E-2"/>
    <x v="30"/>
    <n v="21.1633"/>
    <n v="28.535399999999999"/>
    <n v="29.511700000000001"/>
    <n v="1.7122999999999999"/>
    <n v="33.456099999999999"/>
    <n v="156500"/>
    <n v="4.6978999999999997"/>
  </r>
  <r>
    <x v="2"/>
    <x v="2"/>
    <x v="0"/>
    <n v="1179.4000000000001"/>
    <x v="31"/>
    <n v="97795"/>
    <n v="40269"/>
    <n v="2.93"/>
    <n v="54921"/>
    <n v="222544"/>
    <x v="31"/>
    <x v="31"/>
    <x v="31"/>
    <n v="3.0668000000000002"/>
    <n v="6.2600000000000003E-2"/>
    <x v="31"/>
    <n v="12.5992"/>
    <n v="17.0288"/>
    <n v="22.061900000000001"/>
    <n v="0.84299999999999997"/>
    <n v="20.142199999999999"/>
    <n v="135301"/>
    <n v="1.2336"/>
  </r>
  <r>
    <x v="3"/>
    <x v="2"/>
    <x v="0"/>
    <n v="917.82"/>
    <x v="32"/>
    <n v="89961"/>
    <n v="34343"/>
    <n v="2.4580000000000002"/>
    <n v="46012"/>
    <n v="201442"/>
    <x v="32"/>
    <x v="32"/>
    <x v="32"/>
    <n v="3.3740999999999999"/>
    <n v="2.2599999999999999E-2"/>
    <x v="32"/>
    <n v="12.4472"/>
    <n v="16.671700000000001"/>
    <n v="21.2181"/>
    <n v="0.55659999999999998"/>
    <n v="19.203299999999999"/>
    <n v="118899"/>
    <n v="1.8122"/>
  </r>
  <r>
    <x v="4"/>
    <x v="2"/>
    <x v="0"/>
    <n v="719.63"/>
    <x v="33"/>
    <n v="77270"/>
    <n v="30736"/>
    <n v="2.1850000000000001"/>
    <n v="36559"/>
    <n v="177628"/>
    <x v="33"/>
    <x v="33"/>
    <x v="33"/>
    <n v="3.919"/>
    <n v="2.2599999999999999E-2"/>
    <x v="33"/>
    <n v="13.203200000000001"/>
    <n v="16.921399999999998"/>
    <n v="22.464700000000001"/>
    <n v="-7.0499999999999993E-2"/>
    <n v="19.5124"/>
    <n v="98771"/>
    <n v="2.4426000000000001"/>
  </r>
  <r>
    <x v="5"/>
    <x v="2"/>
    <x v="0"/>
    <n v="726.47"/>
    <x v="34"/>
    <n v="65272"/>
    <n v="12662"/>
    <n v="0.9"/>
    <n v="33093"/>
    <n v="152502"/>
    <x v="34"/>
    <x v="34"/>
    <x v="34"/>
    <n v="5.1402999999999999"/>
    <n v="2.5999999999999999E-2"/>
    <x v="34"/>
    <n v="6.4177999999999997"/>
    <n v="8.0922000000000001"/>
    <n v="11.4221"/>
    <n v="-0.151"/>
    <n v="9.5158000000000005"/>
    <n v="80110"/>
    <n v="2.1301000000000001"/>
  </r>
  <r>
    <x v="6"/>
    <x v="2"/>
    <x v="0"/>
    <n v="530.84"/>
    <x v="35"/>
    <n v="55134"/>
    <n v="19478"/>
    <n v="1.3925000000000001"/>
    <n v="29860"/>
    <n v="139036"/>
    <x v="35"/>
    <x v="35"/>
    <x v="35"/>
    <n v="6.2907999999999999"/>
    <n v="2.8299999999999999E-2"/>
    <x v="35"/>
    <n v="11.6289"/>
    <n v="13.623699999999999"/>
    <n v="21.577000000000002"/>
    <n v="0.62490000000000001"/>
    <n v="16.3323"/>
    <n v="72053"/>
    <n v="1.2616000000000001"/>
  </r>
  <r>
    <x v="7"/>
    <x v="2"/>
    <x v="0"/>
    <n v="521.66999999999996"/>
    <x v="36"/>
    <n v="46825"/>
    <n v="15826"/>
    <n v="1.1419999999999999"/>
    <n v="24423"/>
    <n v="120331"/>
    <x v="36"/>
    <x v="36"/>
    <x v="36"/>
    <n v="4.6666999999999996"/>
    <n v="4.3400000000000001E-2"/>
    <x v="36"/>
    <n v="11.0863"/>
    <n v="13.3643"/>
    <n v="21.104399999999998"/>
    <n v="0.3054"/>
    <n v="16.248100000000001"/>
    <n v="61814"/>
    <n v="0.1186"/>
  </r>
  <r>
    <x v="8"/>
    <x v="2"/>
    <x v="0"/>
    <n v="354.75"/>
    <x v="37"/>
    <n v="40310"/>
    <n v="14136"/>
    <n v="1.0285"/>
    <n v="21475"/>
    <n v="103860"/>
    <x v="37"/>
    <x v="37"/>
    <x v="37"/>
    <n v="4.6878000000000002"/>
    <n v="5.04E-2"/>
    <x v="37"/>
    <n v="10.542899999999999"/>
    <n v="12.718500000000001"/>
    <n v="21.417899999999999"/>
    <n v="4.6300000000000001E-2"/>
    <n v="16.281400000000001"/>
    <n v="53600"/>
    <n v="1.6222000000000001"/>
  </r>
  <r>
    <x v="9"/>
    <x v="2"/>
    <x v="0"/>
    <n v="371.53"/>
    <x v="38"/>
    <n v="33526"/>
    <n v="12733"/>
    <n v="0.9395"/>
    <n v="19342"/>
    <n v="87309"/>
    <x v="38"/>
    <x v="38"/>
    <x v="38"/>
    <n v="4.5816999999999997"/>
    <n v="6.0100000000000001E-2"/>
    <x v="38"/>
    <n v="11.8644"/>
    <n v="14.6965"/>
    <n v="22.9345"/>
    <n v="-0.23730000000000001"/>
    <n v="18.867100000000001"/>
    <n v="47756"/>
    <n v="1.4648000000000001"/>
  </r>
  <r>
    <x v="10"/>
    <x v="2"/>
    <x v="0"/>
    <n v="230.54"/>
    <x v="39"/>
    <n v="28863"/>
    <n v="10737"/>
    <n v="0.80800000000000005"/>
    <n v="16796"/>
    <n v="71715"/>
    <x v="39"/>
    <x v="39"/>
    <x v="39"/>
    <n v="4.2165999999999997"/>
    <n v="7.7200000000000005E-2"/>
    <x v="39"/>
    <n v="12.3169"/>
    <n v="15.465199999999999"/>
    <n v="23.3215"/>
    <n v="0.15390000000000001"/>
    <n v="21.512"/>
    <n v="53861"/>
    <n v="2.0693000000000001"/>
  </r>
  <r>
    <x v="11"/>
    <x v="2"/>
    <x v="0"/>
    <n v="207.65"/>
    <x v="40"/>
    <n v="24717"/>
    <n v="9737"/>
    <n v="0.74399999999999999"/>
    <n v="13593"/>
    <n v="58145"/>
    <x v="40"/>
    <x v="40"/>
    <x v="40"/>
    <n v="5.9192"/>
    <n v="7.2300000000000003E-2"/>
    <x v="40"/>
    <n v="13.416700000000001"/>
    <n v="15.928100000000001"/>
    <n v="25.687899999999999"/>
    <n v="0.3039"/>
    <n v="19.7822"/>
    <n v="32467"/>
    <n v="3.1568000000000001"/>
  </r>
  <r>
    <x v="12"/>
    <x v="2"/>
    <x v="0"/>
    <n v="188.54"/>
    <x v="41"/>
    <n v="18904"/>
    <n v="8505"/>
    <n v="0.65780000000000005"/>
    <n v="11777"/>
    <n v="46241"/>
    <x v="41"/>
    <x v="41"/>
    <x v="41"/>
    <n v="4.1578999999999997"/>
    <n v="7.4899999999999994E-2"/>
    <x v="41"/>
    <n v="14.701599999999999"/>
    <n v="18.392800000000001"/>
    <n v="29.006499999999999"/>
    <n v="-0.1195"/>
    <n v="21.840699999999998"/>
    <n v="24400"/>
    <n v="1.64"/>
  </r>
  <r>
    <x v="13"/>
    <x v="2"/>
    <x v="0"/>
    <n v="195.27"/>
    <x v="42"/>
    <n v="14807"/>
    <n v="6520"/>
    <n v="0.51029999999999998"/>
    <n v="9836"/>
    <n v="36004"/>
    <x v="42"/>
    <x v="42"/>
    <x v="42"/>
    <n v="10.617800000000001"/>
    <n v="0"/>
    <x v="42"/>
    <n v="16.100000000000001"/>
    <n v="18.109100000000002"/>
    <n v="27.567499999999999"/>
    <n v="0.66569999999999996"/>
    <n v="21.499700000000001"/>
    <n v="19835"/>
    <n v="-0.35549999999999998"/>
  </r>
  <r>
    <x v="0"/>
    <x v="3"/>
    <x v="1"/>
    <n v="81.19"/>
    <x v="43"/>
    <n v="11653"/>
    <n v="2419"/>
    <n v="2.09"/>
    <n v="5154"/>
    <n v="20274"/>
    <x v="43"/>
    <x v="43"/>
    <x v="43"/>
    <n v="1.2753000000000001"/>
    <n v="0.51380000000000003"/>
    <x v="43"/>
    <n v="3.073"/>
    <n v="7.8818000000000001"/>
    <n v="8.7905999999999995"/>
    <n v="0.28799999999999998"/>
    <n v="29.2256"/>
    <n v="29900"/>
    <n v="8.0028000000000006"/>
  </r>
  <r>
    <x v="1"/>
    <x v="3"/>
    <x v="1"/>
    <n v="221.57"/>
    <x v="44"/>
    <n v="11921"/>
    <n v="4169"/>
    <n v="3.52"/>
    <n v="5527"/>
    <n v="21727"/>
    <x v="44"/>
    <x v="44"/>
    <x v="44"/>
    <n v="1.2218"/>
    <n v="0.3705"/>
    <x v="44"/>
    <n v="5.4997999999999996"/>
    <n v="14.001200000000001"/>
    <n v="16.432200000000002"/>
    <n v="-0.48430000000000001"/>
    <n v="46.627899999999997"/>
    <n v="30900"/>
    <n v="4.6978999999999997"/>
  </r>
  <r>
    <x v="2"/>
    <x v="3"/>
    <x v="1"/>
    <n v="274.41000000000003"/>
    <x v="45"/>
    <n v="10001"/>
    <n v="4202"/>
    <n v="3.54"/>
    <n v="4478"/>
    <n v="20063"/>
    <x v="45"/>
    <x v="45"/>
    <x v="45"/>
    <n v="1.3264"/>
    <n v="0.44550000000000001"/>
    <x v="45"/>
    <n v="5.9705000000000004"/>
    <n v="14.4887"/>
    <n v="19.586099999999998"/>
    <n v="1.7623"/>
    <n v="42.5304"/>
    <n v="26500"/>
    <n v="1.2336"/>
  </r>
  <r>
    <x v="3"/>
    <x v="3"/>
    <x v="1"/>
    <n v="127.01"/>
    <x v="46"/>
    <n v="7987"/>
    <n v="2459"/>
    <n v="2.0699999999999998"/>
    <n v="3631"/>
    <n v="16929"/>
    <x v="46"/>
    <x v="46"/>
    <x v="46"/>
    <n v="1.43"/>
    <n v="0.29330000000000001"/>
    <x v="46"/>
    <n v="4.7903000000000002"/>
    <n v="11.231400000000001"/>
    <n v="13.836399999999999"/>
    <n v="-1.0250999999999999"/>
    <n v="24.7409"/>
    <n v="23200"/>
    <n v="1.8122"/>
  </r>
  <r>
    <x v="4"/>
    <x v="3"/>
    <x v="1"/>
    <n v="99.09"/>
    <x v="47"/>
    <n v="7189"/>
    <n v="2057"/>
    <n v="1.71"/>
    <n v="2970"/>
    <n v="15386"/>
    <x v="47"/>
    <x v="47"/>
    <x v="47"/>
    <n v="1.2725"/>
    <n v="0.12989999999999999"/>
    <x v="47"/>
    <n v="4.7470999999999997"/>
    <n v="13.369300000000001"/>
    <n v="13.3131"/>
    <n v="2.347"/>
    <n v="24.852"/>
    <n v="21800"/>
    <n v="2.4426000000000001"/>
  </r>
  <r>
    <x v="5"/>
    <x v="3"/>
    <x v="1"/>
    <n v="88.48"/>
    <x v="48"/>
    <n v="6399"/>
    <n v="1795"/>
    <n v="1.47"/>
    <n v="2932"/>
    <n v="15994"/>
    <x v="48"/>
    <x v="48"/>
    <x v="48"/>
    <n v="1.4278999999999999"/>
    <n v="6.25E-2"/>
    <x v="48"/>
    <n v="4.4023000000000003"/>
    <n v="11.223000000000001"/>
    <n v="13.708600000000001"/>
    <n v="-0.51690000000000003"/>
    <n v="15.6264"/>
    <n v="18700"/>
    <n v="2.1301000000000001"/>
  </r>
  <r>
    <x v="6"/>
    <x v="3"/>
    <x v="1"/>
    <n v="47.63"/>
    <x v="49"/>
    <n v="5141"/>
    <n v="1401"/>
    <n v="1.1499999999999999"/>
    <n v="2310"/>
    <n v="14712"/>
    <x v="49"/>
    <x v="49"/>
    <x v="49"/>
    <n v="1.5246"/>
    <n v="0"/>
    <x v="49"/>
    <n v="4.2321999999999997"/>
    <n v="9.5228000000000002"/>
    <n v="12.922000000000001"/>
    <n v="0.53820000000000001"/>
    <n v="13.417"/>
    <n v="18100"/>
    <n v="1.2616000000000001"/>
  </r>
  <r>
    <x v="7"/>
    <x v="3"/>
    <x v="1"/>
    <n v="44.23"/>
    <x v="50"/>
    <n v="4719"/>
    <n v="1228"/>
    <n v="1"/>
    <n v="2069"/>
    <n v="13759"/>
    <x v="50"/>
    <x v="50"/>
    <x v="50"/>
    <n v="1.5163"/>
    <n v="0"/>
    <x v="50"/>
    <n v="4.2519"/>
    <n v="8.9251000000000005"/>
    <n v="13.278600000000001"/>
    <n v="9.35E-2"/>
    <n v="13.159000000000001"/>
    <n v="16800"/>
    <n v="0.1186"/>
  </r>
  <r>
    <x v="8"/>
    <x v="3"/>
    <x v="1"/>
    <n v="113.14"/>
    <x v="51"/>
    <n v="4218"/>
    <n v="419"/>
    <n v="0.34"/>
    <n v="1784"/>
    <n v="8248"/>
    <x v="51"/>
    <x v="51"/>
    <x v="51"/>
    <n v="1.3224"/>
    <n v="0.13250000000000001"/>
    <x v="51"/>
    <n v="1.9117999999999999"/>
    <n v="5.08"/>
    <n v="5.2211999999999996"/>
    <n v="0.10299999999999999"/>
    <n v="8.5457999999999998"/>
    <n v="15800"/>
    <n v="1.6222000000000001"/>
  </r>
  <r>
    <x v="0"/>
    <x v="4"/>
    <x v="2"/>
    <n v="46.99"/>
    <x v="52"/>
    <n v="20762"/>
    <n v="10247"/>
    <n v="13.01"/>
    <n v="20640"/>
    <n v="42235"/>
    <x v="52"/>
    <x v="52"/>
    <x v="52"/>
    <n v="1"/>
    <n v="0.64349999999999996"/>
    <x v="52"/>
    <n v="2.1410999999999998"/>
    <n v="16.244599999999998"/>
    <n v="18.156500000000001"/>
    <n v="-1.9207000000000001"/>
    <n v="26.6982"/>
    <n v="26200"/>
    <n v="8.0028000000000006"/>
  </r>
  <r>
    <x v="1"/>
    <x v="4"/>
    <x v="2"/>
    <n v="47.21"/>
    <x v="53"/>
    <n v="15322"/>
    <n v="9359"/>
    <n v="10.82"/>
    <n v="15382"/>
    <n v="68912"/>
    <x v="53"/>
    <x v="53"/>
    <x v="53"/>
    <n v="1"/>
    <n v="0.43769999999999998"/>
    <x v="53"/>
    <n v="1.6646000000000001"/>
    <n v="10.015700000000001"/>
    <n v="17.978400000000001"/>
    <n v="6.0658000000000003"/>
    <n v="14.3995"/>
    <n v="36600"/>
    <n v="4.6978999999999997"/>
  </r>
  <r>
    <x v="2"/>
    <x v="4"/>
    <x v="2"/>
    <n v="32.619999999999997"/>
    <x v="54"/>
    <n v="6912"/>
    <n v="-5973"/>
    <n v="-6.88"/>
    <n v="6821"/>
    <n v="67199"/>
    <x v="54"/>
    <x v="54"/>
    <x v="54"/>
    <n v="1"/>
    <n v="0.55859999999999999"/>
    <x v="54"/>
    <n v="-0.99460000000000004"/>
    <n v="-5.5693999999999999"/>
    <n v="-13.6569"/>
    <n v="3.2256"/>
    <n v="-8.6801999999999992"/>
    <n v="45000"/>
    <n v="1.2336"/>
  </r>
  <r>
    <x v="3"/>
    <x v="4"/>
    <x v="2"/>
    <n v="44.65"/>
    <x v="55"/>
    <n v="11975"/>
    <n v="3326"/>
    <n v="3.74"/>
    <n v="11817"/>
    <n v="67427"/>
    <x v="55"/>
    <x v="55"/>
    <x v="55"/>
    <n v="1"/>
    <n v="0.52429999999999999"/>
    <x v="55"/>
    <n v="0.78490000000000004"/>
    <n v="4.0096999999999996"/>
    <n v="6.6859999999999999"/>
    <n v="-1.5986"/>
    <n v="6.1117999999999997"/>
    <n v="46000"/>
    <n v="1.8122"/>
  </r>
  <r>
    <x v="4"/>
    <x v="4"/>
    <x v="2"/>
    <n v="34.86"/>
    <x v="56"/>
    <n v="6921"/>
    <n v="-6"/>
    <n v="-0.01"/>
    <n v="6897"/>
    <n v="57309"/>
    <x v="56"/>
    <x v="56"/>
    <x v="56"/>
    <n v="1"/>
    <n v="0.60270000000000001"/>
    <x v="56"/>
    <n v="2.0899999999999998E-2"/>
    <n v="0.11210000000000001"/>
    <n v="-1.2699999999999999E-2"/>
    <n v="7.9684999999999997"/>
    <n v="0.1797"/>
    <n v="49600"/>
    <n v="2.4426000000000001"/>
  </r>
  <r>
    <x v="5"/>
    <x v="4"/>
    <x v="2"/>
    <n v="53.56"/>
    <x v="57"/>
    <n v="6849"/>
    <n v="-6084"/>
    <n v="-6.54"/>
    <n v="6435"/>
    <n v="65708"/>
    <x v="57"/>
    <x v="57"/>
    <x v="57"/>
    <n v="1"/>
    <n v="0.48149999999999998"/>
    <x v="57"/>
    <n v="-1.2161"/>
    <n v="-6.2251000000000003"/>
    <n v="-12.2859"/>
    <n v="-11.611000000000001"/>
    <n v="-9.2225999999999999"/>
    <n v="49800"/>
    <n v="2.1301000000000001"/>
  </r>
  <r>
    <x v="6"/>
    <x v="4"/>
    <x v="2"/>
    <n v="67.08"/>
    <x v="58"/>
    <n v="5236"/>
    <n v="-849"/>
    <n v="-0.78"/>
    <n v="4805"/>
    <n v="76858"/>
    <x v="58"/>
    <x v="58"/>
    <x v="58"/>
    <n v="1"/>
    <n v="0.4022"/>
    <x v="58"/>
    <n v="-5.1999999999999998E-2"/>
    <n v="-0.24030000000000001"/>
    <n v="-1.6213"/>
    <n v="1.0537000000000001"/>
    <n v="-0.33700000000000002"/>
    <n v="56400"/>
    <n v="1.2616000000000001"/>
  </r>
  <r>
    <x v="7"/>
    <x v="4"/>
    <x v="2"/>
    <n v="76.66"/>
    <x v="59"/>
    <n v="10565"/>
    <n v="2196"/>
    <n v="1.65"/>
    <n v="9958"/>
    <n v="90210"/>
    <x v="59"/>
    <x v="59"/>
    <x v="59"/>
    <n v="1"/>
    <n v="0.32419999999999999"/>
    <x v="59"/>
    <n v="0.44719999999999999"/>
    <n v="1.8601000000000001"/>
    <n v="3.7650000000000001"/>
    <n v="-1.3029999999999999"/>
    <n v="2.4630999999999998"/>
    <n v="66400"/>
    <n v="0.1186"/>
  </r>
  <r>
    <x v="8"/>
    <x v="4"/>
    <x v="2"/>
    <n v="78.41"/>
    <x v="60"/>
    <n v="19219"/>
    <n v="7529"/>
    <n v="5.2"/>
    <n v="16752"/>
    <n v="107272"/>
    <x v="60"/>
    <x v="60"/>
    <x v="60"/>
    <n v="1"/>
    <n v="0.29099999999999998"/>
    <x v="60"/>
    <n v="1.4690000000000001"/>
    <n v="5.4690000000000003"/>
    <n v="11.6899"/>
    <n v="-0.50070000000000003"/>
    <n v="7.0606"/>
    <n v="65000"/>
    <n v="1.6222000000000001"/>
  </r>
  <r>
    <x v="9"/>
    <x v="4"/>
    <x v="2"/>
    <n v="75.16"/>
    <x v="61"/>
    <n v="21915"/>
    <n v="9085"/>
    <n v="6.13"/>
    <n v="16922"/>
    <n v="101081"/>
    <x v="61"/>
    <x v="61"/>
    <x v="61"/>
    <n v="1"/>
    <n v="0.41249999999999998"/>
    <x v="61"/>
    <n v="1.6640999999999999"/>
    <n v="6.3093000000000004"/>
    <n v="13.190799999999999"/>
    <n v="1.7808999999999999"/>
    <n v="8.9116999999999997"/>
    <n v="64000"/>
    <n v="1.4648000000000001"/>
  </r>
  <r>
    <x v="10"/>
    <x v="4"/>
    <x v="2"/>
    <n v="52.11"/>
    <x v="62"/>
    <n v="21825"/>
    <n v="3438"/>
    <n v="2.04"/>
    <n v="19327"/>
    <n v="98669"/>
    <x v="62"/>
    <x v="62"/>
    <x v="62"/>
    <n v="1"/>
    <n v="0.49149999999999999"/>
    <x v="62"/>
    <n v="0.67420000000000002"/>
    <n v="2.5133999999999999"/>
    <n v="4.8277000000000001"/>
    <n v="2.2237"/>
    <n v="3.7488999999999999"/>
    <n v="63000"/>
    <n v="2.0693000000000001"/>
  </r>
  <r>
    <x v="11"/>
    <x v="4"/>
    <x v="2"/>
    <n v="44.06"/>
    <x v="63"/>
    <n v="18692"/>
    <n v="19810"/>
    <n v="11.01"/>
    <n v="15225"/>
    <n v="102393"/>
    <x v="63"/>
    <x v="63"/>
    <x v="63"/>
    <n v="1"/>
    <n v="0.7349"/>
    <x v="63"/>
    <n v="3.4106999999999998"/>
    <n v="10.6183"/>
    <n v="30.427800000000001"/>
    <n v="-121.5022"/>
    <n v="18.4222"/>
    <n v="57000"/>
    <n v="3.1568000000000001"/>
  </r>
  <r>
    <x v="12"/>
    <x v="4"/>
    <x v="2"/>
    <n v="7.79"/>
    <x v="64"/>
    <n v="16787"/>
    <n v="2046"/>
    <n v="14.98"/>
    <n v="21166"/>
    <n v="113239"/>
    <x v="64"/>
    <x v="64"/>
    <x v="64"/>
    <n v="1"/>
    <n v="0.75480000000000003"/>
    <x v="64"/>
    <n v="1.9393"/>
    <n v="6.6699000000000002"/>
    <n v="2.8092999999999999"/>
    <n v="-15.871499999999999"/>
    <n v="11.704499999999999"/>
    <n v="63000"/>
    <n v="1.64"/>
  </r>
  <r>
    <x v="13"/>
    <x v="4"/>
    <x v="2"/>
    <n v="4.04"/>
    <x v="65"/>
    <n v="18614"/>
    <n v="-12244"/>
    <n v="-90.48"/>
    <n v="27765"/>
    <n v="98076"/>
    <x v="65"/>
    <x v="65"/>
    <x v="65"/>
    <n v="1"/>
    <n v="1.1552"/>
    <x v="65"/>
    <n v="-1.5123"/>
    <n v="-6.0640999999999998"/>
    <n v="-16.2286"/>
    <n v="137.3287"/>
    <n v="-13.950699999999999"/>
    <n v="96000"/>
    <n v="-0.35549999999999998"/>
  </r>
  <r>
    <x v="0"/>
    <x v="5"/>
    <x v="3"/>
    <n v="41.28"/>
    <x v="66"/>
    <n v="16824"/>
    <n v="1800"/>
    <n v="0.84"/>
    <n v="5693"/>
    <n v="23075"/>
    <x v="66"/>
    <x v="66"/>
    <x v="66"/>
    <n v="0.81169999999999998"/>
    <n v="2.2563"/>
    <x v="66"/>
    <n v="1.5288999999999999"/>
    <n v="2.5615000000000001"/>
    <n v="8.3026"/>
    <n v="-1.6E-2"/>
    <n v="7.8613"/>
    <n v="26010"/>
    <n v="8.0028000000000006"/>
  </r>
  <r>
    <x v="1"/>
    <x v="5"/>
    <x v="3"/>
    <n v="32.200000000000003"/>
    <x v="67"/>
    <n v="16261"/>
    <n v="-102"/>
    <n v="-0.05"/>
    <n v="5286"/>
    <n v="21223"/>
    <x v="67"/>
    <x v="67"/>
    <x v="67"/>
    <n v="0.63560000000000005"/>
    <n v="2.1152000000000002"/>
    <x v="67"/>
    <n v="-8.5199999999999998E-2"/>
    <n v="-0.14799999999999999"/>
    <n v="-0.49409999999999998"/>
    <n v="18.602499999999999"/>
    <n v="-0.41460000000000002"/>
    <n v="26000"/>
    <n v="4.6978999999999997"/>
  </r>
  <r>
    <x v="2"/>
    <x v="5"/>
    <x v="3"/>
    <n v="24.1"/>
    <x v="68"/>
    <n v="14571"/>
    <n v="-1318"/>
    <n v="-1.05"/>
    <n v="5223"/>
    <n v="21253"/>
    <x v="68"/>
    <x v="68"/>
    <x v="68"/>
    <n v="0.70699999999999996"/>
    <n v="1.9227000000000001"/>
    <x v="68"/>
    <n v="-1.3326"/>
    <n v="-2.2275"/>
    <n v="-7.1363000000000003"/>
    <n v="-18.501300000000001"/>
    <n v="-6.1356000000000002"/>
    <n v="24000"/>
    <n v="1.2336"/>
  </r>
  <r>
    <x v="3"/>
    <x v="5"/>
    <x v="3"/>
    <n v="24.73"/>
    <x v="69"/>
    <n v="13300"/>
    <n v="-7656"/>
    <n v="-14.5"/>
    <n v="-6860"/>
    <n v="5388"/>
    <x v="69"/>
    <x v="69"/>
    <x v="69"/>
    <n v="1.3321000000000001"/>
    <n v="0"/>
    <x v="69"/>
    <n v="-8.9699000000000009"/>
    <n v="-141.83369999999999"/>
    <n v="-44.696100000000001"/>
    <n v="0.57289999999999996"/>
    <n v="-141.83369999999999"/>
    <n v="23000"/>
    <n v="1.8122"/>
  </r>
  <r>
    <x v="4"/>
    <x v="5"/>
    <x v="3"/>
    <n v="5.75"/>
    <x v="70"/>
    <n v="12260"/>
    <n v="-6851"/>
    <n v="-13.25"/>
    <n v="-6664"/>
    <n v="12903"/>
    <x v="70"/>
    <x v="70"/>
    <x v="70"/>
    <n v="0.2205"/>
    <n v="1.7045999999999999"/>
    <x v="70"/>
    <n v="-8.8797999999999995"/>
    <n v="-52.987699999999997"/>
    <n v="-40.8795"/>
    <n v="-4.0631000000000004"/>
    <n v="-52.987699999999997"/>
    <n v="24000"/>
    <n v="2.4426000000000001"/>
  </r>
  <r>
    <x v="5"/>
    <x v="5"/>
    <x v="3"/>
    <n v="12.32"/>
    <x v="71"/>
    <n v="12080"/>
    <n v="1646"/>
    <n v="3.21"/>
    <n v="5759"/>
    <n v="19472"/>
    <x v="71"/>
    <x v="71"/>
    <x v="71"/>
    <n v="0.88100000000000001"/>
    <n v="0.98240000000000005"/>
    <x v="71"/>
    <n v="2.4407000000000001"/>
    <n v="4.4593999999999996"/>
    <n v="9.6060999999999996"/>
    <n v="3.2498"/>
    <n v="8.5251000000000001"/>
    <n v="23000"/>
    <n v="2.1301000000000001"/>
  </r>
  <r>
    <x v="6"/>
    <x v="5"/>
    <x v="3"/>
    <n v="23.06"/>
    <x v="72"/>
    <n v="12286"/>
    <n v="1393"/>
    <n v="2.78"/>
    <n v="4835"/>
    <n v="18192"/>
    <x v="72"/>
    <x v="72"/>
    <x v="72"/>
    <n v="0.81489999999999996"/>
    <n v="1.0134000000000001"/>
    <x v="72"/>
    <n v="2.0510999999999999"/>
    <n v="4.0887000000000002"/>
    <n v="7.8852000000000002"/>
    <n v="0.2656"/>
    <n v="7.7342000000000004"/>
    <n v="24000"/>
    <n v="1.2616000000000001"/>
  </r>
  <r>
    <x v="7"/>
    <x v="5"/>
    <x v="3"/>
    <n v="30.73"/>
    <x v="73"/>
    <n v="11071"/>
    <n v="874"/>
    <n v="1.79"/>
    <n v="4120"/>
    <n v="16828"/>
    <x v="73"/>
    <x v="73"/>
    <x v="73"/>
    <n v="0.91359999999999997"/>
    <n v="1.0164"/>
    <x v="73"/>
    <n v="1.4043000000000001"/>
    <n v="2.7111999999999998"/>
    <n v="5.1921999999999997"/>
    <n v="-0.42849999999999999"/>
    <n v="5.2769000000000004"/>
    <n v="23000"/>
    <n v="0.1186"/>
  </r>
  <r>
    <x v="8"/>
    <x v="5"/>
    <x v="3"/>
    <n v="26.09"/>
    <x v="74"/>
    <n v="10521"/>
    <n v="1436"/>
    <n v="3.06"/>
    <n v="4883"/>
    <n v="16000"/>
    <x v="74"/>
    <x v="74"/>
    <x v="74"/>
    <n v="1.0791999999999999"/>
    <n v="0.98019999999999996"/>
    <x v="74"/>
    <n v="2.4116"/>
    <n v="4.6699000000000002"/>
    <n v="8.4025999999999996"/>
    <n v="1.5681"/>
    <n v="9.0625"/>
    <n v="22581"/>
    <n v="1.6222000000000001"/>
  </r>
  <r>
    <x v="9"/>
    <x v="5"/>
    <x v="3"/>
    <n v="25.29"/>
    <x v="75"/>
    <n v="9614"/>
    <n v="814"/>
    <n v="1.83"/>
    <n v="3839"/>
    <n v="14594"/>
    <x v="75"/>
    <x v="75"/>
    <x v="75"/>
    <n v="0.79769999999999996"/>
    <n v="1.0126999999999999"/>
    <x v="75"/>
    <n v="1.4891000000000001"/>
    <n v="3.0316999999999998"/>
    <n v="5.2186000000000003"/>
    <n v="-4.6071"/>
    <n v="5.6736000000000004"/>
    <n v="21166"/>
    <n v="1.4648000000000001"/>
  </r>
  <r>
    <x v="10"/>
    <x v="5"/>
    <x v="3"/>
    <n v="18.100000000000001"/>
    <x v="76"/>
    <n v="10017"/>
    <n v="816"/>
    <n v="1.92"/>
    <n v="3965"/>
    <n v="13326"/>
    <x v="76"/>
    <x v="76"/>
    <x v="76"/>
    <n v="0.81859999999999999"/>
    <n v="1.0062"/>
    <x v="76"/>
    <n v="1.5825"/>
    <n v="3.2117"/>
    <n v="5.4255000000000004"/>
    <n v="1.3509"/>
    <n v="6.2283999999999997"/>
    <n v="20593"/>
    <n v="2.0693000000000001"/>
  </r>
  <r>
    <x v="11"/>
    <x v="5"/>
    <x v="3"/>
    <n v="17.14"/>
    <x v="77"/>
    <n v="9623"/>
    <n v="844"/>
    <n v="2.1"/>
    <n v="4157"/>
    <n v="12353"/>
    <x v="77"/>
    <x v="77"/>
    <x v="77"/>
    <n v="0.83620000000000005"/>
    <n v="1.1241000000000001"/>
    <x v="77"/>
    <n v="1.7245999999999999"/>
    <n v="3.5573999999999999"/>
    <n v="5.6432000000000002"/>
    <n v="0.77659999999999996"/>
    <n v="6.9457000000000004"/>
    <n v="19274"/>
    <n v="3.1568000000000001"/>
  </r>
  <r>
    <x v="12"/>
    <x v="5"/>
    <x v="3"/>
    <n v="16.73"/>
    <x v="78"/>
    <n v="8652"/>
    <n v="1099"/>
    <n v="2.82"/>
    <n v="4213"/>
    <n v="11534"/>
    <x v="78"/>
    <x v="78"/>
    <x v="78"/>
    <n v="0.77129999999999999"/>
    <n v="1.1613"/>
    <x v="78"/>
    <n v="2.4182999999999999"/>
    <n v="4.8681000000000001"/>
    <n v="7.9401999999999999"/>
    <n v="0.86040000000000005"/>
    <n v="9.6496999999999993"/>
    <n v="19424"/>
    <n v="1.64"/>
  </r>
  <r>
    <x v="13"/>
    <x v="5"/>
    <x v="3"/>
    <n v="18.760000000000002"/>
    <x v="79"/>
    <n v="8397"/>
    <n v="1220"/>
    <n v="3.2"/>
    <n v="4051"/>
    <n v="10585"/>
    <x v="79"/>
    <x v="79"/>
    <x v="79"/>
    <n v="0.83030000000000004"/>
    <n v="1.2062999999999999"/>
    <x v="79"/>
    <n v="2.8734000000000002"/>
    <n v="5.6623999999999999"/>
    <n v="9.1052"/>
    <n v="-2.3807999999999998"/>
    <n v="11.657999999999999"/>
    <n v="19425"/>
    <n v="-0.35549999999999998"/>
  </r>
  <r>
    <x v="4"/>
    <x v="6"/>
    <x v="4"/>
    <n v="0.04"/>
    <x v="80"/>
    <n v="3527"/>
    <n v="-383"/>
    <n v="-3.57"/>
    <n v="-52"/>
    <n v="-3723"/>
    <x v="80"/>
    <x v="80"/>
    <x v="80"/>
    <n v="0.77559999999999996"/>
    <n v="-1.1099000000000001"/>
    <x v="80"/>
    <n v="-5.274"/>
    <n v="25.983699999999999"/>
    <n v="-2.2930999999999999"/>
    <n v="3.0663"/>
    <n v="7.4225000000000003"/>
    <n v="89900"/>
    <n v="2.4426000000000001"/>
  </r>
  <r>
    <x v="5"/>
    <x v="6"/>
    <x v="4"/>
    <n v="0.37"/>
    <x v="81"/>
    <n v="4686"/>
    <n v="-2221"/>
    <n v="-20.78"/>
    <n v="-1610"/>
    <n v="-3824"/>
    <x v="81"/>
    <x v="81"/>
    <x v="81"/>
    <n v="1.0672999999999999"/>
    <n v="-1.0887"/>
    <x v="81"/>
    <n v="-23.723600000000001"/>
    <n v="884.8605"/>
    <n v="-10.032500000000001"/>
    <n v="-13.9382"/>
    <n v="39.561799999999998"/>
    <n v="140000"/>
    <n v="2.1301000000000001"/>
  </r>
  <r>
    <x v="6"/>
    <x v="6"/>
    <x v="4"/>
    <n v="1.1100000000000001"/>
    <x v="82"/>
    <n v="5810"/>
    <n v="-1129"/>
    <n v="-10.59"/>
    <n v="-570"/>
    <n v="-1956"/>
    <x v="82"/>
    <x v="82"/>
    <x v="82"/>
    <n v="1.1115999999999999"/>
    <n v="-1.5215000000000001"/>
    <x v="82"/>
    <n v="-9.9497"/>
    <n v="-742.10519999999997"/>
    <n v="-4.4897999999999998"/>
    <n v="14.901400000000001"/>
    <n v="27.285900000000002"/>
    <n v="178000"/>
    <n v="1.2616000000000001"/>
  </r>
  <r>
    <x v="7"/>
    <x v="6"/>
    <x v="4"/>
    <n v="2.19"/>
    <x v="83"/>
    <n v="7149"/>
    <n v="-1682"/>
    <n v="-15.82"/>
    <n v="-889"/>
    <n v="-945"/>
    <x v="83"/>
    <x v="83"/>
    <x v="83"/>
    <n v="1.0479000000000001"/>
    <n v="-3.9958"/>
    <x v="83"/>
    <n v="-13.7277"/>
    <n v="-84.500500000000002"/>
    <n v="-5.3914"/>
    <n v="-7.4240000000000004"/>
    <n v="54.6663"/>
    <n v="196000"/>
    <n v="0.1186"/>
  </r>
  <r>
    <x v="8"/>
    <x v="6"/>
    <x v="4"/>
    <n v="3.51"/>
    <x v="84"/>
    <n v="8755"/>
    <n v="-1365"/>
    <n v="-12.87"/>
    <n v="-195"/>
    <n v="2183"/>
    <x v="84"/>
    <x v="84"/>
    <x v="84"/>
    <n v="1.0946"/>
    <n v="1.9463999999999999"/>
    <x v="84"/>
    <n v="-6.1113999999999997"/>
    <n v="-22.244399999999999"/>
    <n v="-3.7719999999999998"/>
    <n v="-2.7683"/>
    <n v="106.6922"/>
    <n v="226000"/>
    <n v="1.6222000000000001"/>
  </r>
  <r>
    <x v="9"/>
    <x v="6"/>
    <x v="4"/>
    <n v="4.9000000000000004"/>
    <x v="85"/>
    <n v="10514"/>
    <n v="-930"/>
    <n v="-8.7799999999999994"/>
    <n v="-8"/>
    <n v="3172"/>
    <x v="85"/>
    <x v="85"/>
    <x v="85"/>
    <n v="1.1011"/>
    <n v="0.98360000000000003"/>
    <x v="85"/>
    <n v="-5.4497999999999998"/>
    <n v="-20.606100000000001"/>
    <n v="-2.3334999999999999"/>
    <n v="4.5387000000000004"/>
    <n v="1197.7270000000001"/>
    <n v="246000"/>
    <n v="1.4648000000000001"/>
  </r>
  <r>
    <x v="10"/>
    <x v="6"/>
    <x v="4"/>
    <n v="4.47"/>
    <x v="86"/>
    <n v="10601"/>
    <n v="-3140"/>
    <n v="-29.4"/>
    <n v="-648"/>
    <n v="4341"/>
    <x v="86"/>
    <x v="86"/>
    <x v="86"/>
    <n v="1.1120000000000001"/>
    <n v="0.80469999999999997"/>
    <x v="86"/>
    <n v="-14.5924"/>
    <n v="-48.530099999999997"/>
    <n v="-7.5541"/>
    <n v="-3.5464000000000002"/>
    <n v="-554.17409999999995"/>
    <n v="264000"/>
    <n v="2.0693000000000001"/>
  </r>
  <r>
    <x v="11"/>
    <x v="6"/>
    <x v="4"/>
    <n v="3.39"/>
    <x v="87"/>
    <n v="11664"/>
    <n v="133"/>
    <n v="1.19"/>
    <n v="1306"/>
    <n v="8614"/>
    <x v="87"/>
    <x v="87"/>
    <x v="87"/>
    <n v="1.3374999999999999"/>
    <n v="0.37069999999999997"/>
    <x v="87"/>
    <n v="0.5706"/>
    <n v="1.2685"/>
    <n v="0.31169999999999998"/>
    <n v="-12.4078"/>
    <n v="3.2867999999999999"/>
    <n v="280000"/>
    <n v="3.1568000000000001"/>
  </r>
  <r>
    <x v="12"/>
    <x v="6"/>
    <x v="4"/>
    <n v="8.2200000000000006"/>
    <x v="88"/>
    <n v="11986"/>
    <n v="235"/>
    <n v="1.99"/>
    <n v="1561"/>
    <n v="9435"/>
    <x v="88"/>
    <x v="88"/>
    <x v="88"/>
    <n v="1.3018000000000001"/>
    <n v="0.26550000000000001"/>
    <x v="88"/>
    <n v="1.1287"/>
    <n v="2.5150000000000001"/>
    <n v="0.54200000000000004"/>
    <n v="5.4337"/>
    <n v="5.7911000000000001"/>
    <n v="290000"/>
    <n v="1.64"/>
  </r>
  <r>
    <x v="13"/>
    <x v="6"/>
    <x v="4"/>
    <n v="8.98"/>
    <x v="89"/>
    <n v="12652"/>
    <n v="53"/>
    <n v="0.42"/>
    <n v="1283"/>
    <n v="9699"/>
    <x v="89"/>
    <x v="89"/>
    <x v="89"/>
    <n v="1.3411999999999999"/>
    <n v="0.30099999999999999"/>
    <x v="89"/>
    <n v="0.39069999999999999"/>
    <n v="0.83679999999999999"/>
    <n v="0.1133"/>
    <n v="4.5747999999999998"/>
    <n v="1.9704999999999999"/>
    <n v="291000"/>
    <n v="-0.35549999999999998"/>
  </r>
  <r>
    <x v="0"/>
    <x v="7"/>
    <x v="5"/>
    <n v="186.39"/>
    <x v="90"/>
    <n v="13207.2"/>
    <n v="6177.4"/>
    <n v="8.33"/>
    <n v="11241.6"/>
    <n v="-6003.4"/>
    <x v="90"/>
    <x v="90"/>
    <x v="90"/>
    <n v="1.4266000000000001"/>
    <n v="-5.9805000000000001"/>
    <x v="90"/>
    <n v="12.248100000000001"/>
    <n v="20.6601"/>
    <n v="26.646699999999999"/>
    <n v="-2.1322999999999999"/>
    <n v="-69.379400000000004"/>
    <n v="150000"/>
    <n v="8.0028000000000006"/>
  </r>
  <r>
    <x v="1"/>
    <x v="7"/>
    <x v="5"/>
    <n v="193.02"/>
    <x v="91"/>
    <n v="12580.2"/>
    <n v="7545.2"/>
    <n v="10.039999999999999"/>
    <n v="12224.1"/>
    <n v="-4601"/>
    <x v="91"/>
    <x v="91"/>
    <x v="91"/>
    <n v="1.7782"/>
    <n v="-7.7423999999999999"/>
    <x v="91"/>
    <n v="14.010400000000001"/>
    <n v="24.322299999999998"/>
    <n v="32.490299999999998"/>
    <n v="3.3856999999999999"/>
    <n v="-102.19"/>
    <n v="200000"/>
    <n v="4.6978999999999997"/>
  </r>
  <r>
    <x v="2"/>
    <x v="7"/>
    <x v="5"/>
    <n v="200.31"/>
    <x v="92"/>
    <n v="9752.1010000000006"/>
    <n v="4730.5"/>
    <n v="6.31"/>
    <n v="9075.4"/>
    <n v="-7824.9"/>
    <x v="92"/>
    <x v="92"/>
    <x v="92"/>
    <n v="1.01"/>
    <n v="-4.7847999999999997"/>
    <x v="92"/>
    <n v="8.9887999999999995"/>
    <n v="17.282299999999999"/>
    <n v="24.628"/>
    <n v="-1.4852000000000001"/>
    <n v="-44.635800000000003"/>
    <n v="200000"/>
    <n v="1.2336"/>
  </r>
  <r>
    <x v="3"/>
    <x v="7"/>
    <x v="5"/>
    <n v="159.88999999999999"/>
    <x v="93"/>
    <n v="11179.4"/>
    <n v="6025.4"/>
    <n v="7.88"/>
    <n v="10687.7"/>
    <n v="-8210.2999999999993"/>
    <x v="93"/>
    <x v="93"/>
    <x v="93"/>
    <n v="0.98260000000000003"/>
    <n v="-4.1627000000000001"/>
    <x v="93"/>
    <n v="12.6822"/>
    <n v="23.257100000000001"/>
    <n v="28.202999999999999"/>
    <n v="2.1046"/>
    <n v="-55.3414"/>
    <n v="205000"/>
    <n v="1.8122"/>
  </r>
  <r>
    <x v="4"/>
    <x v="7"/>
    <x v="5"/>
    <n v="148.82"/>
    <x v="94"/>
    <n v="10832.6"/>
    <n v="5924.3"/>
    <n v="7.54"/>
    <n v="10304.6"/>
    <n v="-6258.4"/>
    <x v="94"/>
    <x v="94"/>
    <x v="94"/>
    <n v="1.3631"/>
    <n v="-4.9653999999999998"/>
    <x v="94"/>
    <n v="18.055700000000002"/>
    <n v="23.872"/>
    <n v="27.8687"/>
    <n v="0.84360000000000002"/>
    <n v="-68.968199999999996"/>
    <n v="210000"/>
    <n v="2.4426000000000001"/>
  </r>
  <r>
    <x v="5"/>
    <x v="7"/>
    <x v="5"/>
    <n v="136.88999999999999"/>
    <x v="95"/>
    <n v="10620.8"/>
    <n v="5192.3"/>
    <n v="6.37"/>
    <n v="10916.1"/>
    <n v="-3268"/>
    <x v="95"/>
    <x v="95"/>
    <x v="95"/>
    <n v="1.8429"/>
    <n v="-9.0381"/>
    <x v="95"/>
    <n v="15.360200000000001"/>
    <n v="19.766300000000001"/>
    <n v="22.7529"/>
    <n v="-0.27929999999999999"/>
    <n v="-91.936499999999995"/>
    <n v="235000"/>
    <n v="2.1301000000000001"/>
  </r>
  <r>
    <x v="6"/>
    <x v="7"/>
    <x v="5"/>
    <n v="137.21"/>
    <x v="96"/>
    <n v="10204.700000000001"/>
    <n v="4686.5"/>
    <n v="5.44"/>
    <n v="9261.0020000000004"/>
    <n v="-2204.3000000000002"/>
    <x v="96"/>
    <x v="96"/>
    <x v="96"/>
    <n v="1.3979999999999999"/>
    <n v="-11.775"/>
    <x v="96"/>
    <n v="15.1061"/>
    <n v="19.7958"/>
    <n v="19.033899999999999"/>
    <n v="-0.21"/>
    <n v="-103.20869999999999"/>
    <n v="375000"/>
    <n v="1.2616000000000001"/>
  </r>
  <r>
    <x v="7"/>
    <x v="7"/>
    <x v="5"/>
    <n v="101.08"/>
    <x v="97"/>
    <n v="9789.2000000000007"/>
    <n v="4529.3"/>
    <n v="4.8"/>
    <n v="8701.2000000000007"/>
    <n v="7087.9"/>
    <x v="97"/>
    <x v="97"/>
    <x v="97"/>
    <n v="3.2684000000000002"/>
    <n v="3.4033000000000002"/>
    <x v="97"/>
    <n v="11.938499999999999"/>
    <n v="14.5123"/>
    <n v="17.822800000000001"/>
    <n v="0.93540000000000001"/>
    <n v="99.074799999999996"/>
    <n v="420000"/>
    <n v="0.1186"/>
  </r>
  <r>
    <x v="8"/>
    <x v="7"/>
    <x v="5"/>
    <n v="108.48"/>
    <x v="98"/>
    <n v="10455.700000000001"/>
    <n v="4757.8"/>
    <n v="4.82"/>
    <n v="9593.7009999999991"/>
    <n v="12853.4"/>
    <x v="98"/>
    <x v="98"/>
    <x v="98"/>
    <n v="1.5232000000000001"/>
    <n v="1.1619999999999999"/>
    <x v="98"/>
    <n v="13.900600000000001"/>
    <n v="17.121099999999998"/>
    <n v="17.338100000000001"/>
    <n v="2.2100000000000002E-2"/>
    <n v="47.0227"/>
    <n v="420000"/>
    <n v="1.6222000000000001"/>
  </r>
  <r>
    <x v="9"/>
    <x v="7"/>
    <x v="5"/>
    <n v="91.19"/>
    <x v="99"/>
    <n v="10902.7"/>
    <n v="5585.9"/>
    <n v="5.55"/>
    <n v="10349.4"/>
    <n v="16009.7"/>
    <x v="99"/>
    <x v="99"/>
    <x v="99"/>
    <n v="1.5931"/>
    <n v="0.88260000000000005"/>
    <x v="99"/>
    <n v="15.251099999999999"/>
    <n v="18.5335"/>
    <n v="19.874600000000001"/>
    <n v="0.43109999999999998"/>
    <n v="42.520400000000002"/>
    <n v="440000"/>
    <n v="1.4648000000000001"/>
  </r>
  <r>
    <x v="10"/>
    <x v="7"/>
    <x v="5"/>
    <n v="96.55"/>
    <x v="100"/>
    <n v="10816.3"/>
    <n v="5464.8"/>
    <n v="5.36"/>
    <n v="10093.1"/>
    <n v="15293.6"/>
    <x v="100"/>
    <x v="100"/>
    <x v="100"/>
    <n v="1.4463999999999999"/>
    <n v="0.89139999999999997"/>
    <x v="100"/>
    <n v="15.443199999999999"/>
    <n v="18.892299999999999"/>
    <n v="19.823699999999999"/>
    <n v="-0.3911"/>
    <n v="43.754800000000003"/>
    <n v="440000"/>
    <n v="2.0693000000000001"/>
  </r>
  <r>
    <x v="11"/>
    <x v="7"/>
    <x v="5"/>
    <n v="88.56"/>
    <x v="101"/>
    <n v="10686.6"/>
    <n v="5503.1"/>
    <n v="5.27"/>
    <n v="9944.7009999999991"/>
    <n v="14390.2"/>
    <x v="101"/>
    <x v="101"/>
    <x v="101"/>
    <n v="1.2546999999999999"/>
    <n v="0.86870000000000003"/>
    <x v="101"/>
    <n v="16.6812"/>
    <n v="20.747599999999998"/>
    <n v="20.377300000000002"/>
    <n v="0.33689999999999998"/>
    <n v="46.886800000000001"/>
    <n v="420000"/>
    <n v="3.1568000000000001"/>
  </r>
  <r>
    <x v="12"/>
    <x v="7"/>
    <x v="5"/>
    <n v="102.66"/>
    <x v="102"/>
    <n v="9637.2999999999993"/>
    <n v="4946.3"/>
    <n v="4.58"/>
    <n v="8749.2999999999993"/>
    <n v="14634.2"/>
    <x v="102"/>
    <x v="102"/>
    <x v="102"/>
    <n v="1.4937"/>
    <n v="0.78620000000000001"/>
    <x v="102"/>
    <n v="15.469200000000001"/>
    <n v="18.928699999999999"/>
    <n v="20.5457"/>
    <n v="0.46300000000000002"/>
    <n v="41.054600000000001"/>
    <n v="400000"/>
    <n v="1.64"/>
  </r>
  <r>
    <x v="13"/>
    <x v="7"/>
    <x v="5"/>
    <n v="81.099999999999994"/>
    <x v="103"/>
    <n v="8791.7999999999993"/>
    <n v="4551"/>
    <n v="4.1100000000000003"/>
    <n v="8057.2"/>
    <n v="14033.9"/>
    <x v="103"/>
    <x v="103"/>
    <x v="103"/>
    <n v="1.1431"/>
    <n v="0.75380000000000003"/>
    <x v="103"/>
    <n v="15.0571"/>
    <n v="18.5044"/>
    <n v="20.0091"/>
    <n v="3.4304999999999999"/>
    <n v="39.203400000000002"/>
    <n v="385000"/>
    <n v="-0.35549999999999998"/>
  </r>
  <r>
    <x v="0"/>
    <x v="8"/>
    <x v="2"/>
    <n v="32.53"/>
    <x v="104"/>
    <n v="30868.080000000002"/>
    <n v="6212.9489999999996"/>
    <n v="1.4743999999999999"/>
    <n v="1"/>
    <n v="85667.7"/>
    <x v="104"/>
    <x v="104"/>
    <x v="104"/>
    <n v="1"/>
    <n v="7.1601999999999997"/>
    <x v="104"/>
    <n v="0.39460000000000001"/>
    <n v="1.284"/>
    <n v="21.161999999999999"/>
    <n v="-6.5476999999999999"/>
    <n v="9.7883999999999993"/>
    <n v="87400"/>
    <n v="8.0028000000000006"/>
  </r>
  <r>
    <x v="1"/>
    <x v="8"/>
    <x v="2"/>
    <n v="43.6"/>
    <x v="105"/>
    <n v="30169.69"/>
    <n v="8766.2630000000008"/>
    <n v="2.0131000000000001"/>
    <n v="1"/>
    <n v="96547.15"/>
    <x v="105"/>
    <x v="105"/>
    <x v="105"/>
    <n v="1"/>
    <n v="6.3395999999999999"/>
    <x v="105"/>
    <n v="0.52200000000000002"/>
    <n v="1.6696"/>
    <n v="28.216699999999999"/>
    <n v="-1.4282999999999999"/>
    <n v="11.6267"/>
    <n v="81600"/>
    <n v="4.6978999999999997"/>
  </r>
  <r>
    <x v="2"/>
    <x v="8"/>
    <x v="2"/>
    <n v="34.659999999999997"/>
    <x v="106"/>
    <n v="27947.54"/>
    <n v="1959.384"/>
    <n v="0.44159999999999999"/>
    <n v="1"/>
    <n v="85876.479999999996"/>
    <x v="106"/>
    <x v="106"/>
    <x v="106"/>
    <n v="1"/>
    <n v="6.0327000000000002"/>
    <x v="106"/>
    <n v="0.18240000000000001"/>
    <n v="0.60199999999999998"/>
    <n v="9.0146999999999995"/>
    <n v="20.434100000000001"/>
    <n v="4.1759000000000004"/>
    <n v="83000"/>
    <n v="1.2336"/>
  </r>
  <r>
    <x v="3"/>
    <x v="8"/>
    <x v="2"/>
    <n v="40.78"/>
    <x v="107"/>
    <n v="27621.9"/>
    <n v="4180.5709999999999"/>
    <n v="0.72"/>
    <n v="1"/>
    <n v="83841.259999999995"/>
    <x v="107"/>
    <x v="107"/>
    <x v="107"/>
    <n v="1"/>
    <n v="5.3348000000000004"/>
    <x v="107"/>
    <n v="0.29420000000000002"/>
    <n v="0.92010000000000003"/>
    <n v="16.602399999999999"/>
    <n v="-6.2895000000000003"/>
    <n v="5.8289"/>
    <n v="80800"/>
    <n v="1.8122"/>
  </r>
  <r>
    <x v="4"/>
    <x v="8"/>
    <x v="2"/>
    <n v="31.68"/>
    <x v="108"/>
    <n v="28212.33"/>
    <n v="1860.711"/>
    <n v="0.49120000000000003"/>
    <n v="1"/>
    <n v="85132.21"/>
    <x v="108"/>
    <x v="108"/>
    <x v="108"/>
    <n v="1"/>
    <n v="5.8975"/>
    <x v="108"/>
    <n v="0.20930000000000001"/>
    <n v="0.61860000000000004"/>
    <n v="7.0876999999999999"/>
    <n v="-15.571199999999999"/>
    <n v="4.2504"/>
    <n v="83500"/>
    <n v="2.4426000000000001"/>
  </r>
  <r>
    <x v="5"/>
    <x v="8"/>
    <x v="2"/>
    <n v="45.79"/>
    <x v="109"/>
    <n v="27162.75"/>
    <n v="-2477.0729999999999"/>
    <n v="-0.57299999999999995"/>
    <n v="1"/>
    <n v="85081.42"/>
    <x v="109"/>
    <x v="109"/>
    <x v="109"/>
    <n v="1"/>
    <n v="5.2797000000000001"/>
    <x v="109"/>
    <n v="0.1148"/>
    <n v="0.38619999999999999"/>
    <n v="-10.2561"/>
    <n v="14.5974"/>
    <n v="2.2366999999999999"/>
    <n v="79900"/>
    <n v="2.1301000000000001"/>
  </r>
  <r>
    <x v="6"/>
    <x v="8"/>
    <x v="2"/>
    <n v="46.21"/>
    <x v="110"/>
    <n v="29072.54"/>
    <n v="2373.13"/>
    <n v="0.55840000000000001"/>
    <n v="1"/>
    <n v="96720.98"/>
    <x v="110"/>
    <x v="110"/>
    <x v="110"/>
    <n v="1"/>
    <n v="3.5002"/>
    <x v="110"/>
    <n v="0.18440000000000001"/>
    <n v="0.8387"/>
    <n v="9.1781000000000006"/>
    <n v="-2.4382000000000001"/>
    <n v="3.5150999999999999"/>
    <n v="119300"/>
    <n v="1.2616000000000001"/>
  </r>
  <r>
    <x v="7"/>
    <x v="8"/>
    <x v="2"/>
    <n v="53.45"/>
    <x v="111"/>
    <n v="38919.160000000003"/>
    <n v="-495.39600000000002"/>
    <n v="-0.1162"/>
    <n v="1"/>
    <n v="100706.1"/>
    <x v="111"/>
    <x v="111"/>
    <x v="111"/>
    <n v="1"/>
    <n v="3.6646000000000001"/>
    <x v="111"/>
    <n v="5.5599999999999997E-2"/>
    <n v="0.251"/>
    <n v="-1.3882000000000001"/>
    <n v="9.9995999999999992"/>
    <n v="1.0808"/>
    <n v="129400"/>
    <n v="0.1186"/>
  </r>
  <r>
    <x v="8"/>
    <x v="8"/>
    <x v="2"/>
    <n v="60.47"/>
    <x v="112"/>
    <n v="41677.15"/>
    <n v="-197.77160000000001"/>
    <n v="-4.5999999999999999E-2"/>
    <n v="1"/>
    <n v="108705.4"/>
    <x v="112"/>
    <x v="112"/>
    <x v="112"/>
    <n v="1"/>
    <n v="5.0612000000000004"/>
    <x v="112"/>
    <n v="6.2199999999999998E-2"/>
    <n v="0.36709999999999998"/>
    <n v="-0.51900000000000002"/>
    <n v="6.6557000000000004"/>
    <n v="1.4624999999999999"/>
    <n v="132300"/>
    <n v="1.6222000000000001"/>
  </r>
  <r>
    <x v="9"/>
    <x v="8"/>
    <x v="2"/>
    <n v="55.49"/>
    <x v="113"/>
    <n v="43712.69"/>
    <n v="846.55679999999995"/>
    <n v="0.23200000000000001"/>
    <n v="1"/>
    <n v="100067.4"/>
    <x v="113"/>
    <x v="113"/>
    <x v="113"/>
    <n v="1"/>
    <n v="6.6208"/>
    <x v="113"/>
    <n v="9.8799999999999999E-2"/>
    <n v="0.54700000000000004"/>
    <n v="2.1758000000000002"/>
    <n v="-3.8584999999999998"/>
    <n v="2.3052000000000001"/>
    <n v="139600"/>
    <n v="1.4648000000000001"/>
  </r>
  <r>
    <x v="10"/>
    <x v="8"/>
    <x v="2"/>
    <n v="52.82"/>
    <x v="114"/>
    <n v="46036.06"/>
    <n v="-1650.0889999999999"/>
    <n v="-0.53900000000000003"/>
    <n v="1"/>
    <n v="99793.14"/>
    <x v="114"/>
    <x v="114"/>
    <x v="114"/>
    <n v="1"/>
    <n v="7.6879999999999997"/>
    <x v="114"/>
    <n v="-1.5800000000000002E-2"/>
    <n v="-8.2900000000000001E-2"/>
    <n v="-4.0909000000000004"/>
    <n v="-21.998000000000001"/>
    <n v="-0.42880000000000001"/>
    <n v="139200"/>
    <n v="2.0693000000000001"/>
  </r>
  <r>
    <x v="11"/>
    <x v="8"/>
    <x v="2"/>
    <n v="33.47"/>
    <x v="115"/>
    <n v="48866.82"/>
    <n v="6338.98"/>
    <n v="1.54"/>
    <n v="1"/>
    <n v="104600.5"/>
    <x v="115"/>
    <x v="115"/>
    <x v="115"/>
    <n v="1"/>
    <n v="7.6044999999999998"/>
    <x v="115"/>
    <n v="0.1923"/>
    <n v="1.3680000000000001"/>
    <n v="12.235200000000001"/>
    <n v="6.1199000000000003"/>
    <n v="5.2431999999999999"/>
    <n v="141100"/>
    <n v="3.1568000000000001"/>
  </r>
  <r>
    <x v="12"/>
    <x v="8"/>
    <x v="2"/>
    <n v="47.13"/>
    <x v="116"/>
    <n v="49030.07"/>
    <n v="7034.11"/>
    <n v="1.84"/>
    <n v="1"/>
    <n v="96275.73"/>
    <x v="116"/>
    <x v="116"/>
    <x v="116"/>
    <n v="1"/>
    <n v="9.3328000000000007"/>
    <x v="116"/>
    <n v="0.25309999999999999"/>
    <n v="1.5241"/>
    <n v="14.4688"/>
    <n v="-12.8733"/>
    <n v="7.0387000000000004"/>
    <n v="147500"/>
    <n v="1.64"/>
  </r>
  <r>
    <x v="13"/>
    <x v="8"/>
    <x v="2"/>
    <n v="36.840000000000003"/>
    <x v="117"/>
    <n v="45992.04"/>
    <n v="5497.87"/>
    <n v="5.12"/>
    <n v="1"/>
    <n v="91570.7"/>
    <x v="117"/>
    <x v="117"/>
    <x v="117"/>
    <n v="1"/>
    <n v="8.5152000000000001"/>
    <x v="117"/>
    <n v="0.82820000000000005"/>
    <n v="5.1862000000000004"/>
    <n v="12.0558"/>
    <n v="21.5535"/>
    <n v="22.985099999999999"/>
    <n v="144200"/>
    <n v="-0.35549999999999998"/>
  </r>
  <r>
    <x v="14"/>
    <x v="9"/>
    <x v="6"/>
    <n v="1000.35"/>
    <x v="118"/>
    <n v="15356"/>
    <n v="4368"/>
    <n v="1.74"/>
    <n v="5768"/>
    <n v="22101"/>
    <x v="118"/>
    <x v="118"/>
    <x v="118"/>
    <n v="3.5156000000000001"/>
    <n v="0.49559999999999998"/>
    <x v="118"/>
    <n v="10.6066"/>
    <n v="13.7341"/>
    <n v="16.1934"/>
    <n v="-1.6890000000000001"/>
    <n v="27.209900000000001"/>
    <n v="26196"/>
    <n v="3.7"/>
  </r>
  <r>
    <x v="0"/>
    <x v="9"/>
    <x v="6"/>
    <n v="359.5"/>
    <x v="119"/>
    <n v="17475"/>
    <n v="9752"/>
    <n v="3.85"/>
    <n v="11215"/>
    <n v="26612"/>
    <x v="119"/>
    <x v="119"/>
    <x v="119"/>
    <n v="6.6502999999999997"/>
    <n v="0.4113"/>
    <x v="119"/>
    <n v="22.069800000000001"/>
    <n v="25.965199999999999"/>
    <n v="36.233899999999998"/>
    <n v="1.3378000000000001"/>
    <n v="48.945999999999998"/>
    <n v="22473"/>
    <n v="8.0028000000000006"/>
  </r>
  <r>
    <x v="1"/>
    <x v="9"/>
    <x v="6"/>
    <n v="735.86"/>
    <x v="120"/>
    <n v="10396"/>
    <n v="4332"/>
    <n v="1.73"/>
    <n v="5630"/>
    <n v="16893"/>
    <x v="120"/>
    <x v="120"/>
    <x v="120"/>
    <n v="4.0903999999999998"/>
    <n v="0.41220000000000001"/>
    <x v="120"/>
    <n v="15.0464"/>
    <n v="18.9526"/>
    <n v="25.978999999999999"/>
    <n v="0.1419"/>
    <n v="43.480899999999998"/>
    <n v="18975"/>
    <n v="4.6978999999999997"/>
  </r>
  <r>
    <x v="2"/>
    <x v="9"/>
    <x v="6"/>
    <n v="323.24"/>
    <x v="121"/>
    <n v="6768"/>
    <n v="2796"/>
    <n v="1.1299999999999999"/>
    <n v="3227"/>
    <n v="12204"/>
    <x v="121"/>
    <x v="121"/>
    <x v="121"/>
    <n v="7.6738"/>
    <n v="0.16309999999999999"/>
    <x v="121"/>
    <n v="16.1479"/>
    <n v="19.697099999999999"/>
    <n v="25.609100000000002"/>
    <n v="0.47099999999999997"/>
    <n v="24.235099999999999"/>
    <n v="13775"/>
    <n v="1.2336"/>
  </r>
  <r>
    <x v="3"/>
    <x v="9"/>
    <x v="6"/>
    <n v="144"/>
    <x v="122"/>
    <n v="7171"/>
    <n v="4141"/>
    <n v="1.6575"/>
    <n v="4066"/>
    <n v="9342"/>
    <x v="122"/>
    <x v="122"/>
    <x v="122"/>
    <n v="7.9436"/>
    <n v="0.21279999999999999"/>
    <x v="122"/>
    <n v="31.1541"/>
    <n v="36.548999999999999"/>
    <n v="35.344799999999999"/>
    <n v="0.1057"/>
    <n v="47.712899999999998"/>
    <n v="13277"/>
    <n v="1.8122"/>
  </r>
  <r>
    <x v="4"/>
    <x v="9"/>
    <x v="6"/>
    <n v="81.44"/>
    <x v="123"/>
    <n v="5822"/>
    <n v="3047"/>
    <n v="1.2050000000000001"/>
    <n v="3409"/>
    <n v="7471"/>
    <x v="58"/>
    <x v="123"/>
    <x v="123"/>
    <n v="8.0268999999999995"/>
    <n v="0.26769999999999999"/>
    <x v="123"/>
    <n v="27.106100000000001"/>
    <n v="32.222900000000003"/>
    <n v="31.367100000000001"/>
    <n v="0.57250000000000001"/>
    <n v="44.802199999999999"/>
    <n v="11528"/>
    <n v="2.4426000000000001"/>
  </r>
  <r>
    <x v="5"/>
    <x v="9"/>
    <x v="6"/>
    <n v="117.26"/>
    <x v="124"/>
    <n v="4063"/>
    <n v="1666"/>
    <n v="0.64249999999999996"/>
    <n v="2121"/>
    <n v="5762"/>
    <x v="123"/>
    <x v="124"/>
    <x v="124"/>
    <n v="4.774"/>
    <n v="0.48770000000000002"/>
    <x v="124"/>
    <n v="16.929200000000002"/>
    <n v="21.424900000000001"/>
    <n v="24.11"/>
    <n v="9.7500000000000003E-2"/>
    <n v="33.055599999999998"/>
    <n v="10299"/>
    <n v="2.1301000000000001"/>
  </r>
  <r>
    <x v="6"/>
    <x v="9"/>
    <x v="6"/>
    <n v="57.53"/>
    <x v="125"/>
    <n v="2811"/>
    <n v="614"/>
    <n v="0.27"/>
    <n v="973"/>
    <n v="4469"/>
    <x v="124"/>
    <x v="125"/>
    <x v="52"/>
    <n v="2.5746000000000002"/>
    <n v="0.33789999999999998"/>
    <x v="125"/>
    <n v="8.3310999999999993"/>
    <n v="13.4472"/>
    <n v="12.2555"/>
    <n v="0.124"/>
    <n v="16.662099999999999"/>
    <n v="9227"/>
    <n v="1.2616000000000001"/>
  </r>
  <r>
    <x v="7"/>
    <x v="9"/>
    <x v="6"/>
    <n v="17.73"/>
    <x v="126"/>
    <n v="2599"/>
    <n v="631"/>
    <n v="0.28000000000000003"/>
    <n v="1007"/>
    <n v="4418"/>
    <x v="125"/>
    <x v="126"/>
    <x v="125"/>
    <n v="6.3761000000000001"/>
    <n v="0.31640000000000001"/>
    <x v="126"/>
    <n v="8.7627000000000006"/>
    <n v="10.849399999999999"/>
    <n v="13.4772"/>
    <n v="0.1033"/>
    <n v="17.6356"/>
    <n v="9228"/>
    <n v="0.1186"/>
  </r>
  <r>
    <x v="8"/>
    <x v="9"/>
    <x v="6"/>
    <n v="10.9"/>
    <x v="127"/>
    <n v="2268"/>
    <n v="440"/>
    <n v="0.185"/>
    <n v="740"/>
    <n v="4456.3980000000001"/>
    <x v="126"/>
    <x v="127"/>
    <x v="126"/>
    <n v="5.9489999999999998"/>
    <n v="0.30830000000000002"/>
    <x v="127"/>
    <n v="6.0682"/>
    <n v="7.5468000000000002"/>
    <n v="10.6538"/>
    <n v="-2.2000000000000001E-3"/>
    <n v="12.5099"/>
    <n v="8808"/>
    <n v="1.6222000000000001"/>
  </r>
  <r>
    <x v="9"/>
    <x v="9"/>
    <x v="6"/>
    <n v="9.11"/>
    <x v="128"/>
    <n v="2226.3429999999998"/>
    <n v="562.53599999999994"/>
    <n v="0.22500000000000001"/>
    <n v="874.4742"/>
    <n v="4827.7030000000004"/>
    <x v="127"/>
    <x v="128"/>
    <x v="127"/>
    <n v="4.8916000000000004"/>
    <n v="3.8999999999999998E-3"/>
    <x v="128"/>
    <n v="8.7728000000000002"/>
    <n v="11.6066"/>
    <n v="13.142899999999999"/>
    <n v="-5.6099999999999997E-2"/>
    <n v="14.519500000000001"/>
    <n v="7974"/>
    <n v="1.4648000000000001"/>
  </r>
  <r>
    <x v="10"/>
    <x v="9"/>
    <x v="6"/>
    <n v="7.66"/>
    <x v="129"/>
    <n v="2056.5169999999998"/>
    <n v="581.09"/>
    <n v="0.23499999999999999"/>
    <n v="852.50379999999996"/>
    <n v="4145.7240000000002"/>
    <x v="128"/>
    <x v="129"/>
    <x v="128"/>
    <n v="4.1994999999999996"/>
    <n v="5.1999999999999998E-3"/>
    <x v="129"/>
    <n v="10.464600000000001"/>
    <n v="13.9445"/>
    <n v="14.534800000000001"/>
    <n v="6.7100000000000007E-2"/>
    <n v="18.281600000000001"/>
    <n v="7133"/>
    <n v="2.0693000000000001"/>
  </r>
  <r>
    <x v="11"/>
    <x v="9"/>
    <x v="6"/>
    <n v="8.4600000000000009"/>
    <x v="130"/>
    <n v="1409.09"/>
    <n v="253.14599999999999"/>
    <n v="0.1075"/>
    <n v="442.73610000000002"/>
    <n v="3181.462"/>
    <x v="129"/>
    <x v="130"/>
    <x v="129"/>
    <n v="3.4232"/>
    <n v="7.4000000000000003E-3"/>
    <x v="130"/>
    <n v="5.6314000000000002"/>
    <n v="7.8987999999999996"/>
    <n v="7.1443000000000003"/>
    <n v="5.8799999999999998E-2"/>
    <n v="10.034000000000001"/>
    <n v="6029"/>
    <n v="3.1568000000000001"/>
  </r>
  <r>
    <x v="12"/>
    <x v="9"/>
    <x v="6"/>
    <n v="8.9499999999999993"/>
    <x v="131"/>
    <n v="1176.923"/>
    <n v="-67.986999999999995"/>
    <n v="-0.03"/>
    <n v="97.718900000000005"/>
    <n v="2665.14"/>
    <x v="130"/>
    <x v="131"/>
    <x v="130"/>
    <n v="3.1627999999999998"/>
    <n v="9.1999999999999998E-3"/>
    <x v="131"/>
    <n v="-1.8958999999999999"/>
    <n v="-2.5278"/>
    <n v="-2.0438000000000001"/>
    <n v="0.25879999999999997"/>
    <n v="-3.1261000000000001"/>
    <n v="5706"/>
    <n v="1.64"/>
  </r>
  <r>
    <x v="13"/>
    <x v="9"/>
    <x v="6"/>
    <n v="10.37"/>
    <x v="132"/>
    <n v="1174.269"/>
    <n v="-30.041"/>
    <n v="-1.2500000000000001E-2"/>
    <n v="114.3228"/>
    <n v="2394.652"/>
    <x v="131"/>
    <x v="132"/>
    <x v="131"/>
    <n v="2.7845"/>
    <n v="1.0699999999999999E-2"/>
    <x v="132"/>
    <n v="-0.89659999999999995"/>
    <n v="-1.2412000000000001"/>
    <n v="-0.87709999999999999"/>
    <n v="-7.22E-2"/>
    <n v="-1.5999000000000001"/>
    <n v="5420"/>
    <n v="-0.35549999999999998"/>
  </r>
  <r>
    <x v="0"/>
    <x v="10"/>
    <x v="6"/>
    <n v="109.08"/>
    <x v="133"/>
    <n v="26866"/>
    <n v="8014"/>
    <n v="1.94"/>
    <n v="15369"/>
    <n v="103286"/>
    <x v="132"/>
    <x v="133"/>
    <x v="132"/>
    <n v="1.5676000000000001"/>
    <n v="0.40710000000000002"/>
    <x v="133"/>
    <n v="4.4024999999999999"/>
    <n v="5.6870000000000003"/>
    <n v="12.7097"/>
    <n v="-4.5640000000000001"/>
    <n v="11.506"/>
    <n v="131900"/>
    <n v="8.0028000000000006"/>
  </r>
  <r>
    <x v="1"/>
    <x v="10"/>
    <x v="6"/>
    <n v="209.45"/>
    <x v="134"/>
    <n v="43815"/>
    <n v="19868"/>
    <n v="4.8600000000000003"/>
    <n v="31248"/>
    <n v="95391"/>
    <x v="133"/>
    <x v="134"/>
    <x v="133"/>
    <n v="2.1322999999999999"/>
    <n v="0.39939999999999998"/>
    <x v="134"/>
    <n v="11.797700000000001"/>
    <n v="15.413399999999999"/>
    <n v="25.1417"/>
    <n v="-2.8277999999999999"/>
    <n v="32.486400000000003"/>
    <n v="121100"/>
    <n v="4.6978999999999997"/>
  </r>
  <r>
    <x v="2"/>
    <x v="10"/>
    <x v="6"/>
    <n v="104.16"/>
    <x v="135"/>
    <n v="43612"/>
    <n v="20899"/>
    <n v="4.9400000000000004"/>
    <n v="35917"/>
    <n v="81038"/>
    <x v="134"/>
    <x v="135"/>
    <x v="134"/>
    <n v="1.9087000000000001"/>
    <n v="0.44919999999999999"/>
    <x v="135"/>
    <n v="13.651400000000001"/>
    <n v="18.183299999999999"/>
    <n v="26.839400000000001"/>
    <n v="1.2739"/>
    <n v="46.4"/>
    <n v="110600"/>
    <n v="1.2336"/>
  </r>
  <r>
    <x v="3"/>
    <x v="10"/>
    <x v="6"/>
    <n v="260.35000000000002"/>
    <x v="136"/>
    <n v="42140"/>
    <n v="21048"/>
    <n v="4.71"/>
    <n v="32861"/>
    <n v="77504"/>
    <x v="135"/>
    <x v="136"/>
    <x v="135"/>
    <n v="1.4001999999999999"/>
    <n v="0.37419999999999998"/>
    <x v="136"/>
    <n v="15.4171"/>
    <n v="20.472300000000001"/>
    <n v="29.247599999999998"/>
    <n v="0.75390000000000001"/>
    <n v="52.097700000000003"/>
    <n v="110800"/>
    <n v="1.8122"/>
  </r>
  <r>
    <x v="4"/>
    <x v="10"/>
    <x v="6"/>
    <n v="214.19"/>
    <x v="137"/>
    <n v="43737"/>
    <n v="21053"/>
    <n v="4.4800000000000004"/>
    <n v="32401"/>
    <n v="74563"/>
    <x v="136"/>
    <x v="137"/>
    <x v="136"/>
    <n v="1.7314000000000001"/>
    <n v="0.35349999999999998"/>
    <x v="137"/>
    <n v="16.452400000000001"/>
    <n v="21.124600000000001"/>
    <n v="29.715699999999998"/>
    <n v="0.89459999999999995"/>
    <n v="55.092399999999998"/>
    <n v="107400"/>
    <n v="2.4426000000000001"/>
  </r>
  <r>
    <x v="5"/>
    <x v="10"/>
    <x v="6"/>
    <n v="216.03"/>
    <x v="138"/>
    <n v="39098"/>
    <n v="9601"/>
    <n v="1.99"/>
    <n v="26179"/>
    <n v="69019"/>
    <x v="137"/>
    <x v="138"/>
    <x v="137"/>
    <n v="1.6934"/>
    <n v="0.38850000000000001"/>
    <x v="138"/>
    <n v="7.7899000000000003"/>
    <n v="10.207800000000001"/>
    <n v="15.297700000000001"/>
    <n v="-0.36220000000000002"/>
    <n v="30.1113"/>
    <n v="102700"/>
    <n v="2.1301000000000001"/>
  </r>
  <r>
    <x v="6"/>
    <x v="10"/>
    <x v="6"/>
    <n v="171.88"/>
    <x v="139"/>
    <n v="36233"/>
    <n v="10316"/>
    <n v="2.12"/>
    <n v="20923"/>
    <n v="66226"/>
    <x v="138"/>
    <x v="139"/>
    <x v="138"/>
    <n v="1.7490000000000001"/>
    <n v="0.38179999999999997"/>
    <x v="139"/>
    <n v="9.1029"/>
    <n v="11.874499999999999"/>
    <n v="17.370799999999999"/>
    <n v="0.1101"/>
    <n v="24.197199999999999"/>
    <n v="106000"/>
    <n v="1.2616000000000001"/>
  </r>
  <r>
    <x v="7"/>
    <x v="10"/>
    <x v="6"/>
    <n v="162.57"/>
    <x v="140"/>
    <n v="34679"/>
    <n v="11420"/>
    <n v="2.33"/>
    <n v="22713"/>
    <n v="61085"/>
    <x v="139"/>
    <x v="140"/>
    <x v="139"/>
    <n v="2.4491999999999998"/>
    <n v="0.37109999999999999"/>
    <x v="140"/>
    <n v="11.255800000000001"/>
    <n v="14.0777"/>
    <n v="20.630500000000001"/>
    <n v="0.34920000000000001"/>
    <n v="24.9236"/>
    <n v="107300"/>
    <n v="0.1186"/>
  </r>
  <r>
    <x v="8"/>
    <x v="10"/>
    <x v="6"/>
    <n v="175.46"/>
    <x v="141"/>
    <n v="35609"/>
    <n v="11704"/>
    <n v="2.31"/>
    <n v="23896"/>
    <n v="55865"/>
    <x v="140"/>
    <x v="141"/>
    <x v="140"/>
    <n v="1.7319"/>
    <n v="0.24440000000000001"/>
    <x v="141"/>
    <n v="12.7356"/>
    <n v="17.231000000000002"/>
    <n v="20.948599999999999"/>
    <n v="6.5100000000000005E-2"/>
    <n v="28.857399999999998"/>
    <n v="106700"/>
    <n v="1.6222000000000001"/>
  </r>
  <r>
    <x v="9"/>
    <x v="10"/>
    <x v="6"/>
    <n v="129.02000000000001"/>
    <x v="142"/>
    <n v="31521"/>
    <n v="9620"/>
    <n v="1.89"/>
    <n v="20323"/>
    <n v="58256"/>
    <x v="141"/>
    <x v="142"/>
    <x v="141"/>
    <n v="2.3647"/>
    <n v="0.23080000000000001"/>
    <x v="142"/>
    <n v="10.416"/>
    <n v="13.4694"/>
    <n v="18.2515"/>
    <n v="0.45200000000000001"/>
    <n v="22.585899999999999"/>
    <n v="107600"/>
    <n v="1.4648000000000001"/>
  </r>
  <r>
    <x v="10"/>
    <x v="10"/>
    <x v="6"/>
    <n v="102.61"/>
    <x v="143"/>
    <n v="33151"/>
    <n v="11005"/>
    <n v="2.13"/>
    <n v="22160"/>
    <n v="51203"/>
    <x v="142"/>
    <x v="143"/>
    <x v="142"/>
    <n v="2.4312"/>
    <n v="0.2626"/>
    <x v="143"/>
    <n v="13.0467"/>
    <n v="17.104700000000001"/>
    <n v="20.631399999999999"/>
    <n v="-0.36220000000000002"/>
    <n v="31.212800000000001"/>
    <n v="105000"/>
    <n v="2.0693000000000001"/>
  </r>
  <r>
    <x v="11"/>
    <x v="10"/>
    <x v="6"/>
    <n v="123.48"/>
    <x v="144"/>
    <n v="33757"/>
    <n v="12942"/>
    <n v="2.39"/>
    <n v="23541"/>
    <n v="45911"/>
    <x v="143"/>
    <x v="144"/>
    <x v="143"/>
    <n v="2.1509999999999998"/>
    <n v="0.15970000000000001"/>
    <x v="144"/>
    <n v="18.197700000000001"/>
    <n v="24.421199999999999"/>
    <n v="23.967099999999999"/>
    <n v="-0.13139999999999999"/>
    <n v="42.586399999999998"/>
    <n v="100100"/>
    <n v="3.1568000000000001"/>
  </r>
  <r>
    <x v="12"/>
    <x v="10"/>
    <x v="6"/>
    <n v="117.31"/>
    <x v="145"/>
    <n v="28491"/>
    <n v="11464"/>
    <n v="2.0099999999999998"/>
    <n v="20226"/>
    <n v="49430"/>
    <x v="144"/>
    <x v="145"/>
    <x v="144"/>
    <n v="3.3892000000000002"/>
    <n v="4.2799999999999998E-2"/>
    <x v="145"/>
    <n v="18.1433"/>
    <n v="22.257200000000001"/>
    <n v="26.279699999999998"/>
    <n v="0.83740000000000003"/>
    <n v="26.031500000000001"/>
    <n v="82500"/>
    <n v="1.64"/>
  </r>
  <r>
    <x v="13"/>
    <x v="10"/>
    <x v="6"/>
    <n v="112.65"/>
    <x v="146"/>
    <n v="19561"/>
    <n v="4369"/>
    <n v="0.77"/>
    <n v="10763"/>
    <n v="41704"/>
    <x v="145"/>
    <x v="146"/>
    <x v="145"/>
    <n v="2.7871000000000001"/>
    <n v="5.33E-2"/>
    <x v="146"/>
    <n v="8.2286000000000001"/>
    <n v="9.9855999999999998"/>
    <n v="12.4377"/>
    <n v="1.1789000000000001"/>
    <n v="11.718500000000001"/>
    <n v="79800"/>
    <n v="-0.35549999999999998"/>
  </r>
  <r>
    <x v="0"/>
    <x v="11"/>
    <x v="7"/>
    <n v="856.94"/>
    <x v="147"/>
    <n v="225152"/>
    <n v="-2722"/>
    <n v="-0.27"/>
    <n v="54169"/>
    <n v="146043"/>
    <x v="146"/>
    <x v="147"/>
    <x v="146"/>
    <n v="0.9446"/>
    <n v="0.45979999999999999"/>
    <x v="147"/>
    <n v="-0.58830000000000005"/>
    <n v="-1.2767999999999999"/>
    <n v="-0.52959999999999996"/>
    <n v="-0.25459999999999999"/>
    <n v="-2.1644999999999999"/>
    <n v="1541000"/>
    <n v="8.0028000000000006"/>
  </r>
  <r>
    <x v="1"/>
    <x v="11"/>
    <x v="7"/>
    <n v="1691"/>
    <x v="148"/>
    <n v="197478"/>
    <n v="33364"/>
    <n v="3.24"/>
    <n v="59312"/>
    <n v="138245"/>
    <x v="147"/>
    <x v="148"/>
    <x v="147"/>
    <n v="1.1357999999999999"/>
    <n v="0.35260000000000002"/>
    <x v="148"/>
    <n v="7.9333999999999998"/>
    <n v="17.8428"/>
    <n v="7.1013999999999999"/>
    <n v="-3.9226000000000001"/>
    <n v="27.152999999999999"/>
    <n v="1608000"/>
    <n v="4.6978999999999997"/>
  </r>
  <r>
    <x v="2"/>
    <x v="11"/>
    <x v="7"/>
    <n v="1634.16"/>
    <x v="149"/>
    <n v="152757"/>
    <n v="21331"/>
    <n v="2.09"/>
    <n v="48079"/>
    <n v="93404"/>
    <x v="148"/>
    <x v="149"/>
    <x v="148"/>
    <n v="1.0502"/>
    <n v="0.34060000000000001"/>
    <x v="149"/>
    <n v="6.6410999999999998"/>
    <n v="17.034800000000001"/>
    <n v="5.5251999999999999"/>
    <n v="0.4798"/>
    <n v="27.212399999999999"/>
    <n v="1298000"/>
    <n v="1.2336"/>
  </r>
  <r>
    <x v="3"/>
    <x v="11"/>
    <x v="7"/>
    <n v="916.15"/>
    <x v="150"/>
    <n v="114986"/>
    <n v="11588"/>
    <n v="1.1505000000000001"/>
    <n v="36330"/>
    <n v="62060"/>
    <x v="149"/>
    <x v="150"/>
    <x v="149"/>
    <n v="1.097"/>
    <n v="0.37730000000000002"/>
    <x v="150"/>
    <n v="5.1445999999999996"/>
    <n v="13.5573"/>
    <n v="4.1308999999999996"/>
    <n v="0.622"/>
    <n v="24.495799999999999"/>
    <n v="798000"/>
    <n v="1.8122"/>
  </r>
  <r>
    <x v="4"/>
    <x v="11"/>
    <x v="7"/>
    <n v="734.42"/>
    <x v="151"/>
    <n v="93731"/>
    <n v="10073"/>
    <n v="1.0069999999999999"/>
    <n v="27762"/>
    <n v="43549"/>
    <x v="150"/>
    <x v="151"/>
    <x v="150"/>
    <n v="1.0981000000000001"/>
    <n v="0.53949999999999998"/>
    <x v="151"/>
    <n v="6.1931000000000003"/>
    <n v="15.0245"/>
    <n v="4.3253000000000004"/>
    <n v="1.0974999999999999"/>
    <n v="34.7333"/>
    <n v="647500"/>
    <n v="2.4426000000000001"/>
  </r>
  <r>
    <x v="5"/>
    <x v="11"/>
    <x v="7"/>
    <n v="563.54"/>
    <x v="152"/>
    <n v="65932"/>
    <n v="3033"/>
    <n v="0.3075"/>
    <n v="15584"/>
    <n v="27709"/>
    <x v="151"/>
    <x v="152"/>
    <x v="151"/>
    <n v="1.04"/>
    <n v="0.89300000000000002"/>
    <x v="152"/>
    <n v="2.3098000000000001"/>
    <n v="5.7824"/>
    <n v="1.7052"/>
    <n v="-0.2387"/>
    <n v="21.122599999999998"/>
    <n v="566000"/>
    <n v="2.1301000000000001"/>
  </r>
  <r>
    <x v="6"/>
    <x v="11"/>
    <x v="7"/>
    <n v="356.31"/>
    <x v="153"/>
    <n v="47722"/>
    <n v="2371"/>
    <n v="0.245"/>
    <n v="12302"/>
    <n v="19285"/>
    <x v="152"/>
    <x v="153"/>
    <x v="152"/>
    <n v="1.0448"/>
    <n v="0.39900000000000002"/>
    <x v="153"/>
    <n v="2.8429000000000002"/>
    <n v="8.7882999999999996"/>
    <n v="1.7435"/>
    <n v="0.30030000000000001"/>
    <n v="15.2958"/>
    <n v="341400"/>
    <n v="1.2616000000000001"/>
  </r>
  <r>
    <x v="7"/>
    <x v="11"/>
    <x v="7"/>
    <n v="316.83"/>
    <x v="154"/>
    <n v="35355"/>
    <n v="596"/>
    <n v="6.25E-2"/>
    <n v="8514"/>
    <n v="13384"/>
    <x v="153"/>
    <x v="154"/>
    <x v="153"/>
    <n v="1.0536000000000001"/>
    <n v="0.61470000000000002"/>
    <x v="154"/>
    <n v="0.92049999999999998"/>
    <n v="2.7578999999999998"/>
    <n v="0.55700000000000005"/>
    <n v="0.56999999999999995"/>
    <n v="6.1921999999999997"/>
    <n v="230800"/>
    <n v="0.1186"/>
  </r>
  <r>
    <x v="8"/>
    <x v="11"/>
    <x v="7"/>
    <n v="143.69999999999999"/>
    <x v="155"/>
    <n v="26236"/>
    <n v="-241"/>
    <n v="-2.5999999999999999E-2"/>
    <n v="4924"/>
    <n v="10741"/>
    <x v="154"/>
    <x v="155"/>
    <x v="154"/>
    <n v="1.1153"/>
    <n v="0.76949999999999996"/>
    <x v="155"/>
    <n v="-0.44219999999999998"/>
    <n v="-1.268"/>
    <n v="-0.27079999999999999"/>
    <n v="-7.4999999999999997E-3"/>
    <n v="-3.2471000000000001"/>
    <n v="154100"/>
    <n v="1.6222000000000001"/>
  </r>
  <r>
    <x v="9"/>
    <x v="11"/>
    <x v="7"/>
    <n v="182.54"/>
    <x v="156"/>
    <n v="20271"/>
    <n v="274"/>
    <n v="2.9499999999999998E-2"/>
    <n v="3998"/>
    <n v="9746"/>
    <x v="155"/>
    <x v="156"/>
    <x v="155"/>
    <n v="1.0716000000000001"/>
    <n v="0.32740000000000002"/>
    <x v="156"/>
    <n v="0.68230000000000002"/>
    <n v="2.1179999999999999"/>
    <n v="0.36799999999999999"/>
    <n v="0.17480000000000001"/>
    <n v="3.8641000000000001"/>
    <n v="117300"/>
    <n v="1.4648000000000001"/>
  </r>
  <r>
    <x v="10"/>
    <x v="11"/>
    <x v="7"/>
    <n v="113.63"/>
    <x v="157"/>
    <n v="15122"/>
    <n v="-39"/>
    <n v="-4.4999999999999997E-3"/>
    <n v="2835"/>
    <n v="8192"/>
    <x v="156"/>
    <x v="157"/>
    <x v="156"/>
    <n v="1.1207"/>
    <n v="0.3765"/>
    <x v="157"/>
    <n v="-0.1198"/>
    <n v="-0.34589999999999999"/>
    <n v="-6.3799999999999996E-2"/>
    <n v="-0.18329999999999999"/>
    <n v="-0.6915"/>
    <n v="88400"/>
    <n v="2.0693000000000001"/>
  </r>
  <r>
    <x v="11"/>
    <x v="11"/>
    <x v="7"/>
    <n v="78.72"/>
    <x v="158"/>
    <n v="10789"/>
    <n v="631"/>
    <n v="6.8500000000000005E-2"/>
    <n v="1945"/>
    <n v="7757"/>
    <x v="157"/>
    <x v="158"/>
    <x v="157"/>
    <n v="1.1740999999999999"/>
    <n v="3.2899999999999999E-2"/>
    <x v="158"/>
    <n v="2.4962"/>
    <n v="7.8757000000000001"/>
    <n v="1.3125"/>
    <n v="-4.9000000000000002E-2"/>
    <n v="10.8756"/>
    <n v="56200"/>
    <n v="3.1568000000000001"/>
  </r>
  <r>
    <x v="12"/>
    <x v="11"/>
    <x v="7"/>
    <n v="80.790000000000006"/>
    <x v="159"/>
    <n v="7643"/>
    <n v="1152"/>
    <n v="0.1265"/>
    <n v="1974"/>
    <n v="6864"/>
    <x v="158"/>
    <x v="159"/>
    <x v="158"/>
    <n v="1.3253999999999999"/>
    <n v="0.22739999999999999"/>
    <x v="159"/>
    <n v="6.1285999999999996"/>
    <n v="13.6736"/>
    <n v="3.3679999999999999"/>
    <n v="-5.4399999999999997E-2"/>
    <n v="20.888500000000001"/>
    <n v="33700"/>
    <n v="1.64"/>
  </r>
  <r>
    <x v="13"/>
    <x v="11"/>
    <x v="7"/>
    <n v="58.24"/>
    <x v="160"/>
    <n v="5531"/>
    <n v="902"/>
    <n v="0.10199999999999999"/>
    <n v="1507"/>
    <n v="5257"/>
    <x v="159"/>
    <x v="160"/>
    <x v="159"/>
    <n v="1.3304"/>
    <n v="0.20069999999999999"/>
    <x v="160"/>
    <n v="6.5301"/>
    <n v="17.158100000000001"/>
    <n v="3.6802999999999999"/>
    <n v="0.33029999999999998"/>
    <n v="22.421099999999999"/>
    <n v="24300"/>
    <n v="-0.3554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48E21C-CB79-4586-BFE0-A0DDE95B558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86:J103" firstHeaderRow="1" firstDataRow="2" firstDataCol="1"/>
  <pivotFields count="23">
    <pivotField axis="axisRow"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axis="axisCol" showAll="0">
      <items count="9">
        <item sd="0" x="2"/>
        <item sd="0" x="6"/>
        <item x="4"/>
        <item x="1"/>
        <item x="5"/>
        <item x="0"/>
        <item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9">
    <i>
      <x/>
    </i>
    <i>
      <x v="1"/>
    </i>
    <i>
      <x v="2"/>
    </i>
    <i>
      <x v="3"/>
    </i>
    <i>
      <x v="4"/>
    </i>
    <i>
      <x v="5"/>
    </i>
    <i>
      <x v="6"/>
    </i>
    <i>
      <x v="7"/>
    </i>
    <i t="grand">
      <x/>
    </i>
  </colItems>
  <dataFields count="1">
    <dataField name="Average of Inflation Rate(in US)" fld="22" subtotal="average"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0A3FEF-7E19-474B-ACA9-1494D7AA173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ompanies">
  <location ref="H12:J13" firstHeaderRow="0" firstDataRow="1" firstDataCol="0"/>
  <pivotFields count="23">
    <pivotField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x="6"/>
        <item x="4"/>
        <item x="1"/>
        <item x="5"/>
        <item x="0"/>
        <item x="7"/>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Net Income" fld="6" subtotal="min" baseField="0" baseItem="1"/>
    <dataField name="Average of Net Income2" fld="6" subtotal="average" baseField="0" baseItem="1"/>
    <dataField name="Max of Net Income3" fld="6"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86BBF4-1015-4E18-B585-5C7D35A804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ompanies">
  <location ref="H6:J7" firstHeaderRow="0" firstDataRow="1" firstDataCol="0"/>
  <pivotFields count="23">
    <pivotField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x="6"/>
        <item x="4"/>
        <item x="1"/>
        <item x="5"/>
        <item x="0"/>
        <item x="7"/>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Market Cap(in B USD)" fld="3" subtotal="min" baseField="0" baseItem="1"/>
    <dataField name="Average of Market Cap(in B USD)2" fld="3" subtotal="average" baseField="0" baseItem="1"/>
    <dataField name="Max of Market Cap(in B USD)3" fld="3"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718DB0-F149-467F-AA2F-CD6AD90257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rowHeaderCaption="Companies">
  <location ref="F49:G62" firstHeaderRow="1"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ree Cash Flow per Share" fld="19" baseField="1" baseItem="0"/>
  </dataFields>
  <chartFormats count="13">
    <chartFormat chart="52" format="25" series="1">
      <pivotArea type="data" outline="0" fieldPosition="0">
        <references count="1">
          <reference field="4294967294" count="1" selected="0">
            <x v="0"/>
          </reference>
        </references>
      </pivotArea>
    </chartFormat>
    <chartFormat chart="52" format="26">
      <pivotArea type="data" outline="0" fieldPosition="0">
        <references count="2">
          <reference field="4294967294" count="1" selected="0">
            <x v="0"/>
          </reference>
          <reference field="1" count="1" selected="0">
            <x v="0"/>
          </reference>
        </references>
      </pivotArea>
    </chartFormat>
    <chartFormat chart="52" format="27">
      <pivotArea type="data" outline="0" fieldPosition="0">
        <references count="2">
          <reference field="4294967294" count="1" selected="0">
            <x v="0"/>
          </reference>
          <reference field="1" count="1" selected="0">
            <x v="1"/>
          </reference>
        </references>
      </pivotArea>
    </chartFormat>
    <chartFormat chart="52" format="28">
      <pivotArea type="data" outline="0" fieldPosition="0">
        <references count="2">
          <reference field="4294967294" count="1" selected="0">
            <x v="0"/>
          </reference>
          <reference field="1" count="1" selected="0">
            <x v="2"/>
          </reference>
        </references>
      </pivotArea>
    </chartFormat>
    <chartFormat chart="52" format="29">
      <pivotArea type="data" outline="0" fieldPosition="0">
        <references count="2">
          <reference field="4294967294" count="1" selected="0">
            <x v="0"/>
          </reference>
          <reference field="1" count="1" selected="0">
            <x v="3"/>
          </reference>
        </references>
      </pivotArea>
    </chartFormat>
    <chartFormat chart="52" format="30">
      <pivotArea type="data" outline="0" fieldPosition="0">
        <references count="2">
          <reference field="4294967294" count="1" selected="0">
            <x v="0"/>
          </reference>
          <reference field="1" count="1" selected="0">
            <x v="4"/>
          </reference>
        </references>
      </pivotArea>
    </chartFormat>
    <chartFormat chart="52" format="31">
      <pivotArea type="data" outline="0" fieldPosition="0">
        <references count="2">
          <reference field="4294967294" count="1" selected="0">
            <x v="0"/>
          </reference>
          <reference field="1" count="1" selected="0">
            <x v="5"/>
          </reference>
        </references>
      </pivotArea>
    </chartFormat>
    <chartFormat chart="52" format="32">
      <pivotArea type="data" outline="0" fieldPosition="0">
        <references count="2">
          <reference field="4294967294" count="1" selected="0">
            <x v="0"/>
          </reference>
          <reference field="1" count="1" selected="0">
            <x v="6"/>
          </reference>
        </references>
      </pivotArea>
    </chartFormat>
    <chartFormat chart="52" format="33">
      <pivotArea type="data" outline="0" fieldPosition="0">
        <references count="2">
          <reference field="4294967294" count="1" selected="0">
            <x v="0"/>
          </reference>
          <reference field="1" count="1" selected="0">
            <x v="7"/>
          </reference>
        </references>
      </pivotArea>
    </chartFormat>
    <chartFormat chart="52" format="34">
      <pivotArea type="data" outline="0" fieldPosition="0">
        <references count="2">
          <reference field="4294967294" count="1" selected="0">
            <x v="0"/>
          </reference>
          <reference field="1" count="1" selected="0">
            <x v="8"/>
          </reference>
        </references>
      </pivotArea>
    </chartFormat>
    <chartFormat chart="52" format="35">
      <pivotArea type="data" outline="0" fieldPosition="0">
        <references count="2">
          <reference field="4294967294" count="1" selected="0">
            <x v="0"/>
          </reference>
          <reference field="1" count="1" selected="0">
            <x v="9"/>
          </reference>
        </references>
      </pivotArea>
    </chartFormat>
    <chartFormat chart="52" format="36">
      <pivotArea type="data" outline="0" fieldPosition="0">
        <references count="2">
          <reference field="4294967294" count="1" selected="0">
            <x v="0"/>
          </reference>
          <reference field="1" count="1" selected="0">
            <x v="10"/>
          </reference>
        </references>
      </pivotArea>
    </chartFormat>
    <chartFormat chart="52" format="37">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624F522-0C59-4C17-8F83-D2F3D8D3BB8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rowHeaderCaption="Companies">
  <location ref="J33:M49" firstHeaderRow="0" firstDataRow="1" firstDataCol="1"/>
  <pivotFields count="23">
    <pivotField axis="axisRow"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dataField="1" showAll="0">
      <items count="161">
        <item x="113"/>
        <item x="114"/>
        <item x="68"/>
        <item x="112"/>
        <item x="107"/>
        <item x="57"/>
        <item x="82"/>
        <item x="80"/>
        <item x="55"/>
        <item x="83"/>
        <item x="81"/>
        <item x="84"/>
        <item x="56"/>
        <item x="85"/>
        <item x="86"/>
        <item x="63"/>
        <item x="87"/>
        <item x="131"/>
        <item x="130"/>
        <item x="129"/>
        <item x="127"/>
        <item x="126"/>
        <item x="125"/>
        <item x="128"/>
        <item x="89"/>
        <item x="54"/>
        <item x="124"/>
        <item x="88"/>
        <item x="123"/>
        <item x="51"/>
        <item x="67"/>
        <item x="48"/>
        <item x="50"/>
        <item x="59"/>
        <item x="79"/>
        <item x="49"/>
        <item x="78"/>
        <item x="159"/>
        <item x="75"/>
        <item x="158"/>
        <item x="58"/>
        <item x="62"/>
        <item x="74"/>
        <item x="66"/>
        <item x="77"/>
        <item x="122"/>
        <item x="73"/>
        <item x="157"/>
        <item x="46"/>
        <item x="156"/>
        <item x="52"/>
        <item x="72"/>
        <item x="70"/>
        <item x="121"/>
        <item x="69"/>
        <item x="76"/>
        <item x="60"/>
        <item x="155"/>
        <item x="47"/>
        <item x="95"/>
        <item x="118"/>
        <item x="103"/>
        <item x="44"/>
        <item x="43"/>
        <item x="120"/>
        <item x="61"/>
        <item x="71"/>
        <item x="96"/>
        <item x="45"/>
        <item x="92"/>
        <item x="53"/>
        <item x="102"/>
        <item x="97"/>
        <item x="98"/>
        <item x="154"/>
        <item x="100"/>
        <item x="94"/>
        <item x="99"/>
        <item x="101"/>
        <item x="90"/>
        <item x="93"/>
        <item x="119"/>
        <item x="91"/>
        <item x="42"/>
        <item x="13"/>
        <item x="41"/>
        <item x="145"/>
        <item x="108"/>
        <item x="153"/>
        <item x="40"/>
        <item x="110"/>
        <item x="132"/>
        <item x="64"/>
        <item x="39"/>
        <item x="144"/>
        <item x="152"/>
        <item x="151"/>
        <item x="65"/>
        <item x="12"/>
        <item x="38"/>
        <item x="142"/>
        <item x="139"/>
        <item x="28"/>
        <item x="140"/>
        <item x="141"/>
        <item x="143"/>
        <item x="138"/>
        <item x="137"/>
        <item x="37"/>
        <item x="27"/>
        <item x="111"/>
        <item x="36"/>
        <item x="26"/>
        <item x="24"/>
        <item x="116"/>
        <item x="136"/>
        <item x="133"/>
        <item x="22"/>
        <item x="150"/>
        <item x="25"/>
        <item x="23"/>
        <item x="135"/>
        <item x="21"/>
        <item x="134"/>
        <item x="35"/>
        <item x="34"/>
        <item x="104"/>
        <item x="11"/>
        <item x="149"/>
        <item x="20"/>
        <item x="19"/>
        <item x="147"/>
        <item x="115"/>
        <item x="146"/>
        <item x="33"/>
        <item x="10"/>
        <item x="18"/>
        <item x="9"/>
        <item x="32"/>
        <item x="8"/>
        <item x="17"/>
        <item x="5"/>
        <item x="31"/>
        <item x="117"/>
        <item x="148"/>
        <item x="6"/>
        <item x="105"/>
        <item x="3"/>
        <item x="106"/>
        <item x="16"/>
        <item x="4"/>
        <item x="109"/>
        <item x="2"/>
        <item x="7"/>
        <item x="14"/>
        <item x="15"/>
        <item x="29"/>
        <item x="30"/>
        <item x="1"/>
        <item x="0"/>
        <item t="default"/>
      </items>
    </pivotField>
    <pivotField dataField="1" showAll="0">
      <items count="162">
        <item x="149"/>
        <item x="148"/>
        <item x="7"/>
        <item x="10"/>
        <item x="20"/>
        <item x="5"/>
        <item x="6"/>
        <item x="11"/>
        <item x="147"/>
        <item x="30"/>
        <item x="113"/>
        <item x="9"/>
        <item x="31"/>
        <item x="34"/>
        <item x="35"/>
        <item x="15"/>
        <item x="32"/>
        <item x="33"/>
        <item x="16"/>
        <item x="152"/>
        <item x="104"/>
        <item x="139"/>
        <item x="25"/>
        <item x="134"/>
        <item x="150"/>
        <item x="21"/>
        <item x="24"/>
        <item x="36"/>
        <item x="106"/>
        <item x="22"/>
        <item x="14"/>
        <item x="8"/>
        <item x="0"/>
        <item x="135"/>
        <item x="37"/>
        <item x="29"/>
        <item x="120"/>
        <item x="40"/>
        <item x="23"/>
        <item x="142"/>
        <item x="13"/>
        <item x="45"/>
        <item x="107"/>
        <item x="18"/>
        <item x="28"/>
        <item x="138"/>
        <item x="26"/>
        <item x="1"/>
        <item x="136"/>
        <item x="143"/>
        <item x="12"/>
        <item x="38"/>
        <item x="39"/>
        <item x="111"/>
        <item x="151"/>
        <item x="17"/>
        <item x="27"/>
        <item x="114"/>
        <item x="137"/>
        <item x="41"/>
        <item x="145"/>
        <item x="133"/>
        <item x="144"/>
        <item x="66"/>
        <item x="64"/>
        <item x="141"/>
        <item x="119"/>
        <item x="153"/>
        <item x="116"/>
        <item x="140"/>
        <item x="50"/>
        <item x="42"/>
        <item x="146"/>
        <item x="68"/>
        <item x="67"/>
        <item x="70"/>
        <item x="154"/>
        <item x="69"/>
        <item x="54"/>
        <item x="19"/>
        <item x="49"/>
        <item x="72"/>
        <item x="46"/>
        <item x="71"/>
        <item x="55"/>
        <item x="73"/>
        <item x="44"/>
        <item x="75"/>
        <item x="155"/>
        <item x="74"/>
        <item x="76"/>
        <item x="48"/>
        <item x="2"/>
        <item x="156"/>
        <item x="122"/>
        <item x="77"/>
        <item x="78"/>
        <item x="52"/>
        <item x="157"/>
        <item x="43"/>
        <item x="159"/>
        <item x="79"/>
        <item x="53"/>
        <item x="100"/>
        <item x="93"/>
        <item x="115"/>
        <item x="51"/>
        <item x="90"/>
        <item x="99"/>
        <item x="101"/>
        <item x="94"/>
        <item x="160"/>
        <item x="98"/>
        <item x="91"/>
        <item x="102"/>
        <item x="158"/>
        <item x="103"/>
        <item x="92"/>
        <item x="97"/>
        <item x="129"/>
        <item x="96"/>
        <item x="127"/>
        <item x="124"/>
        <item x="128"/>
        <item x="126"/>
        <item x="130"/>
        <item x="89"/>
        <item x="131"/>
        <item x="87"/>
        <item x="125"/>
        <item x="86"/>
        <item x="56"/>
        <item x="132"/>
        <item x="88"/>
        <item x="85"/>
        <item x="81"/>
        <item x="83"/>
        <item x="95"/>
        <item x="84"/>
        <item x="47"/>
        <item x="108"/>
        <item x="123"/>
        <item x="80"/>
        <item x="82"/>
        <item x="58"/>
        <item x="109"/>
        <item x="65"/>
        <item x="105"/>
        <item x="121"/>
        <item x="61"/>
        <item x="118"/>
        <item x="59"/>
        <item x="57"/>
        <item x="60"/>
        <item x="4"/>
        <item x="62"/>
        <item x="112"/>
        <item x="117"/>
        <item x="63"/>
        <item x="3"/>
        <item x="110"/>
        <item t="default"/>
      </items>
    </pivotField>
    <pivotField dataField="1" showAll="0">
      <items count="161">
        <item x="0"/>
        <item x="1"/>
        <item x="3"/>
        <item x="4"/>
        <item x="2"/>
        <item x="29"/>
        <item x="30"/>
        <item x="15"/>
        <item x="16"/>
        <item x="17"/>
        <item x="14"/>
        <item x="8"/>
        <item x="63"/>
        <item x="18"/>
        <item x="19"/>
        <item x="65"/>
        <item x="31"/>
        <item x="32"/>
        <item x="6"/>
        <item x="62"/>
        <item x="60"/>
        <item x="136"/>
        <item x="5"/>
        <item x="7"/>
        <item x="135"/>
        <item x="9"/>
        <item x="140"/>
        <item x="27"/>
        <item x="33"/>
        <item x="134"/>
        <item x="61"/>
        <item x="118"/>
        <item x="59"/>
        <item x="96"/>
        <item x="143"/>
        <item x="149"/>
        <item x="22"/>
        <item x="115"/>
        <item x="25"/>
        <item x="64"/>
        <item x="108"/>
        <item x="23"/>
        <item x="137"/>
        <item x="21"/>
        <item x="26"/>
        <item x="35"/>
        <item x="34"/>
        <item x="24"/>
        <item x="150"/>
        <item x="28"/>
        <item x="58"/>
        <item x="90"/>
        <item x="133"/>
        <item x="94"/>
        <item x="138"/>
        <item x="57"/>
        <item x="91"/>
        <item x="141"/>
        <item x="95"/>
        <item x="112"/>
        <item x="93"/>
        <item x="144"/>
        <item x="98"/>
        <item x="101"/>
        <item x="114"/>
        <item x="103"/>
        <item x="36"/>
        <item x="99"/>
        <item x="153"/>
        <item x="100"/>
        <item x="53"/>
        <item x="102"/>
        <item x="152"/>
        <item x="122"/>
        <item x="145"/>
        <item x="123"/>
        <item x="92"/>
        <item x="37"/>
        <item x="110"/>
        <item x="10"/>
        <item x="142"/>
        <item x="47"/>
        <item x="43"/>
        <item x="148"/>
        <item x="117"/>
        <item x="88"/>
        <item x="38"/>
        <item x="125"/>
        <item x="121"/>
        <item x="52"/>
        <item x="111"/>
        <item x="89"/>
        <item x="44"/>
        <item x="155"/>
        <item x="157"/>
        <item x="76"/>
        <item x="82"/>
        <item x="131"/>
        <item x="159"/>
        <item x="87"/>
        <item x="71"/>
        <item x="86"/>
        <item x="85"/>
        <item x="127"/>
        <item x="80"/>
        <item x="130"/>
        <item x="105"/>
        <item x="158"/>
        <item x="129"/>
        <item x="42"/>
        <item x="128"/>
        <item x="116"/>
        <item x="83"/>
        <item x="124"/>
        <item x="126"/>
        <item x="78"/>
        <item x="77"/>
        <item x="79"/>
        <item x="13"/>
        <item x="97"/>
        <item x="40"/>
        <item x="104"/>
        <item x="74"/>
        <item x="107"/>
        <item x="84"/>
        <item x="72"/>
        <item x="81"/>
        <item x="39"/>
        <item x="109"/>
        <item x="56"/>
        <item x="12"/>
        <item x="51"/>
        <item x="132"/>
        <item x="73"/>
        <item x="11"/>
        <item x="69"/>
        <item x="75"/>
        <item x="119"/>
        <item x="139"/>
        <item x="49"/>
        <item x="156"/>
        <item x="70"/>
        <item x="41"/>
        <item x="106"/>
        <item x="120"/>
        <item x="48"/>
        <item x="46"/>
        <item x="67"/>
        <item x="154"/>
        <item x="50"/>
        <item x="54"/>
        <item x="147"/>
        <item x="66"/>
        <item x="55"/>
        <item x="20"/>
        <item x="113"/>
        <item x="146"/>
        <item x="151"/>
        <item x="45"/>
        <item x="68"/>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Cash Flow from Investing" fld="11" baseField="0" baseItem="0"/>
    <dataField name="Sum of Cash Flow from Operating" fld="10" baseField="0" baseItem="0"/>
    <dataField name="Sum of Cash Flow from Financial Activities" fld="12" baseField="0" baseItem="0"/>
  </dataFields>
  <chartFormats count="6">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2"/>
          </reference>
        </references>
      </pivotArea>
    </chartFormat>
    <chartFormat chart="59" format="6" series="1">
      <pivotArea type="data" outline="0" fieldPosition="0">
        <references count="1">
          <reference field="4294967294" count="1" selected="0">
            <x v="0"/>
          </reference>
        </references>
      </pivotArea>
    </chartFormat>
    <chartFormat chart="59" format="7" series="1">
      <pivotArea type="data" outline="0" fieldPosition="0">
        <references count="1">
          <reference field="4294967294" count="1" selected="0">
            <x v="1"/>
          </reference>
        </references>
      </pivotArea>
    </chartFormat>
    <chartFormat chart="5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EE1DB5A-D2A6-4251-8471-C75CB61A91C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Companies">
  <location ref="A33:D49" firstHeaderRow="0" firstDataRow="1" firstDataCol="1"/>
  <pivotFields count="23">
    <pivotField axis="axisRow"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Revenue" fld="4" baseField="0" baseItem="0"/>
    <dataField name="Sum of Net Income" fld="6" baseField="0" baseItem="0"/>
    <dataField name="Sum of EBITDA" fld="8" baseField="0" baseItem="0"/>
  </dataFields>
  <formats count="1">
    <format dxfId="22">
      <pivotArea collapsedLevelsAreSubtotals="1" fieldPosition="0">
        <references count="1">
          <reference field="0" count="0"/>
        </references>
      </pivotArea>
    </format>
  </formats>
  <chartFormats count="3">
    <chartFormat chart="35"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1"/>
          </reference>
        </references>
      </pivotArea>
    </chartFormat>
    <chartFormat chart="3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9B4BD3-1AD1-4A13-9819-7FA8EED9EFF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rowHeaderCaption="Companies">
  <location ref="L65:M78" firstHeaderRow="1"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62">
        <item x="96"/>
        <item x="91"/>
        <item x="95"/>
        <item x="69"/>
        <item x="90"/>
        <item x="94"/>
        <item x="93"/>
        <item x="86"/>
        <item x="92"/>
        <item x="70"/>
        <item x="84"/>
        <item x="65"/>
        <item x="85"/>
        <item x="57"/>
        <item x="54"/>
        <item x="68"/>
        <item x="131"/>
        <item x="155"/>
        <item x="147"/>
        <item x="132"/>
        <item x="157"/>
        <item x="67"/>
        <item x="114"/>
        <item x="58"/>
        <item x="56"/>
        <item x="111"/>
        <item x="89"/>
        <item x="112"/>
        <item x="87"/>
        <item x="109"/>
        <item x="113"/>
        <item x="59"/>
        <item x="156"/>
        <item x="88"/>
        <item x="110"/>
        <item x="106"/>
        <item x="108"/>
        <item x="62"/>
        <item x="154"/>
        <item x="115"/>
        <item x="51"/>
        <item x="107"/>
        <item x="73"/>
        <item x="75"/>
        <item x="116"/>
        <item x="55"/>
        <item x="76"/>
        <item x="77"/>
        <item x="60"/>
        <item x="72"/>
        <item x="133"/>
        <item x="66"/>
        <item x="130"/>
        <item x="158"/>
        <item x="34"/>
        <item x="71"/>
        <item x="104"/>
        <item x="61"/>
        <item x="50"/>
        <item x="74"/>
        <item x="49"/>
        <item x="78"/>
        <item x="127"/>
        <item x="80"/>
        <item x="105"/>
        <item x="146"/>
        <item x="152"/>
        <item x="48"/>
        <item x="128"/>
        <item x="79"/>
        <item x="43"/>
        <item x="153"/>
        <item x="37"/>
        <item x="47"/>
        <item x="36"/>
        <item x="125"/>
        <item x="138"/>
        <item x="35"/>
        <item x="129"/>
        <item x="126"/>
        <item x="53"/>
        <item x="46"/>
        <item x="38"/>
        <item x="22"/>
        <item x="139"/>
        <item x="39"/>
        <item x="142"/>
        <item x="40"/>
        <item x="159"/>
        <item x="32"/>
        <item x="160"/>
        <item x="33"/>
        <item x="31"/>
        <item x="42"/>
        <item x="41"/>
        <item x="63"/>
        <item x="150"/>
        <item x="140"/>
        <item x="44"/>
        <item x="117"/>
        <item x="118"/>
        <item x="19"/>
        <item x="134"/>
        <item x="45"/>
        <item x="141"/>
        <item x="143"/>
        <item x="149"/>
        <item x="121"/>
        <item x="151"/>
        <item x="145"/>
        <item x="29"/>
        <item x="148"/>
        <item x="23"/>
        <item x="25"/>
        <item x="120"/>
        <item x="135"/>
        <item x="13"/>
        <item x="52"/>
        <item x="136"/>
        <item x="24"/>
        <item x="144"/>
        <item x="137"/>
        <item x="21"/>
        <item x="124"/>
        <item x="20"/>
        <item x="12"/>
        <item x="9"/>
        <item x="30"/>
        <item x="64"/>
        <item x="103"/>
        <item x="102"/>
        <item x="11"/>
        <item x="99"/>
        <item x="14"/>
        <item x="10"/>
        <item x="8"/>
        <item x="6"/>
        <item x="100"/>
        <item x="5"/>
        <item x="119"/>
        <item x="28"/>
        <item x="98"/>
        <item x="17"/>
        <item x="101"/>
        <item x="18"/>
        <item x="26"/>
        <item x="27"/>
        <item x="123"/>
        <item x="16"/>
        <item x="15"/>
        <item x="122"/>
        <item x="7"/>
        <item x="4"/>
        <item x="82"/>
        <item x="81"/>
        <item x="3"/>
        <item x="97"/>
        <item x="2"/>
        <item x="1"/>
        <item x="83"/>
        <item x="0"/>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Total Employees" fld="21" baseField="1" baseItem="0"/>
  </dataFields>
  <chartFormats count="3">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9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981F196-FBFA-41D1-80C8-1C0CE899A8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ompanies">
  <location ref="H3:J4" firstHeaderRow="0" firstDataRow="1" firstDataCol="0"/>
  <pivotFields count="23">
    <pivotField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x="6"/>
        <item x="4"/>
        <item x="1"/>
        <item x="5"/>
        <item x="0"/>
        <item x="7"/>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Revenue" fld="4" subtotal="min" baseField="0" baseItem="1"/>
    <dataField name="Average of Revenue2" fld="4" subtotal="average" baseField="0" baseItem="1"/>
    <dataField name="Max of Revenue3" fld="4"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CBBD77A-5F72-41F9-9CDF-8E614BA68CA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7" rowHeaderCaption="Companies">
  <location ref="I65:J81" firstHeaderRow="1" firstDataRow="1" firstDataCol="1"/>
  <pivotFields count="23">
    <pivotField axis="axisRow"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62">
        <item x="96"/>
        <item x="91"/>
        <item x="95"/>
        <item x="69"/>
        <item x="90"/>
        <item x="94"/>
        <item x="93"/>
        <item x="86"/>
        <item x="92"/>
        <item x="70"/>
        <item x="84"/>
        <item x="65"/>
        <item x="85"/>
        <item x="57"/>
        <item x="54"/>
        <item x="68"/>
        <item x="131"/>
        <item x="155"/>
        <item x="147"/>
        <item x="132"/>
        <item x="157"/>
        <item x="67"/>
        <item x="114"/>
        <item x="58"/>
        <item x="56"/>
        <item x="111"/>
        <item x="89"/>
        <item x="112"/>
        <item x="87"/>
        <item x="109"/>
        <item x="113"/>
        <item x="59"/>
        <item x="156"/>
        <item x="88"/>
        <item x="110"/>
        <item x="106"/>
        <item x="108"/>
        <item x="62"/>
        <item x="154"/>
        <item x="115"/>
        <item x="51"/>
        <item x="107"/>
        <item x="73"/>
        <item x="75"/>
        <item x="116"/>
        <item x="55"/>
        <item x="76"/>
        <item x="77"/>
        <item x="60"/>
        <item x="72"/>
        <item x="133"/>
        <item x="66"/>
        <item x="130"/>
        <item x="158"/>
        <item x="34"/>
        <item x="71"/>
        <item x="104"/>
        <item x="61"/>
        <item x="50"/>
        <item x="74"/>
        <item x="49"/>
        <item x="78"/>
        <item x="127"/>
        <item x="80"/>
        <item x="105"/>
        <item x="146"/>
        <item x="152"/>
        <item x="48"/>
        <item x="128"/>
        <item x="79"/>
        <item x="43"/>
        <item x="153"/>
        <item x="37"/>
        <item x="47"/>
        <item x="36"/>
        <item x="125"/>
        <item x="138"/>
        <item x="35"/>
        <item x="129"/>
        <item x="126"/>
        <item x="53"/>
        <item x="46"/>
        <item x="38"/>
        <item x="22"/>
        <item x="139"/>
        <item x="39"/>
        <item x="142"/>
        <item x="40"/>
        <item x="159"/>
        <item x="32"/>
        <item x="160"/>
        <item x="33"/>
        <item x="31"/>
        <item x="42"/>
        <item x="41"/>
        <item x="63"/>
        <item x="150"/>
        <item x="140"/>
        <item x="44"/>
        <item x="117"/>
        <item x="118"/>
        <item x="19"/>
        <item x="134"/>
        <item x="45"/>
        <item x="141"/>
        <item x="143"/>
        <item x="149"/>
        <item x="121"/>
        <item x="151"/>
        <item x="145"/>
        <item x="29"/>
        <item x="148"/>
        <item x="23"/>
        <item x="25"/>
        <item x="120"/>
        <item x="135"/>
        <item x="13"/>
        <item x="52"/>
        <item x="136"/>
        <item x="24"/>
        <item x="144"/>
        <item x="137"/>
        <item x="21"/>
        <item x="124"/>
        <item x="20"/>
        <item x="12"/>
        <item x="9"/>
        <item x="30"/>
        <item x="64"/>
        <item x="103"/>
        <item x="102"/>
        <item x="11"/>
        <item x="99"/>
        <item x="14"/>
        <item x="10"/>
        <item x="8"/>
        <item x="6"/>
        <item x="100"/>
        <item x="5"/>
        <item x="119"/>
        <item x="28"/>
        <item x="98"/>
        <item x="17"/>
        <item x="101"/>
        <item x="18"/>
        <item x="26"/>
        <item x="27"/>
        <item x="123"/>
        <item x="16"/>
        <item x="15"/>
        <item x="122"/>
        <item x="7"/>
        <item x="4"/>
        <item x="82"/>
        <item x="81"/>
        <item x="3"/>
        <item x="97"/>
        <item x="2"/>
        <item x="1"/>
        <item x="83"/>
        <item x="0"/>
        <item t="default"/>
      </items>
    </pivotField>
    <pivotField showAll="0"/>
    <pivotField showAll="0"/>
    <pivotField showAll="0"/>
    <pivotField showAll="0"/>
    <pivotField showAll="0"/>
    <pivotField dataField="1"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Number of Employees" fld="21" baseField="0" baseItem="0"/>
  </dataFields>
  <chartFormats count="1">
    <chartFormat chart="8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536F5-3B3F-4BDF-A5A7-71DB570E716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Companies">
  <location ref="I17:K30" firstHeaderRow="0"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Current Ratio" fld="13" baseField="0" baseItem="0"/>
    <dataField name="Sum of Debt/Equity Ratio" fld="14" baseField="0" baseItem="0"/>
  </dataFields>
  <chartFormats count="2">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16A49C-01D8-4EFF-85D9-D5B7D0B96CB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Companies">
  <location ref="D3:F16" firstHeaderRow="0"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x="6"/>
        <item x="4"/>
        <item x="1"/>
        <item x="5"/>
        <item x="0"/>
        <item x="7"/>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Market Cap" fld="3" baseField="1" baseItem="0"/>
    <dataField name="Average Market Cap" fld="3" subtotal="average" baseField="1" baseItem="0"/>
  </dataFields>
  <chartFormats count="2">
    <chartFormat chart="26" format="22" series="1">
      <pivotArea type="data" outline="0" fieldPosition="0">
        <references count="1">
          <reference field="4294967294" count="1" selected="0">
            <x v="0"/>
          </reference>
        </references>
      </pivotArea>
    </chartFormat>
    <chartFormat chart="26"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ECDACB-00FE-4E80-A505-A97BD6EB3A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rowHeaderCaption="Companies">
  <location ref="F65:G81" firstHeaderRow="1" firstDataRow="1" firstDataCol="1"/>
  <pivotFields count="23">
    <pivotField axis="axisRow"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62">
        <item x="96"/>
        <item x="91"/>
        <item x="95"/>
        <item x="69"/>
        <item x="90"/>
        <item x="94"/>
        <item x="93"/>
        <item x="86"/>
        <item x="92"/>
        <item x="70"/>
        <item x="84"/>
        <item x="65"/>
        <item x="85"/>
        <item x="57"/>
        <item x="54"/>
        <item x="68"/>
        <item x="131"/>
        <item x="155"/>
        <item x="147"/>
        <item x="132"/>
        <item x="157"/>
        <item x="67"/>
        <item x="114"/>
        <item x="58"/>
        <item x="56"/>
        <item x="111"/>
        <item x="89"/>
        <item x="112"/>
        <item x="87"/>
        <item x="109"/>
        <item x="113"/>
        <item x="59"/>
        <item x="156"/>
        <item x="88"/>
        <item x="110"/>
        <item x="106"/>
        <item x="108"/>
        <item x="62"/>
        <item x="154"/>
        <item x="115"/>
        <item x="51"/>
        <item x="107"/>
        <item x="73"/>
        <item x="75"/>
        <item x="116"/>
        <item x="55"/>
        <item x="76"/>
        <item x="77"/>
        <item x="60"/>
        <item x="72"/>
        <item x="133"/>
        <item x="66"/>
        <item x="130"/>
        <item x="158"/>
        <item x="34"/>
        <item x="71"/>
        <item x="104"/>
        <item x="61"/>
        <item x="50"/>
        <item x="74"/>
        <item x="49"/>
        <item x="78"/>
        <item x="127"/>
        <item x="80"/>
        <item x="105"/>
        <item x="146"/>
        <item x="152"/>
        <item x="48"/>
        <item x="128"/>
        <item x="79"/>
        <item x="43"/>
        <item x="153"/>
        <item x="37"/>
        <item x="47"/>
        <item x="36"/>
        <item x="125"/>
        <item x="138"/>
        <item x="35"/>
        <item x="129"/>
        <item x="126"/>
        <item x="53"/>
        <item x="46"/>
        <item x="38"/>
        <item x="22"/>
        <item x="139"/>
        <item x="39"/>
        <item x="142"/>
        <item x="40"/>
        <item x="159"/>
        <item x="32"/>
        <item x="160"/>
        <item x="33"/>
        <item x="31"/>
        <item x="42"/>
        <item x="41"/>
        <item x="63"/>
        <item x="150"/>
        <item x="140"/>
        <item x="44"/>
        <item x="117"/>
        <item x="118"/>
        <item x="19"/>
        <item x="134"/>
        <item x="45"/>
        <item x="141"/>
        <item x="143"/>
        <item x="149"/>
        <item x="121"/>
        <item x="151"/>
        <item x="145"/>
        <item x="29"/>
        <item x="148"/>
        <item x="23"/>
        <item x="25"/>
        <item x="120"/>
        <item x="135"/>
        <item x="13"/>
        <item x="52"/>
        <item x="136"/>
        <item x="24"/>
        <item x="144"/>
        <item x="137"/>
        <item x="21"/>
        <item x="124"/>
        <item x="20"/>
        <item x="12"/>
        <item x="9"/>
        <item x="30"/>
        <item x="64"/>
        <item x="103"/>
        <item x="102"/>
        <item x="11"/>
        <item x="99"/>
        <item x="14"/>
        <item x="10"/>
        <item x="8"/>
        <item x="6"/>
        <item x="100"/>
        <item x="5"/>
        <item x="119"/>
        <item x="28"/>
        <item x="98"/>
        <item x="17"/>
        <item x="101"/>
        <item x="18"/>
        <item x="26"/>
        <item x="27"/>
        <item x="123"/>
        <item x="16"/>
        <item x="15"/>
        <item x="122"/>
        <item x="7"/>
        <item x="4"/>
        <item x="82"/>
        <item x="81"/>
        <item x="3"/>
        <item x="97"/>
        <item x="2"/>
        <item x="1"/>
        <item x="83"/>
        <item x="0"/>
        <item t="default"/>
      </items>
    </pivotField>
    <pivotField showAll="0"/>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Return on Tangible Equity" fld="20" baseField="0" baseItem="0"/>
  </dataFields>
  <chartFormats count="1">
    <chartFormat chart="8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E5342D-9EBA-49EB-83B4-9D811B1FAF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ompanies">
  <location ref="H9:J10" firstHeaderRow="0" firstDataRow="1" firstDataCol="0"/>
  <pivotFields count="23">
    <pivotField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showAll="0">
      <items count="9">
        <item x="2"/>
        <item x="6"/>
        <item x="4"/>
        <item x="1"/>
        <item x="5"/>
        <item x="0"/>
        <item x="7"/>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EBITDA" fld="8" subtotal="min" baseField="0" baseItem="1"/>
    <dataField name="Average of EBITDA2" fld="8" subtotal="average" baseField="0" baseItem="1"/>
    <dataField name="Max of EBITDA3" fld="8"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84A886-43E3-4881-8DB7-3A8A27202CB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ompanies">
  <location ref="A22:C31" firstHeaderRow="0" firstDataRow="1" firstDataCol="1"/>
  <pivotFields count="23">
    <pivotField showAll="0">
      <items count="16">
        <item x="13"/>
        <item x="12"/>
        <item x="11"/>
        <item x="10"/>
        <item x="9"/>
        <item x="8"/>
        <item x="7"/>
        <item x="6"/>
        <item x="5"/>
        <item x="4"/>
        <item x="3"/>
        <item x="2"/>
        <item x="1"/>
        <item x="0"/>
        <item x="14"/>
        <item t="default"/>
      </items>
    </pivotField>
    <pivotField showAll="0">
      <items count="13">
        <item x="0"/>
        <item x="4"/>
        <item x="11"/>
        <item x="8"/>
        <item x="2"/>
        <item x="10"/>
        <item x="7"/>
        <item x="1"/>
        <item x="9"/>
        <item x="5"/>
        <item x="3"/>
        <item x="6"/>
        <item t="default"/>
      </items>
    </pivotField>
    <pivotField axis="axisRow" showAll="0">
      <items count="9">
        <item x="2"/>
        <item n="ELECTRICAL" x="6"/>
        <item x="4"/>
        <item x="1"/>
        <item x="5"/>
        <item x="0"/>
        <item n="LOGISTICS" x="7"/>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Percent(Revenue)" fld="4" showDataAs="percentOfCol" baseField="2" baseItem="0" numFmtId="10"/>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CE207F-1634-4351-9B76-2CC3B2036D0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Companies">
  <location ref="F33:G46" firstHeaderRow="1"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arket Cap(in B US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EB7FA5-395D-4D15-926B-93A9411ACC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23">
    <pivotField axis="axisRow" showAll="0">
      <items count="16">
        <item x="13"/>
        <item x="12"/>
        <item x="11"/>
        <item x="10"/>
        <item x="9"/>
        <item x="8"/>
        <item x="7"/>
        <item x="6"/>
        <item x="5"/>
        <item x="4"/>
        <item x="3"/>
        <item x="2"/>
        <item x="1"/>
        <item x="0"/>
        <item x="14"/>
        <item t="default"/>
      </items>
    </pivotField>
    <pivotField showAll="0"/>
    <pivotField showAll="0">
      <items count="9">
        <item x="2"/>
        <item x="6"/>
        <item x="4"/>
        <item x="1"/>
        <item x="5"/>
        <item x="0"/>
        <item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Inflation Rate(in US)" fld="22" subtotal="average"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C4F46A-655D-47DF-B7B2-1FDA42B232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rowHeaderCaption="Companies">
  <location ref="A65:D78" firstHeaderRow="0" firstDataRow="1" firstDataCol="1"/>
  <pivotFields count="23">
    <pivotField showAll="0">
      <items count="16">
        <item x="13"/>
        <item x="12"/>
        <item x="11"/>
        <item x="10"/>
        <item x="9"/>
        <item x="8"/>
        <item x="7"/>
        <item x="6"/>
        <item x="5"/>
        <item x="4"/>
        <item x="3"/>
        <item x="2"/>
        <item x="1"/>
        <item x="0"/>
        <item x="14"/>
        <item t="default"/>
      </items>
    </pivotField>
    <pivotField axis="axisRow" showAll="0">
      <items count="13">
        <item x="0"/>
        <item x="4"/>
        <item x="11"/>
        <item x="8"/>
        <item x="2"/>
        <item x="10"/>
        <item x="7"/>
        <item x="1"/>
        <item x="9"/>
        <item x="5"/>
        <item x="3"/>
        <item x="6"/>
        <item t="default"/>
      </items>
    </pivotField>
    <pivotField showAll="0">
      <items count="9">
        <item x="2"/>
        <item n="ELECTRICAL" x="6"/>
        <item x="4"/>
        <item x="1"/>
        <item x="5"/>
        <item x="0"/>
        <item n="LOGISTICS" x="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OE" fld="15" baseField="0" baseItem="0"/>
    <dataField name="Sum of ROA" fld="16" baseField="0" baseItem="0"/>
    <dataField name="Sum of Net Profit Margin" fld="18" baseField="0" baseItem="0"/>
  </dataFields>
  <chartFormats count="3">
    <chartFormat chart="73" format="6" series="1">
      <pivotArea type="data" outline="0" fieldPosition="0">
        <references count="1">
          <reference field="4294967294" count="1" selected="0">
            <x v="0"/>
          </reference>
        </references>
      </pivotArea>
    </chartFormat>
    <chartFormat chart="73" format="7" series="1">
      <pivotArea type="data" outline="0" fieldPosition="0">
        <references count="1">
          <reference field="4294967294" count="1" selected="0">
            <x v="1"/>
          </reference>
        </references>
      </pivotArea>
    </chartFormat>
    <chartFormat chart="73"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B63F133-D0AB-45D3-84F3-672945634B8F}" sourceName="Year">
  <pivotTables>
    <pivotTable tabId="2" name="PivotTable4"/>
    <pivotTable tabId="2" name="PivotTable10"/>
    <pivotTable tabId="2" name="PivotTable11"/>
    <pivotTable tabId="2" name="PivotTable12"/>
    <pivotTable tabId="2" name="PivotTable13"/>
    <pivotTable tabId="2" name="PivotTable14"/>
    <pivotTable tabId="2" name="PivotTable5"/>
    <pivotTable tabId="2" name="PivotTable6"/>
    <pivotTable tabId="2" name="PivotTable7"/>
    <pivotTable tabId="2" name="PivotTable8"/>
    <pivotTable tabId="2" name="PivotTable9"/>
    <pivotTable tabId="2" name="PivotTable1"/>
    <pivotTable tabId="2" name="PivotTable2"/>
    <pivotTable tabId="2" name="PivotTable3"/>
    <pivotTable tabId="2" name="PivotTable15"/>
    <pivotTable tabId="2" name="PivotTable16"/>
  </pivotTables>
  <data>
    <tabular pivotCacheId="1316574021">
      <items count="15">
        <i x="13" s="1"/>
        <i x="12" s="1"/>
        <i x="11" s="1"/>
        <i x="10" s="1"/>
        <i x="9" s="1"/>
        <i x="8" s="1"/>
        <i x="7" s="1"/>
        <i x="6" s="1"/>
        <i x="5" s="1"/>
        <i x="4" s="1"/>
        <i x="3" s="1"/>
        <i x="2" s="1"/>
        <i x="1" s="1"/>
        <i x="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EFE10EB-766A-4FB3-8CD4-3247C6D06FEE}" sourceName="Category">
  <pivotTables>
    <pivotTable tabId="2" name="PivotTable16"/>
    <pivotTable tabId="2" name="PivotTable15"/>
    <pivotTable tabId="2" name="PivotTable2"/>
    <pivotTable tabId="2" name="PivotTable3"/>
    <pivotTable tabId="2" name="PivotTable4"/>
  </pivotTables>
  <data>
    <tabular pivotCacheId="1316574021">
      <items count="8">
        <i x="2" s="1"/>
        <i x="6" s="1"/>
        <i x="4" s="1"/>
        <i x="1" s="1"/>
        <i x="5" s="1"/>
        <i x="0"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93CC35E-4108-4C56-B475-968ABD5D960F}" cache="Slicer_Year" caption="Year" style="Slicer Style 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8AA08B9-5D1D-42C2-8F1A-9A21AB34C4FA}" cache="Slicer_Year" caption="Year" style="Slicer Style 2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236ADFD-7058-417B-AE59-431184FF36AB}" cache="Slicer_Year" caption="Year" startItem="6" style="Slicer Style 2 2" rowHeight="234950"/>
  <slicer name="Category" xr10:uid="{AF68B2C5-985D-4EA4-B007-A2D4CCD048EA}" cache="Slicer_Category" caption="Category" style="Slicer Style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FBF9D8-F60B-4A1F-B1E0-C707611B72E1}" name="Table1" displayName="Table1" ref="M23:P29" totalsRowShown="0" headerRowDxfId="21" dataDxfId="20">
  <autoFilter ref="M23:P29" xr:uid="{05FBF9D8-F60B-4A1F-B1E0-C707611B72E1}">
    <filterColumn colId="0" hiddenButton="1"/>
    <filterColumn colId="1" hiddenButton="1"/>
    <filterColumn colId="2" hiddenButton="1"/>
    <filterColumn colId="3" hiddenButton="1"/>
  </autoFilter>
  <tableColumns count="4">
    <tableColumn id="1" xr3:uid="{7484DD1D-6689-4813-AC26-85C9DA1FB456}" name="Metric" dataDxfId="19"/>
    <tableColumn id="2" xr3:uid="{80DDDE52-C8F2-4BE8-AD25-76ABA807483E}" name="Average" dataDxfId="18"/>
    <tableColumn id="3" xr3:uid="{B318192E-5300-4B77-924C-338A51C7D90B}" name="Minimum" dataDxfId="17"/>
    <tableColumn id="4" xr3:uid="{28D7A2F0-DED6-47FC-950C-552E0B9392C8}" name="Maximum" dataDxfId="16"/>
  </tableColumns>
  <tableStyleInfo name="TableStyleLight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2"/>
  <sheetViews>
    <sheetView topLeftCell="A120" workbookViewId="0">
      <selection activeCell="C120" sqref="C120"/>
    </sheetView>
  </sheetViews>
  <sheetFormatPr defaultRowHeight="15" x14ac:dyDescent="0.25"/>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v>2022</v>
      </c>
      <c r="B2" t="s">
        <v>23</v>
      </c>
      <c r="C2" t="s">
        <v>24</v>
      </c>
      <c r="D2">
        <v>2066.94</v>
      </c>
      <c r="E2">
        <v>394328</v>
      </c>
      <c r="F2">
        <v>170782</v>
      </c>
      <c r="G2">
        <v>99803</v>
      </c>
      <c r="H2">
        <v>6.11</v>
      </c>
      <c r="I2">
        <v>130541</v>
      </c>
      <c r="J2">
        <v>50672</v>
      </c>
      <c r="K2">
        <v>122151</v>
      </c>
      <c r="L2">
        <v>-22354</v>
      </c>
      <c r="M2">
        <v>-110749</v>
      </c>
      <c r="N2">
        <v>0.87939999999999996</v>
      </c>
      <c r="O2">
        <v>2.3694999999999999</v>
      </c>
      <c r="P2">
        <v>196.9589</v>
      </c>
      <c r="Q2">
        <v>28.292400000000001</v>
      </c>
      <c r="R2">
        <v>66.699399999999997</v>
      </c>
      <c r="S2">
        <v>25.3096</v>
      </c>
      <c r="T2">
        <v>1.3146</v>
      </c>
      <c r="U2">
        <v>196.9589</v>
      </c>
      <c r="V2">
        <v>164000</v>
      </c>
      <c r="W2">
        <v>8.0028000000000006</v>
      </c>
    </row>
    <row r="3" spans="1:23" x14ac:dyDescent="0.25">
      <c r="A3">
        <v>2021</v>
      </c>
      <c r="B3" t="s">
        <v>23</v>
      </c>
      <c r="C3" t="s">
        <v>24</v>
      </c>
      <c r="D3">
        <v>2913.28</v>
      </c>
      <c r="E3">
        <v>365817</v>
      </c>
      <c r="F3">
        <v>152836</v>
      </c>
      <c r="G3">
        <v>94680</v>
      </c>
      <c r="H3">
        <v>5.61</v>
      </c>
      <c r="I3">
        <v>120233</v>
      </c>
      <c r="J3">
        <v>63090</v>
      </c>
      <c r="K3">
        <v>104038</v>
      </c>
      <c r="L3">
        <v>-14545</v>
      </c>
      <c r="M3">
        <v>-93353</v>
      </c>
      <c r="N3">
        <v>1.0746</v>
      </c>
      <c r="O3">
        <v>1.9767999999999999</v>
      </c>
      <c r="P3">
        <v>150.07130000000001</v>
      </c>
      <c r="Q3">
        <v>26.9742</v>
      </c>
      <c r="R3">
        <v>54.983899999999998</v>
      </c>
      <c r="S3">
        <v>25.881799999999998</v>
      </c>
      <c r="T3">
        <v>1.3261000000000001</v>
      </c>
      <c r="U3">
        <v>150.07130000000001</v>
      </c>
      <c r="V3">
        <v>154000</v>
      </c>
      <c r="W3">
        <v>4.6978999999999997</v>
      </c>
    </row>
    <row r="4" spans="1:23" x14ac:dyDescent="0.25">
      <c r="A4">
        <v>2020</v>
      </c>
      <c r="B4" t="s">
        <v>23</v>
      </c>
      <c r="C4" t="s">
        <v>24</v>
      </c>
      <c r="D4">
        <v>2255.9699999999998</v>
      </c>
      <c r="E4">
        <v>274515</v>
      </c>
      <c r="F4">
        <v>104956</v>
      </c>
      <c r="G4">
        <v>57411</v>
      </c>
      <c r="H4">
        <v>3.28</v>
      </c>
      <c r="I4">
        <v>77344</v>
      </c>
      <c r="J4">
        <v>65339</v>
      </c>
      <c r="K4">
        <v>80674</v>
      </c>
      <c r="L4">
        <v>-4289</v>
      </c>
      <c r="M4">
        <v>-86820</v>
      </c>
      <c r="N4">
        <v>1.3635999999999999</v>
      </c>
      <c r="O4">
        <v>1.7208000000000001</v>
      </c>
      <c r="P4">
        <v>87.866399999999999</v>
      </c>
      <c r="Q4">
        <v>17.7256</v>
      </c>
      <c r="R4">
        <v>35.005400000000002</v>
      </c>
      <c r="S4">
        <v>20.913599999999999</v>
      </c>
      <c r="T4">
        <v>1.0183</v>
      </c>
      <c r="U4">
        <v>87.866399999999999</v>
      </c>
      <c r="V4">
        <v>147000</v>
      </c>
      <c r="W4">
        <v>1.2336</v>
      </c>
    </row>
    <row r="5" spans="1:23" x14ac:dyDescent="0.25">
      <c r="A5">
        <v>2019</v>
      </c>
      <c r="B5" t="s">
        <v>23</v>
      </c>
      <c r="C5" t="s">
        <v>24</v>
      </c>
      <c r="D5">
        <v>1304.76</v>
      </c>
      <c r="E5">
        <v>260174</v>
      </c>
      <c r="F5">
        <v>98392</v>
      </c>
      <c r="G5">
        <v>55256</v>
      </c>
      <c r="H5">
        <v>2.97</v>
      </c>
      <c r="I5">
        <v>76477</v>
      </c>
      <c r="J5">
        <v>90488</v>
      </c>
      <c r="K5">
        <v>69391</v>
      </c>
      <c r="L5">
        <v>45896</v>
      </c>
      <c r="M5">
        <v>-90976</v>
      </c>
      <c r="N5">
        <v>1.5401</v>
      </c>
      <c r="O5">
        <v>1.194</v>
      </c>
      <c r="P5">
        <v>61.064500000000002</v>
      </c>
      <c r="Q5">
        <v>16.323</v>
      </c>
      <c r="R5">
        <v>30.311299999999999</v>
      </c>
      <c r="S5">
        <v>21.238099999999999</v>
      </c>
      <c r="T5">
        <v>-3.8800000000000001E-2</v>
      </c>
      <c r="U5">
        <v>61.064500000000002</v>
      </c>
      <c r="V5">
        <v>137000</v>
      </c>
      <c r="W5">
        <v>1.8122</v>
      </c>
    </row>
    <row r="6" spans="1:23" x14ac:dyDescent="0.25">
      <c r="A6">
        <v>2018</v>
      </c>
      <c r="B6" t="s">
        <v>23</v>
      </c>
      <c r="C6" t="s">
        <v>24</v>
      </c>
      <c r="D6">
        <v>748.54</v>
      </c>
      <c r="E6">
        <v>265595</v>
      </c>
      <c r="F6">
        <v>101839</v>
      </c>
      <c r="G6">
        <v>59531</v>
      </c>
      <c r="H6">
        <v>2.98</v>
      </c>
      <c r="I6">
        <v>81801</v>
      </c>
      <c r="J6">
        <v>107147</v>
      </c>
      <c r="K6">
        <v>77434</v>
      </c>
      <c r="L6">
        <v>16066</v>
      </c>
      <c r="M6">
        <v>-87876</v>
      </c>
      <c r="N6">
        <v>1.1329</v>
      </c>
      <c r="O6">
        <v>1.0685</v>
      </c>
      <c r="P6">
        <v>55.560099999999998</v>
      </c>
      <c r="Q6">
        <v>16.2775</v>
      </c>
      <c r="R6">
        <v>29.634799999999998</v>
      </c>
      <c r="S6">
        <v>22.414200000000001</v>
      </c>
      <c r="T6">
        <v>0.74139999999999995</v>
      </c>
      <c r="U6">
        <v>55.560099999999998</v>
      </c>
      <c r="V6">
        <v>132000</v>
      </c>
      <c r="W6">
        <v>2.4426000000000001</v>
      </c>
    </row>
    <row r="7" spans="1:23" x14ac:dyDescent="0.25">
      <c r="A7">
        <v>2017</v>
      </c>
      <c r="B7" t="s">
        <v>23</v>
      </c>
      <c r="C7" t="s">
        <v>24</v>
      </c>
      <c r="D7">
        <v>868.87</v>
      </c>
      <c r="E7">
        <v>229234</v>
      </c>
      <c r="F7">
        <v>88186</v>
      </c>
      <c r="G7">
        <v>48351</v>
      </c>
      <c r="H7">
        <v>2.3025000000000002</v>
      </c>
      <c r="I7">
        <v>71501</v>
      </c>
      <c r="J7">
        <v>134047</v>
      </c>
      <c r="K7">
        <v>64225</v>
      </c>
      <c r="L7">
        <v>-46446</v>
      </c>
      <c r="M7">
        <v>-17974</v>
      </c>
      <c r="N7">
        <v>1.2761</v>
      </c>
      <c r="O7">
        <v>0.86299999999999999</v>
      </c>
      <c r="P7">
        <v>36.0702</v>
      </c>
      <c r="Q7">
        <v>12.8826</v>
      </c>
      <c r="R7">
        <v>20.908200000000001</v>
      </c>
      <c r="S7">
        <v>21.092400000000001</v>
      </c>
      <c r="T7">
        <v>3.3000000000000002E-2</v>
      </c>
      <c r="U7">
        <v>36.0702</v>
      </c>
      <c r="V7">
        <v>123000</v>
      </c>
      <c r="W7">
        <v>2.1301000000000001</v>
      </c>
    </row>
    <row r="8" spans="1:23" x14ac:dyDescent="0.25">
      <c r="A8">
        <v>2016</v>
      </c>
      <c r="B8" t="s">
        <v>23</v>
      </c>
      <c r="C8" t="s">
        <v>24</v>
      </c>
      <c r="D8">
        <v>617.59</v>
      </c>
      <c r="E8">
        <v>215639</v>
      </c>
      <c r="F8">
        <v>84263</v>
      </c>
      <c r="G8">
        <v>45687</v>
      </c>
      <c r="H8">
        <v>2.0775000000000001</v>
      </c>
      <c r="I8">
        <v>70529</v>
      </c>
      <c r="J8">
        <v>128249</v>
      </c>
      <c r="K8">
        <v>66231</v>
      </c>
      <c r="L8">
        <v>-45977</v>
      </c>
      <c r="M8">
        <v>-20890</v>
      </c>
      <c r="N8">
        <v>1.3527</v>
      </c>
      <c r="O8">
        <v>0.67859999999999998</v>
      </c>
      <c r="P8">
        <v>35.623699999999999</v>
      </c>
      <c r="Q8">
        <v>14.202400000000001</v>
      </c>
      <c r="R8">
        <v>22.4312</v>
      </c>
      <c r="S8">
        <v>21.186800000000002</v>
      </c>
      <c r="T8">
        <v>-0.59009999999999996</v>
      </c>
      <c r="U8">
        <v>38.190600000000003</v>
      </c>
      <c r="V8">
        <v>116000</v>
      </c>
      <c r="W8">
        <v>1.2616000000000001</v>
      </c>
    </row>
    <row r="9" spans="1:23" x14ac:dyDescent="0.25">
      <c r="A9">
        <v>2015</v>
      </c>
      <c r="B9" t="s">
        <v>23</v>
      </c>
      <c r="C9" t="s">
        <v>24</v>
      </c>
      <c r="D9">
        <v>586.86</v>
      </c>
      <c r="E9">
        <v>233715</v>
      </c>
      <c r="F9">
        <v>93626</v>
      </c>
      <c r="G9">
        <v>53394</v>
      </c>
      <c r="H9">
        <v>2.3050000000000002</v>
      </c>
      <c r="I9">
        <v>82487</v>
      </c>
      <c r="J9">
        <v>119355</v>
      </c>
      <c r="K9">
        <v>81266</v>
      </c>
      <c r="L9">
        <v>-56274</v>
      </c>
      <c r="M9">
        <v>-17716</v>
      </c>
      <c r="N9">
        <v>1.1088</v>
      </c>
      <c r="O9">
        <v>0.53900000000000003</v>
      </c>
      <c r="P9">
        <v>44.735500000000002</v>
      </c>
      <c r="Q9">
        <v>18.389900000000001</v>
      </c>
      <c r="R9">
        <v>30.920100000000001</v>
      </c>
      <c r="S9">
        <v>22.845800000000001</v>
      </c>
      <c r="T9">
        <v>0.97430000000000005</v>
      </c>
      <c r="U9">
        <v>48.387799999999999</v>
      </c>
      <c r="V9">
        <v>110000</v>
      </c>
      <c r="W9">
        <v>0.1186</v>
      </c>
    </row>
    <row r="10" spans="1:23" x14ac:dyDescent="0.25">
      <c r="A10">
        <v>2014</v>
      </c>
      <c r="B10" t="s">
        <v>23</v>
      </c>
      <c r="C10" t="s">
        <v>24</v>
      </c>
      <c r="D10">
        <v>647.36</v>
      </c>
      <c r="E10">
        <v>182795</v>
      </c>
      <c r="F10">
        <v>70537</v>
      </c>
      <c r="G10">
        <v>39510</v>
      </c>
      <c r="H10">
        <v>1.6125</v>
      </c>
      <c r="I10">
        <v>60449</v>
      </c>
      <c r="J10">
        <v>111547</v>
      </c>
      <c r="K10">
        <v>59713</v>
      </c>
      <c r="L10">
        <v>-22579</v>
      </c>
      <c r="M10">
        <v>-37549</v>
      </c>
      <c r="N10">
        <v>1.0801000000000001</v>
      </c>
      <c r="O10">
        <v>0.31640000000000001</v>
      </c>
      <c r="P10">
        <v>35.420099999999998</v>
      </c>
      <c r="Q10">
        <v>17.042000000000002</v>
      </c>
      <c r="R10">
        <v>28.1142</v>
      </c>
      <c r="S10">
        <v>21.6144</v>
      </c>
      <c r="T10">
        <v>0.30320000000000003</v>
      </c>
      <c r="U10">
        <v>38.438000000000002</v>
      </c>
      <c r="V10">
        <v>97000</v>
      </c>
      <c r="W10">
        <v>1.6222000000000001</v>
      </c>
    </row>
    <row r="11" spans="1:23" x14ac:dyDescent="0.25">
      <c r="A11">
        <v>2013</v>
      </c>
      <c r="B11" t="s">
        <v>23</v>
      </c>
      <c r="C11" t="s">
        <v>24</v>
      </c>
      <c r="D11">
        <v>504.79</v>
      </c>
      <c r="E11">
        <v>170910</v>
      </c>
      <c r="F11">
        <v>64304</v>
      </c>
      <c r="G11">
        <v>37037</v>
      </c>
      <c r="H11">
        <v>1.42</v>
      </c>
      <c r="I11">
        <v>55756</v>
      </c>
      <c r="J11">
        <v>123549</v>
      </c>
      <c r="K11">
        <v>53666</v>
      </c>
      <c r="L11">
        <v>-33774</v>
      </c>
      <c r="M11">
        <v>-16379</v>
      </c>
      <c r="N11">
        <v>1.6786000000000001</v>
      </c>
      <c r="O11">
        <v>0.13730000000000001</v>
      </c>
      <c r="P11">
        <v>29.977599999999999</v>
      </c>
      <c r="Q11">
        <v>17.892299999999999</v>
      </c>
      <c r="R11">
        <v>26.359200000000001</v>
      </c>
      <c r="S11">
        <v>21.670500000000001</v>
      </c>
      <c r="T11">
        <v>0.1363</v>
      </c>
      <c r="U11">
        <v>31.442499999999999</v>
      </c>
      <c r="V11">
        <v>84400</v>
      </c>
      <c r="W11">
        <v>1.4648000000000001</v>
      </c>
    </row>
    <row r="12" spans="1:23" x14ac:dyDescent="0.25">
      <c r="A12">
        <v>2012</v>
      </c>
      <c r="B12" t="s">
        <v>23</v>
      </c>
      <c r="C12" t="s">
        <v>24</v>
      </c>
      <c r="D12">
        <v>500.61</v>
      </c>
      <c r="E12">
        <v>156508</v>
      </c>
      <c r="F12">
        <v>68662</v>
      </c>
      <c r="G12">
        <v>41733</v>
      </c>
      <c r="H12">
        <v>1.5774999999999999</v>
      </c>
      <c r="I12">
        <v>58518</v>
      </c>
      <c r="J12">
        <v>118210</v>
      </c>
      <c r="K12">
        <v>50856</v>
      </c>
      <c r="L12">
        <v>-48227</v>
      </c>
      <c r="M12">
        <v>-1698</v>
      </c>
      <c r="N12">
        <v>1.4958</v>
      </c>
      <c r="O12">
        <v>0</v>
      </c>
      <c r="P12">
        <v>35.304099999999998</v>
      </c>
      <c r="Q12">
        <v>23.703299999999999</v>
      </c>
      <c r="R12">
        <v>35.304099999999998</v>
      </c>
      <c r="S12">
        <v>26.665099999999999</v>
      </c>
      <c r="T12">
        <v>0.33939999999999998</v>
      </c>
      <c r="U12">
        <v>36.980600000000003</v>
      </c>
      <c r="V12">
        <v>76100</v>
      </c>
      <c r="W12">
        <v>2.0693000000000001</v>
      </c>
    </row>
    <row r="13" spans="1:23" x14ac:dyDescent="0.25">
      <c r="A13">
        <v>2011</v>
      </c>
      <c r="B13" t="s">
        <v>23</v>
      </c>
      <c r="C13" t="s">
        <v>24</v>
      </c>
      <c r="D13">
        <v>376.4</v>
      </c>
      <c r="E13">
        <v>108249</v>
      </c>
      <c r="F13">
        <v>43818</v>
      </c>
      <c r="G13">
        <v>25922</v>
      </c>
      <c r="H13">
        <v>0.98860000000000003</v>
      </c>
      <c r="I13">
        <v>35604</v>
      </c>
      <c r="J13">
        <v>76615</v>
      </c>
      <c r="K13">
        <v>37529</v>
      </c>
      <c r="L13">
        <v>-40419</v>
      </c>
      <c r="M13">
        <v>1444</v>
      </c>
      <c r="N13">
        <v>1.6084000000000001</v>
      </c>
      <c r="O13">
        <v>0</v>
      </c>
      <c r="P13">
        <v>33.834099999999999</v>
      </c>
      <c r="Q13">
        <v>22.275300000000001</v>
      </c>
      <c r="R13">
        <v>33.834099999999999</v>
      </c>
      <c r="S13">
        <v>23.9466</v>
      </c>
      <c r="T13">
        <v>0.62780000000000002</v>
      </c>
      <c r="U13">
        <v>35.911499999999997</v>
      </c>
      <c r="V13">
        <v>63300</v>
      </c>
      <c r="W13">
        <v>3.1568000000000001</v>
      </c>
    </row>
    <row r="14" spans="1:23" x14ac:dyDescent="0.25">
      <c r="A14">
        <v>2010</v>
      </c>
      <c r="B14" t="s">
        <v>23</v>
      </c>
      <c r="C14" t="s">
        <v>24</v>
      </c>
      <c r="D14">
        <v>296.89</v>
      </c>
      <c r="E14">
        <v>65225</v>
      </c>
      <c r="F14">
        <v>25684</v>
      </c>
      <c r="G14">
        <v>14013</v>
      </c>
      <c r="H14">
        <v>0.54110000000000003</v>
      </c>
      <c r="I14">
        <v>19412</v>
      </c>
      <c r="J14">
        <v>47791</v>
      </c>
      <c r="K14">
        <v>18595</v>
      </c>
      <c r="L14">
        <v>-13854</v>
      </c>
      <c r="M14">
        <v>1257</v>
      </c>
      <c r="N14">
        <v>2.0112999999999999</v>
      </c>
      <c r="O14">
        <v>0</v>
      </c>
      <c r="P14">
        <v>29.321400000000001</v>
      </c>
      <c r="Q14">
        <v>18.638500000000001</v>
      </c>
      <c r="R14">
        <v>29.321400000000001</v>
      </c>
      <c r="S14">
        <v>21.484100000000002</v>
      </c>
      <c r="T14">
        <v>0.28570000000000001</v>
      </c>
      <c r="U14">
        <v>30.001300000000001</v>
      </c>
      <c r="V14">
        <v>49400</v>
      </c>
      <c r="W14">
        <v>1.64</v>
      </c>
    </row>
    <row r="15" spans="1:23" x14ac:dyDescent="0.25">
      <c r="A15">
        <v>2009</v>
      </c>
      <c r="B15" t="s">
        <v>23</v>
      </c>
      <c r="C15" t="s">
        <v>24</v>
      </c>
      <c r="D15">
        <v>189.8</v>
      </c>
      <c r="E15">
        <v>42905</v>
      </c>
      <c r="F15">
        <v>17222</v>
      </c>
      <c r="G15">
        <v>8235</v>
      </c>
      <c r="H15">
        <v>0.32429999999999998</v>
      </c>
      <c r="I15">
        <v>12474</v>
      </c>
      <c r="J15">
        <v>31640</v>
      </c>
      <c r="K15">
        <v>10159</v>
      </c>
      <c r="L15">
        <v>-17434</v>
      </c>
      <c r="M15">
        <v>663</v>
      </c>
      <c r="N15">
        <v>2.7425000000000002</v>
      </c>
      <c r="O15">
        <v>0</v>
      </c>
      <c r="P15">
        <v>26.027200000000001</v>
      </c>
      <c r="Q15">
        <v>17.336500000000001</v>
      </c>
      <c r="R15">
        <v>26.027200000000001</v>
      </c>
      <c r="S15">
        <v>19.1936</v>
      </c>
      <c r="T15">
        <v>0.35499999999999998</v>
      </c>
      <c r="U15">
        <v>26.405200000000001</v>
      </c>
      <c r="V15">
        <v>36800</v>
      </c>
      <c r="W15">
        <v>-0.35549999999999998</v>
      </c>
    </row>
    <row r="16" spans="1:23" x14ac:dyDescent="0.25">
      <c r="A16">
        <v>2023</v>
      </c>
      <c r="B16" t="s">
        <v>25</v>
      </c>
      <c r="C16" t="s">
        <v>24</v>
      </c>
      <c r="D16">
        <v>2451.23</v>
      </c>
      <c r="E16">
        <v>211915</v>
      </c>
      <c r="F16">
        <v>146052</v>
      </c>
      <c r="G16">
        <v>72361</v>
      </c>
      <c r="H16">
        <v>9.68</v>
      </c>
      <c r="I16">
        <v>102384</v>
      </c>
      <c r="J16">
        <v>206223</v>
      </c>
      <c r="K16">
        <v>87582</v>
      </c>
      <c r="L16">
        <v>-22680</v>
      </c>
      <c r="M16">
        <v>-43935</v>
      </c>
      <c r="N16">
        <v>1.7692000000000001</v>
      </c>
      <c r="O16">
        <v>0.2291</v>
      </c>
      <c r="P16">
        <v>35.088700000000003</v>
      </c>
      <c r="Q16">
        <v>17.564399999999999</v>
      </c>
      <c r="R16">
        <v>29.152799999999999</v>
      </c>
      <c r="S16">
        <v>34.1462</v>
      </c>
      <c r="T16">
        <v>-0.68079999999999996</v>
      </c>
      <c r="U16">
        <v>56.106400000000001</v>
      </c>
      <c r="V16">
        <v>221000</v>
      </c>
      <c r="W16">
        <v>3.7</v>
      </c>
    </row>
    <row r="17" spans="1:23" x14ac:dyDescent="0.25">
      <c r="A17">
        <v>2022</v>
      </c>
      <c r="B17" t="s">
        <v>25</v>
      </c>
      <c r="C17" t="s">
        <v>24</v>
      </c>
      <c r="D17">
        <v>1787.73</v>
      </c>
      <c r="E17">
        <v>198270</v>
      </c>
      <c r="F17">
        <v>135620</v>
      </c>
      <c r="G17">
        <v>72738</v>
      </c>
      <c r="H17">
        <v>9.65</v>
      </c>
      <c r="I17">
        <v>97843</v>
      </c>
      <c r="J17">
        <v>166542</v>
      </c>
      <c r="K17">
        <v>89035</v>
      </c>
      <c r="L17">
        <v>-30311</v>
      </c>
      <c r="M17">
        <v>-58876</v>
      </c>
      <c r="N17">
        <v>1.7846</v>
      </c>
      <c r="O17">
        <v>0.2989</v>
      </c>
      <c r="P17">
        <v>43.6755</v>
      </c>
      <c r="Q17">
        <v>19.937000000000001</v>
      </c>
      <c r="R17">
        <v>34.057499999999997</v>
      </c>
      <c r="S17">
        <v>36.686300000000003</v>
      </c>
      <c r="T17">
        <v>1.2643</v>
      </c>
      <c r="U17">
        <v>82.920699999999997</v>
      </c>
      <c r="V17">
        <v>221000</v>
      </c>
      <c r="W17">
        <v>8.0028000000000006</v>
      </c>
    </row>
    <row r="18" spans="1:23" x14ac:dyDescent="0.25">
      <c r="A18">
        <v>2021</v>
      </c>
      <c r="B18" t="s">
        <v>25</v>
      </c>
      <c r="C18" t="s">
        <v>24</v>
      </c>
      <c r="D18">
        <v>2525.08</v>
      </c>
      <c r="E18">
        <v>168088</v>
      </c>
      <c r="F18">
        <v>115856</v>
      </c>
      <c r="G18">
        <v>61271</v>
      </c>
      <c r="H18">
        <v>8.0500000000000007</v>
      </c>
      <c r="I18">
        <v>81602</v>
      </c>
      <c r="J18">
        <v>141988</v>
      </c>
      <c r="K18">
        <v>76740</v>
      </c>
      <c r="L18">
        <v>-27577</v>
      </c>
      <c r="M18">
        <v>-48486</v>
      </c>
      <c r="N18">
        <v>2.08</v>
      </c>
      <c r="O18">
        <v>0.40949999999999998</v>
      </c>
      <c r="P18">
        <v>43.152200000000001</v>
      </c>
      <c r="Q18">
        <v>18.3568</v>
      </c>
      <c r="R18">
        <v>31.901700000000002</v>
      </c>
      <c r="S18">
        <v>36.451700000000002</v>
      </c>
      <c r="T18">
        <v>1.4886999999999999</v>
      </c>
      <c r="U18">
        <v>72.529799999999994</v>
      </c>
      <c r="V18">
        <v>181000</v>
      </c>
      <c r="W18">
        <v>4.6978999999999997</v>
      </c>
    </row>
    <row r="19" spans="1:23" x14ac:dyDescent="0.25">
      <c r="A19">
        <v>2020</v>
      </c>
      <c r="B19" t="s">
        <v>25</v>
      </c>
      <c r="C19" t="s">
        <v>24</v>
      </c>
      <c r="D19">
        <v>1681.61</v>
      </c>
      <c r="E19">
        <v>143015</v>
      </c>
      <c r="F19">
        <v>96937</v>
      </c>
      <c r="G19">
        <v>44281</v>
      </c>
      <c r="H19">
        <v>5.76</v>
      </c>
      <c r="I19">
        <v>65755</v>
      </c>
      <c r="J19">
        <v>118304</v>
      </c>
      <c r="K19">
        <v>60675</v>
      </c>
      <c r="L19">
        <v>-12223</v>
      </c>
      <c r="M19">
        <v>-46031</v>
      </c>
      <c r="N19">
        <v>2.5158</v>
      </c>
      <c r="O19">
        <v>0.5353</v>
      </c>
      <c r="P19">
        <v>37.4298</v>
      </c>
      <c r="Q19">
        <v>14.696099999999999</v>
      </c>
      <c r="R19">
        <v>24.8935</v>
      </c>
      <c r="S19">
        <v>30.962499999999999</v>
      </c>
      <c r="T19">
        <v>0.9526</v>
      </c>
      <c r="U19">
        <v>65.200599999999994</v>
      </c>
      <c r="V19">
        <v>163000</v>
      </c>
      <c r="W19">
        <v>1.2336</v>
      </c>
    </row>
    <row r="20" spans="1:23" x14ac:dyDescent="0.25">
      <c r="A20">
        <v>2019</v>
      </c>
      <c r="B20" t="s">
        <v>25</v>
      </c>
      <c r="C20" t="s">
        <v>24</v>
      </c>
      <c r="D20">
        <v>1203.06</v>
      </c>
      <c r="E20">
        <v>125843</v>
      </c>
      <c r="F20">
        <v>82933</v>
      </c>
      <c r="G20">
        <v>39240</v>
      </c>
      <c r="H20">
        <v>5.0599999999999996</v>
      </c>
      <c r="I20">
        <v>54641</v>
      </c>
      <c r="J20">
        <v>102330</v>
      </c>
      <c r="K20">
        <v>52185</v>
      </c>
      <c r="L20">
        <v>-15773</v>
      </c>
      <c r="M20">
        <v>-36887</v>
      </c>
      <c r="N20">
        <v>2.5287999999999999</v>
      </c>
      <c r="O20">
        <v>0.70530000000000004</v>
      </c>
      <c r="P20">
        <v>38.346499999999999</v>
      </c>
      <c r="Q20">
        <v>13.6937</v>
      </c>
      <c r="R20">
        <v>23.22</v>
      </c>
      <c r="S20">
        <v>31.181699999999999</v>
      </c>
      <c r="T20">
        <v>0.79679999999999995</v>
      </c>
      <c r="U20">
        <v>74.6661</v>
      </c>
      <c r="V20">
        <v>144000</v>
      </c>
      <c r="W20">
        <v>1.8122</v>
      </c>
    </row>
    <row r="21" spans="1:23" x14ac:dyDescent="0.25">
      <c r="A21">
        <v>2018</v>
      </c>
      <c r="B21" t="s">
        <v>25</v>
      </c>
      <c r="C21" t="s">
        <v>24</v>
      </c>
      <c r="D21">
        <v>779.67</v>
      </c>
      <c r="E21">
        <v>110360</v>
      </c>
      <c r="F21">
        <v>72007</v>
      </c>
      <c r="G21">
        <v>16571</v>
      </c>
      <c r="H21">
        <v>2.13</v>
      </c>
      <c r="I21">
        <v>45319</v>
      </c>
      <c r="J21">
        <v>82718</v>
      </c>
      <c r="K21">
        <v>43884</v>
      </c>
      <c r="L21">
        <v>-6061</v>
      </c>
      <c r="M21">
        <v>-33590</v>
      </c>
      <c r="N21">
        <v>2.9007999999999998</v>
      </c>
      <c r="O21">
        <v>0.92169999999999996</v>
      </c>
      <c r="P21">
        <v>20.033100000000001</v>
      </c>
      <c r="Q21">
        <v>6.4017999999999997</v>
      </c>
      <c r="R21">
        <v>10.6937</v>
      </c>
      <c r="S21">
        <v>15.0154</v>
      </c>
      <c r="T21">
        <v>0.13170000000000001</v>
      </c>
      <c r="U21">
        <v>42.509399999999999</v>
      </c>
      <c r="V21">
        <v>131000</v>
      </c>
      <c r="W21">
        <v>2.4426000000000001</v>
      </c>
    </row>
    <row r="22" spans="1:23" x14ac:dyDescent="0.25">
      <c r="A22">
        <v>2017</v>
      </c>
      <c r="B22" t="s">
        <v>25</v>
      </c>
      <c r="C22" t="s">
        <v>24</v>
      </c>
      <c r="D22">
        <v>659.91</v>
      </c>
      <c r="E22">
        <v>96571</v>
      </c>
      <c r="F22">
        <v>62310</v>
      </c>
      <c r="G22">
        <v>25489</v>
      </c>
      <c r="H22">
        <v>3.25</v>
      </c>
      <c r="I22">
        <v>37803</v>
      </c>
      <c r="J22">
        <v>87711</v>
      </c>
      <c r="K22">
        <v>39507</v>
      </c>
      <c r="L22">
        <v>-46781</v>
      </c>
      <c r="M22">
        <v>8408</v>
      </c>
      <c r="N22">
        <v>2.9186000000000001</v>
      </c>
      <c r="O22">
        <v>0.98270000000000002</v>
      </c>
      <c r="P22">
        <v>29.060199999999998</v>
      </c>
      <c r="Q22">
        <v>10.1829</v>
      </c>
      <c r="R22">
        <v>15.5626</v>
      </c>
      <c r="S22">
        <v>26.394100000000002</v>
      </c>
      <c r="T22">
        <v>0.88870000000000005</v>
      </c>
      <c r="U22">
        <v>59.998100000000001</v>
      </c>
      <c r="V22">
        <v>124000</v>
      </c>
      <c r="W22">
        <v>2.1301000000000001</v>
      </c>
    </row>
    <row r="23" spans="1:23" x14ac:dyDescent="0.25">
      <c r="A23">
        <v>2016</v>
      </c>
      <c r="B23" t="s">
        <v>25</v>
      </c>
      <c r="C23" t="s">
        <v>24</v>
      </c>
      <c r="D23">
        <v>483.16</v>
      </c>
      <c r="E23">
        <v>91154</v>
      </c>
      <c r="F23">
        <v>58374</v>
      </c>
      <c r="G23">
        <v>20539</v>
      </c>
      <c r="H23">
        <v>2.56</v>
      </c>
      <c r="I23">
        <v>33330</v>
      </c>
      <c r="J23">
        <v>71997</v>
      </c>
      <c r="K23">
        <v>33325</v>
      </c>
      <c r="L23">
        <v>-23950</v>
      </c>
      <c r="M23">
        <v>-8393</v>
      </c>
      <c r="N23">
        <v>2.3529</v>
      </c>
      <c r="O23">
        <v>0.74250000000000005</v>
      </c>
      <c r="P23">
        <v>28.5276</v>
      </c>
      <c r="Q23">
        <v>10.616199999999999</v>
      </c>
      <c r="R23">
        <v>18.248100000000001</v>
      </c>
      <c r="S23">
        <v>22.5322</v>
      </c>
      <c r="T23">
        <v>0.24349999999999999</v>
      </c>
      <c r="U23">
        <v>40.758499999999998</v>
      </c>
      <c r="V23">
        <v>114000</v>
      </c>
      <c r="W23">
        <v>1.2616000000000001</v>
      </c>
    </row>
    <row r="24" spans="1:23" x14ac:dyDescent="0.25">
      <c r="A24">
        <v>2015</v>
      </c>
      <c r="B24" t="s">
        <v>25</v>
      </c>
      <c r="C24" t="s">
        <v>24</v>
      </c>
      <c r="D24">
        <v>443.17</v>
      </c>
      <c r="E24">
        <v>93580</v>
      </c>
      <c r="F24">
        <v>60542</v>
      </c>
      <c r="G24">
        <v>12193</v>
      </c>
      <c r="H24">
        <v>1.48</v>
      </c>
      <c r="I24">
        <v>31616</v>
      </c>
      <c r="J24">
        <v>80083</v>
      </c>
      <c r="K24">
        <v>29668</v>
      </c>
      <c r="L24">
        <v>-23001</v>
      </c>
      <c r="M24">
        <v>-9668</v>
      </c>
      <c r="N24">
        <v>2.4733999999999998</v>
      </c>
      <c r="O24">
        <v>0.44069999999999998</v>
      </c>
      <c r="P24">
        <v>15.2255</v>
      </c>
      <c r="Q24">
        <v>6.9885000000000002</v>
      </c>
      <c r="R24">
        <v>11.3012</v>
      </c>
      <c r="S24">
        <v>13.029500000000001</v>
      </c>
      <c r="T24">
        <v>-0.34250000000000003</v>
      </c>
      <c r="U24">
        <v>20.911000000000001</v>
      </c>
      <c r="V24">
        <v>118000</v>
      </c>
      <c r="W24">
        <v>0.1186</v>
      </c>
    </row>
    <row r="25" spans="1:23" x14ac:dyDescent="0.25">
      <c r="A25">
        <v>2014</v>
      </c>
      <c r="B25" t="s">
        <v>25</v>
      </c>
      <c r="C25" t="s">
        <v>24</v>
      </c>
      <c r="D25">
        <v>382.88</v>
      </c>
      <c r="E25">
        <v>86833</v>
      </c>
      <c r="F25">
        <v>59755</v>
      </c>
      <c r="G25">
        <v>22074</v>
      </c>
      <c r="H25">
        <v>2.63</v>
      </c>
      <c r="I25">
        <v>32971</v>
      </c>
      <c r="J25">
        <v>89784</v>
      </c>
      <c r="K25">
        <v>32502</v>
      </c>
      <c r="L25">
        <v>-18833</v>
      </c>
      <c r="M25">
        <v>-8665</v>
      </c>
      <c r="N25">
        <v>2.504</v>
      </c>
      <c r="O25">
        <v>0.25219999999999998</v>
      </c>
      <c r="P25">
        <v>24.585699999999999</v>
      </c>
      <c r="Q25">
        <v>12.805099999999999</v>
      </c>
      <c r="R25">
        <v>19.9893</v>
      </c>
      <c r="S25">
        <v>25.421199999999999</v>
      </c>
      <c r="T25">
        <v>0.31519999999999998</v>
      </c>
      <c r="U25">
        <v>35.219200000000001</v>
      </c>
      <c r="V25">
        <v>128000</v>
      </c>
      <c r="W25">
        <v>1.6222000000000001</v>
      </c>
    </row>
    <row r="26" spans="1:23" x14ac:dyDescent="0.25">
      <c r="A26">
        <v>2013</v>
      </c>
      <c r="B26" t="s">
        <v>25</v>
      </c>
      <c r="C26" t="s">
        <v>24</v>
      </c>
      <c r="D26">
        <v>312.3</v>
      </c>
      <c r="E26">
        <v>77849</v>
      </c>
      <c r="F26">
        <v>57464</v>
      </c>
      <c r="G26">
        <v>21863</v>
      </c>
      <c r="H26">
        <v>2.58</v>
      </c>
      <c r="I26">
        <v>30519</v>
      </c>
      <c r="J26">
        <v>78944</v>
      </c>
      <c r="K26">
        <v>28833</v>
      </c>
      <c r="L26">
        <v>-23811</v>
      </c>
      <c r="M26">
        <v>-8148</v>
      </c>
      <c r="N26">
        <v>2.7118000000000002</v>
      </c>
      <c r="O26">
        <v>0.1976</v>
      </c>
      <c r="P26">
        <v>27.694299999999998</v>
      </c>
      <c r="Q26">
        <v>15.3499</v>
      </c>
      <c r="R26">
        <v>23.882200000000001</v>
      </c>
      <c r="S26">
        <v>28.0839</v>
      </c>
      <c r="T26">
        <v>-0.54559999999999997</v>
      </c>
      <c r="U26">
        <v>35.720399999999998</v>
      </c>
      <c r="V26">
        <v>118000</v>
      </c>
      <c r="W26">
        <v>1.4648000000000001</v>
      </c>
    </row>
    <row r="27" spans="1:23" x14ac:dyDescent="0.25">
      <c r="A27">
        <v>2012</v>
      </c>
      <c r="B27" t="s">
        <v>25</v>
      </c>
      <c r="C27" t="s">
        <v>24</v>
      </c>
      <c r="D27">
        <v>224.8</v>
      </c>
      <c r="E27">
        <v>73723</v>
      </c>
      <c r="F27">
        <v>56193</v>
      </c>
      <c r="G27">
        <v>16978</v>
      </c>
      <c r="H27">
        <v>2</v>
      </c>
      <c r="I27">
        <v>30923</v>
      </c>
      <c r="J27">
        <v>66363</v>
      </c>
      <c r="K27">
        <v>31626</v>
      </c>
      <c r="L27">
        <v>-24786</v>
      </c>
      <c r="M27">
        <v>-9408</v>
      </c>
      <c r="N27">
        <v>2.6029</v>
      </c>
      <c r="O27">
        <v>0.18</v>
      </c>
      <c r="P27">
        <v>25.583500000000001</v>
      </c>
      <c r="Q27">
        <v>14.0001</v>
      </c>
      <c r="R27">
        <v>22.0276</v>
      </c>
      <c r="S27">
        <v>23.029499999999999</v>
      </c>
      <c r="T27">
        <v>0.57979999999999998</v>
      </c>
      <c r="U27">
        <v>34.132800000000003</v>
      </c>
      <c r="V27">
        <v>128000</v>
      </c>
      <c r="W27">
        <v>2.0693000000000001</v>
      </c>
    </row>
    <row r="28" spans="1:23" x14ac:dyDescent="0.25">
      <c r="A28">
        <v>2011</v>
      </c>
      <c r="B28" t="s">
        <v>25</v>
      </c>
      <c r="C28" t="s">
        <v>24</v>
      </c>
      <c r="D28">
        <v>218.38</v>
      </c>
      <c r="E28">
        <v>69943</v>
      </c>
      <c r="F28">
        <v>54366</v>
      </c>
      <c r="G28">
        <v>23150</v>
      </c>
      <c r="H28">
        <v>2.69</v>
      </c>
      <c r="I28">
        <v>29927</v>
      </c>
      <c r="J28">
        <v>57083</v>
      </c>
      <c r="K28">
        <v>26994</v>
      </c>
      <c r="L28">
        <v>-14616</v>
      </c>
      <c r="M28">
        <v>-8376</v>
      </c>
      <c r="N28">
        <v>2.6036999999999999</v>
      </c>
      <c r="O28">
        <v>0.20880000000000001</v>
      </c>
      <c r="P28">
        <v>40.555</v>
      </c>
      <c r="Q28">
        <v>21.296399999999998</v>
      </c>
      <c r="R28">
        <v>33.5488</v>
      </c>
      <c r="S28">
        <v>33.098399999999998</v>
      </c>
      <c r="T28">
        <v>0.3921</v>
      </c>
      <c r="U28">
        <v>52.904600000000002</v>
      </c>
      <c r="V28">
        <v>99000</v>
      </c>
      <c r="W28">
        <v>3.1568000000000001</v>
      </c>
    </row>
    <row r="29" spans="1:23" x14ac:dyDescent="0.25">
      <c r="A29">
        <v>2010</v>
      </c>
      <c r="B29" t="s">
        <v>25</v>
      </c>
      <c r="C29" t="s">
        <v>24</v>
      </c>
      <c r="D29">
        <v>238.78</v>
      </c>
      <c r="E29">
        <v>62484</v>
      </c>
      <c r="F29">
        <v>50089</v>
      </c>
      <c r="G29">
        <v>18760</v>
      </c>
      <c r="H29">
        <v>2.1</v>
      </c>
      <c r="I29">
        <v>26771</v>
      </c>
      <c r="J29">
        <v>46175</v>
      </c>
      <c r="K29">
        <v>24073</v>
      </c>
      <c r="L29">
        <v>-11314</v>
      </c>
      <c r="M29">
        <v>-13291</v>
      </c>
      <c r="N29">
        <v>2.1293000000000002</v>
      </c>
      <c r="O29">
        <v>0.12859999999999999</v>
      </c>
      <c r="P29">
        <v>40.628</v>
      </c>
      <c r="Q29">
        <v>21.785299999999999</v>
      </c>
      <c r="R29">
        <v>36.702300000000001</v>
      </c>
      <c r="S29">
        <v>30.023700000000002</v>
      </c>
      <c r="T29">
        <v>0.70569999999999999</v>
      </c>
      <c r="U29">
        <v>57.505400000000002</v>
      </c>
      <c r="V29">
        <v>94000</v>
      </c>
      <c r="W29">
        <v>1.64</v>
      </c>
    </row>
    <row r="30" spans="1:23" x14ac:dyDescent="0.25">
      <c r="A30">
        <v>2009</v>
      </c>
      <c r="B30" t="s">
        <v>25</v>
      </c>
      <c r="C30" t="s">
        <v>24</v>
      </c>
      <c r="D30">
        <v>270.64</v>
      </c>
      <c r="E30">
        <v>58437</v>
      </c>
      <c r="F30">
        <v>46282</v>
      </c>
      <c r="G30">
        <v>14569</v>
      </c>
      <c r="H30">
        <v>1.62</v>
      </c>
      <c r="I30">
        <v>22925</v>
      </c>
      <c r="J30">
        <v>39558</v>
      </c>
      <c r="K30">
        <v>19037</v>
      </c>
      <c r="L30">
        <v>-15770</v>
      </c>
      <c r="M30">
        <v>-7463</v>
      </c>
      <c r="N30">
        <v>1.8229</v>
      </c>
      <c r="O30">
        <v>0.14530000000000001</v>
      </c>
      <c r="P30">
        <v>36.829500000000003</v>
      </c>
      <c r="Q30">
        <v>18.705100000000002</v>
      </c>
      <c r="R30">
        <v>33.643500000000003</v>
      </c>
      <c r="S30">
        <v>24.931100000000001</v>
      </c>
      <c r="T30">
        <v>1.7695000000000001</v>
      </c>
      <c r="U30">
        <v>57.594099999999997</v>
      </c>
      <c r="V30">
        <v>90000</v>
      </c>
      <c r="W30">
        <v>-0.35549999999999998</v>
      </c>
    </row>
    <row r="31" spans="1:23" x14ac:dyDescent="0.25">
      <c r="A31">
        <v>2022</v>
      </c>
      <c r="B31" t="s">
        <v>26</v>
      </c>
      <c r="C31" t="s">
        <v>24</v>
      </c>
      <c r="D31">
        <v>1144.3499999999999</v>
      </c>
      <c r="E31">
        <v>282836</v>
      </c>
      <c r="F31">
        <v>156633</v>
      </c>
      <c r="G31">
        <v>59972</v>
      </c>
      <c r="H31">
        <v>4.5599999999999996</v>
      </c>
      <c r="I31">
        <v>90770</v>
      </c>
      <c r="J31">
        <v>256144</v>
      </c>
      <c r="K31">
        <v>91495</v>
      </c>
      <c r="L31">
        <v>-20298</v>
      </c>
      <c r="M31">
        <v>-69757</v>
      </c>
      <c r="N31">
        <v>2.3780000000000001</v>
      </c>
      <c r="O31">
        <v>5.74E-2</v>
      </c>
      <c r="P31">
        <v>23.413399999999999</v>
      </c>
      <c r="Q31">
        <v>16.418800000000001</v>
      </c>
      <c r="R31">
        <v>22.142600000000002</v>
      </c>
      <c r="S31">
        <v>21.203800000000001</v>
      </c>
      <c r="T31">
        <v>-0.36130000000000001</v>
      </c>
      <c r="U31">
        <v>26.642399999999999</v>
      </c>
      <c r="V31">
        <v>190234</v>
      </c>
      <c r="W31">
        <v>8.0028000000000006</v>
      </c>
    </row>
    <row r="32" spans="1:23" x14ac:dyDescent="0.25">
      <c r="A32">
        <v>2021</v>
      </c>
      <c r="B32" t="s">
        <v>26</v>
      </c>
      <c r="C32" t="s">
        <v>24</v>
      </c>
      <c r="D32">
        <v>1910.26</v>
      </c>
      <c r="E32">
        <v>257637</v>
      </c>
      <c r="F32">
        <v>146698</v>
      </c>
      <c r="G32">
        <v>76033</v>
      </c>
      <c r="H32">
        <v>5.61</v>
      </c>
      <c r="I32">
        <v>91155</v>
      </c>
      <c r="J32">
        <v>251635</v>
      </c>
      <c r="K32">
        <v>91652</v>
      </c>
      <c r="L32">
        <v>-35523</v>
      </c>
      <c r="M32">
        <v>-61362</v>
      </c>
      <c r="N32">
        <v>2.9281000000000001</v>
      </c>
      <c r="O32">
        <v>5.8900000000000001E-2</v>
      </c>
      <c r="P32">
        <v>30.215599999999998</v>
      </c>
      <c r="Q32">
        <v>21.1633</v>
      </c>
      <c r="R32">
        <v>28.535399999999999</v>
      </c>
      <c r="S32">
        <v>29.511700000000001</v>
      </c>
      <c r="T32">
        <v>1.7122999999999999</v>
      </c>
      <c r="U32">
        <v>33.456099999999999</v>
      </c>
      <c r="V32">
        <v>156500</v>
      </c>
      <c r="W32">
        <v>4.6978999999999997</v>
      </c>
    </row>
    <row r="33" spans="1:23" x14ac:dyDescent="0.25">
      <c r="A33">
        <v>2020</v>
      </c>
      <c r="B33" t="s">
        <v>26</v>
      </c>
      <c r="C33" t="s">
        <v>24</v>
      </c>
      <c r="D33">
        <v>1179.4000000000001</v>
      </c>
      <c r="E33">
        <v>182527</v>
      </c>
      <c r="F33">
        <v>97795</v>
      </c>
      <c r="G33">
        <v>40269</v>
      </c>
      <c r="H33">
        <v>2.93</v>
      </c>
      <c r="I33">
        <v>54921</v>
      </c>
      <c r="J33">
        <v>222544</v>
      </c>
      <c r="K33">
        <v>65124</v>
      </c>
      <c r="L33">
        <v>-32773</v>
      </c>
      <c r="M33">
        <v>-24408</v>
      </c>
      <c r="N33">
        <v>3.0668000000000002</v>
      </c>
      <c r="O33">
        <v>6.2600000000000003E-2</v>
      </c>
      <c r="P33">
        <v>18.094899999999999</v>
      </c>
      <c r="Q33">
        <v>12.5992</v>
      </c>
      <c r="R33">
        <v>17.0288</v>
      </c>
      <c r="S33">
        <v>22.061900000000001</v>
      </c>
      <c r="T33">
        <v>0.84299999999999997</v>
      </c>
      <c r="U33">
        <v>20.142199999999999</v>
      </c>
      <c r="V33">
        <v>135301</v>
      </c>
      <c r="W33">
        <v>1.2336</v>
      </c>
    </row>
    <row r="34" spans="1:23" x14ac:dyDescent="0.25">
      <c r="A34">
        <v>2019</v>
      </c>
      <c r="B34" t="s">
        <v>26</v>
      </c>
      <c r="C34" t="s">
        <v>24</v>
      </c>
      <c r="D34">
        <v>917.82</v>
      </c>
      <c r="E34">
        <v>161857</v>
      </c>
      <c r="F34">
        <v>89961</v>
      </c>
      <c r="G34">
        <v>34343</v>
      </c>
      <c r="H34">
        <v>2.4580000000000002</v>
      </c>
      <c r="I34">
        <v>46012</v>
      </c>
      <c r="J34">
        <v>201442</v>
      </c>
      <c r="K34">
        <v>54520</v>
      </c>
      <c r="L34">
        <v>-29491</v>
      </c>
      <c r="M34">
        <v>-23209</v>
      </c>
      <c r="N34">
        <v>3.3740999999999999</v>
      </c>
      <c r="O34">
        <v>2.2599999999999999E-2</v>
      </c>
      <c r="P34">
        <v>17.0486</v>
      </c>
      <c r="Q34">
        <v>12.4472</v>
      </c>
      <c r="R34">
        <v>16.671700000000001</v>
      </c>
      <c r="S34">
        <v>21.2181</v>
      </c>
      <c r="T34">
        <v>0.55659999999999998</v>
      </c>
      <c r="U34">
        <v>19.203299999999999</v>
      </c>
      <c r="V34">
        <v>118899</v>
      </c>
      <c r="W34">
        <v>1.8122</v>
      </c>
    </row>
    <row r="35" spans="1:23" x14ac:dyDescent="0.25">
      <c r="A35">
        <v>2018</v>
      </c>
      <c r="B35" t="s">
        <v>26</v>
      </c>
      <c r="C35" t="s">
        <v>24</v>
      </c>
      <c r="D35">
        <v>719.63</v>
      </c>
      <c r="E35">
        <v>136819</v>
      </c>
      <c r="F35">
        <v>77270</v>
      </c>
      <c r="G35">
        <v>30736</v>
      </c>
      <c r="H35">
        <v>2.1850000000000001</v>
      </c>
      <c r="I35">
        <v>36559</v>
      </c>
      <c r="J35">
        <v>177628</v>
      </c>
      <c r="K35">
        <v>47971</v>
      </c>
      <c r="L35">
        <v>-28504</v>
      </c>
      <c r="M35">
        <v>-13179</v>
      </c>
      <c r="N35">
        <v>3.919</v>
      </c>
      <c r="O35">
        <v>2.2599999999999999E-2</v>
      </c>
      <c r="P35">
        <v>17.303599999999999</v>
      </c>
      <c r="Q35">
        <v>13.203200000000001</v>
      </c>
      <c r="R35">
        <v>16.921399999999998</v>
      </c>
      <c r="S35">
        <v>22.464700000000001</v>
      </c>
      <c r="T35">
        <v>-7.0499999999999993E-2</v>
      </c>
      <c r="U35">
        <v>19.5124</v>
      </c>
      <c r="V35">
        <v>98771</v>
      </c>
      <c r="W35">
        <v>2.4426000000000001</v>
      </c>
    </row>
    <row r="36" spans="1:23" x14ac:dyDescent="0.25">
      <c r="A36">
        <v>2017</v>
      </c>
      <c r="B36" t="s">
        <v>26</v>
      </c>
      <c r="C36" t="s">
        <v>24</v>
      </c>
      <c r="D36">
        <v>726.47</v>
      </c>
      <c r="E36">
        <v>110855</v>
      </c>
      <c r="F36">
        <v>65272</v>
      </c>
      <c r="G36">
        <v>12662</v>
      </c>
      <c r="H36">
        <v>0.9</v>
      </c>
      <c r="I36">
        <v>33093</v>
      </c>
      <c r="J36">
        <v>152502</v>
      </c>
      <c r="K36">
        <v>37091</v>
      </c>
      <c r="L36">
        <v>-31401</v>
      </c>
      <c r="M36">
        <v>-8298</v>
      </c>
      <c r="N36">
        <v>5.1402999999999999</v>
      </c>
      <c r="O36">
        <v>2.5999999999999999E-2</v>
      </c>
      <c r="P36">
        <v>8.3027999999999995</v>
      </c>
      <c r="Q36">
        <v>6.4177999999999997</v>
      </c>
      <c r="R36">
        <v>8.0922000000000001</v>
      </c>
      <c r="S36">
        <v>11.4221</v>
      </c>
      <c r="T36">
        <v>-0.151</v>
      </c>
      <c r="U36">
        <v>9.5158000000000005</v>
      </c>
      <c r="V36">
        <v>80110</v>
      </c>
      <c r="W36">
        <v>2.1301000000000001</v>
      </c>
    </row>
    <row r="37" spans="1:23" x14ac:dyDescent="0.25">
      <c r="A37">
        <v>2016</v>
      </c>
      <c r="B37" t="s">
        <v>26</v>
      </c>
      <c r="C37" t="s">
        <v>24</v>
      </c>
      <c r="D37">
        <v>530.84</v>
      </c>
      <c r="E37">
        <v>90272</v>
      </c>
      <c r="F37">
        <v>55134</v>
      </c>
      <c r="G37">
        <v>19478</v>
      </c>
      <c r="H37">
        <v>1.3925000000000001</v>
      </c>
      <c r="I37">
        <v>29860</v>
      </c>
      <c r="J37">
        <v>139036</v>
      </c>
      <c r="K37">
        <v>36036</v>
      </c>
      <c r="L37">
        <v>-31165</v>
      </c>
      <c r="M37">
        <v>-8332</v>
      </c>
      <c r="N37">
        <v>6.2907999999999999</v>
      </c>
      <c r="O37">
        <v>2.8299999999999999E-2</v>
      </c>
      <c r="P37">
        <v>14.0093</v>
      </c>
      <c r="Q37">
        <v>11.6289</v>
      </c>
      <c r="R37">
        <v>13.623699999999999</v>
      </c>
      <c r="S37">
        <v>21.577000000000002</v>
      </c>
      <c r="T37">
        <v>0.62490000000000001</v>
      </c>
      <c r="U37">
        <v>16.3323</v>
      </c>
      <c r="V37">
        <v>72053</v>
      </c>
      <c r="W37">
        <v>1.2616000000000001</v>
      </c>
    </row>
    <row r="38" spans="1:23" x14ac:dyDescent="0.25">
      <c r="A38">
        <v>2015</v>
      </c>
      <c r="B38" t="s">
        <v>26</v>
      </c>
      <c r="C38" t="s">
        <v>24</v>
      </c>
      <c r="D38">
        <v>521.66999999999996</v>
      </c>
      <c r="E38">
        <v>74989</v>
      </c>
      <c r="F38">
        <v>46825</v>
      </c>
      <c r="G38">
        <v>15826</v>
      </c>
      <c r="H38">
        <v>1.1419999999999999</v>
      </c>
      <c r="I38">
        <v>24423</v>
      </c>
      <c r="J38">
        <v>120331</v>
      </c>
      <c r="K38">
        <v>26572</v>
      </c>
      <c r="L38">
        <v>-23711</v>
      </c>
      <c r="M38">
        <v>-4225</v>
      </c>
      <c r="N38">
        <v>4.6666999999999996</v>
      </c>
      <c r="O38">
        <v>4.3400000000000001E-2</v>
      </c>
      <c r="P38">
        <v>13.585900000000001</v>
      </c>
      <c r="Q38">
        <v>11.0863</v>
      </c>
      <c r="R38">
        <v>13.3643</v>
      </c>
      <c r="S38">
        <v>21.104399999999998</v>
      </c>
      <c r="T38">
        <v>0.3054</v>
      </c>
      <c r="U38">
        <v>16.248100000000001</v>
      </c>
      <c r="V38">
        <v>61814</v>
      </c>
      <c r="W38">
        <v>0.1186</v>
      </c>
    </row>
    <row r="39" spans="1:23" x14ac:dyDescent="0.25">
      <c r="A39">
        <v>2014</v>
      </c>
      <c r="B39" t="s">
        <v>26</v>
      </c>
      <c r="C39" t="s">
        <v>24</v>
      </c>
      <c r="D39">
        <v>354.75</v>
      </c>
      <c r="E39">
        <v>66001</v>
      </c>
      <c r="F39">
        <v>40310</v>
      </c>
      <c r="G39">
        <v>14136</v>
      </c>
      <c r="H39">
        <v>1.0285</v>
      </c>
      <c r="I39">
        <v>21475</v>
      </c>
      <c r="J39">
        <v>103860</v>
      </c>
      <c r="K39">
        <v>23024</v>
      </c>
      <c r="L39">
        <v>-21055</v>
      </c>
      <c r="M39">
        <v>-2087</v>
      </c>
      <c r="N39">
        <v>4.6878000000000002</v>
      </c>
      <c r="O39">
        <v>5.04E-2</v>
      </c>
      <c r="P39">
        <v>13.113799999999999</v>
      </c>
      <c r="Q39">
        <v>10.542899999999999</v>
      </c>
      <c r="R39">
        <v>12.718500000000001</v>
      </c>
      <c r="S39">
        <v>21.417899999999999</v>
      </c>
      <c r="T39">
        <v>4.6300000000000001E-2</v>
      </c>
      <c r="U39">
        <v>16.281400000000001</v>
      </c>
      <c r="V39">
        <v>53600</v>
      </c>
      <c r="W39">
        <v>1.6222000000000001</v>
      </c>
    </row>
    <row r="40" spans="1:23" x14ac:dyDescent="0.25">
      <c r="A40">
        <v>2013</v>
      </c>
      <c r="B40" t="s">
        <v>26</v>
      </c>
      <c r="C40" t="s">
        <v>24</v>
      </c>
      <c r="D40">
        <v>371.53</v>
      </c>
      <c r="E40">
        <v>55519</v>
      </c>
      <c r="F40">
        <v>33526</v>
      </c>
      <c r="G40">
        <v>12733</v>
      </c>
      <c r="H40">
        <v>0.9395</v>
      </c>
      <c r="I40">
        <v>19342</v>
      </c>
      <c r="J40">
        <v>87309</v>
      </c>
      <c r="K40">
        <v>18659</v>
      </c>
      <c r="L40">
        <v>-13679</v>
      </c>
      <c r="M40">
        <v>-857</v>
      </c>
      <c r="N40">
        <v>4.5816999999999997</v>
      </c>
      <c r="O40">
        <v>6.0100000000000001E-2</v>
      </c>
      <c r="P40">
        <v>15.072900000000001</v>
      </c>
      <c r="Q40">
        <v>11.8644</v>
      </c>
      <c r="R40">
        <v>14.6965</v>
      </c>
      <c r="S40">
        <v>22.9345</v>
      </c>
      <c r="T40">
        <v>-0.23730000000000001</v>
      </c>
      <c r="U40">
        <v>18.867100000000001</v>
      </c>
      <c r="V40">
        <v>47756</v>
      </c>
      <c r="W40">
        <v>1.4648000000000001</v>
      </c>
    </row>
    <row r="41" spans="1:23" x14ac:dyDescent="0.25">
      <c r="A41">
        <v>2012</v>
      </c>
      <c r="B41" t="s">
        <v>26</v>
      </c>
      <c r="C41" t="s">
        <v>24</v>
      </c>
      <c r="D41">
        <v>230.54</v>
      </c>
      <c r="E41">
        <v>46039</v>
      </c>
      <c r="F41">
        <v>28863</v>
      </c>
      <c r="G41">
        <v>10737</v>
      </c>
      <c r="H41">
        <v>0.80800000000000005</v>
      </c>
      <c r="I41">
        <v>16796</v>
      </c>
      <c r="J41">
        <v>71715</v>
      </c>
      <c r="K41">
        <v>16619</v>
      </c>
      <c r="L41">
        <v>-13056</v>
      </c>
      <c r="M41">
        <v>1229</v>
      </c>
      <c r="N41">
        <v>4.2165999999999997</v>
      </c>
      <c r="O41">
        <v>7.7200000000000005E-2</v>
      </c>
      <c r="P41">
        <v>16.1096</v>
      </c>
      <c r="Q41">
        <v>12.3169</v>
      </c>
      <c r="R41">
        <v>15.465199999999999</v>
      </c>
      <c r="S41">
        <v>23.3215</v>
      </c>
      <c r="T41">
        <v>0.15390000000000001</v>
      </c>
      <c r="U41">
        <v>21.512</v>
      </c>
      <c r="V41">
        <v>53861</v>
      </c>
      <c r="W41">
        <v>2.0693000000000001</v>
      </c>
    </row>
    <row r="42" spans="1:23" x14ac:dyDescent="0.25">
      <c r="A42">
        <v>2011</v>
      </c>
      <c r="B42" t="s">
        <v>26</v>
      </c>
      <c r="C42" t="s">
        <v>24</v>
      </c>
      <c r="D42">
        <v>207.65</v>
      </c>
      <c r="E42">
        <v>37905</v>
      </c>
      <c r="F42">
        <v>24717</v>
      </c>
      <c r="G42">
        <v>9737</v>
      </c>
      <c r="H42">
        <v>0.74399999999999999</v>
      </c>
      <c r="I42">
        <v>13593</v>
      </c>
      <c r="J42">
        <v>58145</v>
      </c>
      <c r="K42">
        <v>14565</v>
      </c>
      <c r="L42">
        <v>-19041</v>
      </c>
      <c r="M42">
        <v>807</v>
      </c>
      <c r="N42">
        <v>5.9192</v>
      </c>
      <c r="O42">
        <v>7.2300000000000003E-2</v>
      </c>
      <c r="P42">
        <v>16.746099999999998</v>
      </c>
      <c r="Q42">
        <v>13.416700000000001</v>
      </c>
      <c r="R42">
        <v>15.928100000000001</v>
      </c>
      <c r="S42">
        <v>25.687899999999999</v>
      </c>
      <c r="T42">
        <v>0.3039</v>
      </c>
      <c r="U42">
        <v>19.7822</v>
      </c>
      <c r="V42">
        <v>32467</v>
      </c>
      <c r="W42">
        <v>3.1568000000000001</v>
      </c>
    </row>
    <row r="43" spans="1:23" x14ac:dyDescent="0.25">
      <c r="A43">
        <v>2010</v>
      </c>
      <c r="B43" t="s">
        <v>26</v>
      </c>
      <c r="C43" t="s">
        <v>24</v>
      </c>
      <c r="D43">
        <v>188.54</v>
      </c>
      <c r="E43">
        <v>29321</v>
      </c>
      <c r="F43">
        <v>18904</v>
      </c>
      <c r="G43">
        <v>8505</v>
      </c>
      <c r="H43">
        <v>0.65780000000000005</v>
      </c>
      <c r="I43">
        <v>11777</v>
      </c>
      <c r="J43">
        <v>46241</v>
      </c>
      <c r="K43">
        <v>11081</v>
      </c>
      <c r="L43">
        <v>-10680</v>
      </c>
      <c r="M43">
        <v>3050</v>
      </c>
      <c r="N43">
        <v>4.1578999999999997</v>
      </c>
      <c r="O43">
        <v>7.4899999999999994E-2</v>
      </c>
      <c r="P43">
        <v>18.392800000000001</v>
      </c>
      <c r="Q43">
        <v>14.701599999999999</v>
      </c>
      <c r="R43">
        <v>18.392800000000001</v>
      </c>
      <c r="S43">
        <v>29.006499999999999</v>
      </c>
      <c r="T43">
        <v>-0.1195</v>
      </c>
      <c r="U43">
        <v>21.840699999999998</v>
      </c>
      <c r="V43">
        <v>24400</v>
      </c>
      <c r="W43">
        <v>1.64</v>
      </c>
    </row>
    <row r="44" spans="1:23" x14ac:dyDescent="0.25">
      <c r="A44">
        <v>2009</v>
      </c>
      <c r="B44" t="s">
        <v>26</v>
      </c>
      <c r="C44" t="s">
        <v>24</v>
      </c>
      <c r="D44">
        <v>195.27</v>
      </c>
      <c r="E44">
        <v>23651</v>
      </c>
      <c r="F44">
        <v>14807</v>
      </c>
      <c r="G44">
        <v>6520</v>
      </c>
      <c r="H44">
        <v>0.51029999999999998</v>
      </c>
      <c r="I44">
        <v>9836</v>
      </c>
      <c r="J44">
        <v>36004</v>
      </c>
      <c r="K44">
        <v>9316</v>
      </c>
      <c r="L44">
        <v>-8019</v>
      </c>
      <c r="M44">
        <v>233</v>
      </c>
      <c r="N44">
        <v>10.617800000000001</v>
      </c>
      <c r="O44">
        <v>0</v>
      </c>
      <c r="P44">
        <v>18.109100000000002</v>
      </c>
      <c r="Q44">
        <v>16.100000000000001</v>
      </c>
      <c r="R44">
        <v>18.109100000000002</v>
      </c>
      <c r="S44">
        <v>27.567499999999999</v>
      </c>
      <c r="T44">
        <v>0.66569999999999996</v>
      </c>
      <c r="U44">
        <v>21.499700000000001</v>
      </c>
      <c r="V44">
        <v>19835</v>
      </c>
      <c r="W44">
        <v>-0.35549999999999998</v>
      </c>
    </row>
    <row r="45" spans="1:23" x14ac:dyDescent="0.25">
      <c r="A45">
        <v>2022</v>
      </c>
      <c r="B45" t="s">
        <v>27</v>
      </c>
      <c r="C45" t="s">
        <v>28</v>
      </c>
      <c r="D45">
        <v>81.19</v>
      </c>
      <c r="E45">
        <v>27518</v>
      </c>
      <c r="F45">
        <v>11653</v>
      </c>
      <c r="G45">
        <v>2419</v>
      </c>
      <c r="H45">
        <v>2.09</v>
      </c>
      <c r="I45">
        <v>5154</v>
      </c>
      <c r="J45">
        <v>20274</v>
      </c>
      <c r="K45">
        <v>5813</v>
      </c>
      <c r="L45">
        <v>-3421</v>
      </c>
      <c r="M45">
        <v>-1110</v>
      </c>
      <c r="N45">
        <v>1.2753000000000001</v>
      </c>
      <c r="O45">
        <v>0.51380000000000003</v>
      </c>
      <c r="P45">
        <v>11.9315</v>
      </c>
      <c r="Q45">
        <v>3.073</v>
      </c>
      <c r="R45">
        <v>7.8818000000000001</v>
      </c>
      <c r="S45">
        <v>8.7905999999999995</v>
      </c>
      <c r="T45">
        <v>0.28799999999999998</v>
      </c>
      <c r="U45">
        <v>29.2256</v>
      </c>
      <c r="V45">
        <v>29900</v>
      </c>
      <c r="W45">
        <v>8.0028000000000006</v>
      </c>
    </row>
    <row r="46" spans="1:23" x14ac:dyDescent="0.25">
      <c r="A46">
        <v>2021</v>
      </c>
      <c r="B46" t="s">
        <v>27</v>
      </c>
      <c r="C46" t="s">
        <v>28</v>
      </c>
      <c r="D46">
        <v>221.57</v>
      </c>
      <c r="E46">
        <v>25371</v>
      </c>
      <c r="F46">
        <v>11921</v>
      </c>
      <c r="G46">
        <v>4169</v>
      </c>
      <c r="H46">
        <v>3.52</v>
      </c>
      <c r="I46">
        <v>5527</v>
      </c>
      <c r="J46">
        <v>21727</v>
      </c>
      <c r="K46">
        <v>5797</v>
      </c>
      <c r="L46">
        <v>-5149</v>
      </c>
      <c r="M46">
        <v>-557</v>
      </c>
      <c r="N46">
        <v>1.2218</v>
      </c>
      <c r="O46">
        <v>0.3705</v>
      </c>
      <c r="P46">
        <v>19.188099999999999</v>
      </c>
      <c r="Q46">
        <v>5.4997999999999996</v>
      </c>
      <c r="R46">
        <v>14.001200000000001</v>
      </c>
      <c r="S46">
        <v>16.432200000000002</v>
      </c>
      <c r="T46">
        <v>-0.48430000000000001</v>
      </c>
      <c r="U46">
        <v>46.627899999999997</v>
      </c>
      <c r="V46">
        <v>30900</v>
      </c>
      <c r="W46">
        <v>4.6978999999999997</v>
      </c>
    </row>
    <row r="47" spans="1:23" x14ac:dyDescent="0.25">
      <c r="A47">
        <v>2020</v>
      </c>
      <c r="B47" t="s">
        <v>27</v>
      </c>
      <c r="C47" t="s">
        <v>28</v>
      </c>
      <c r="D47">
        <v>274.41000000000003</v>
      </c>
      <c r="E47">
        <v>21454</v>
      </c>
      <c r="F47">
        <v>10001</v>
      </c>
      <c r="G47">
        <v>4202</v>
      </c>
      <c r="H47">
        <v>3.54</v>
      </c>
      <c r="I47">
        <v>4478</v>
      </c>
      <c r="J47">
        <v>20063</v>
      </c>
      <c r="K47">
        <v>6219</v>
      </c>
      <c r="L47">
        <v>-16545</v>
      </c>
      <c r="M47">
        <v>12454</v>
      </c>
      <c r="N47">
        <v>1.3264</v>
      </c>
      <c r="O47">
        <v>0.44550000000000001</v>
      </c>
      <c r="P47">
        <v>20.943999999999999</v>
      </c>
      <c r="Q47">
        <v>5.9705000000000004</v>
      </c>
      <c r="R47">
        <v>14.4887</v>
      </c>
      <c r="S47">
        <v>19.586099999999998</v>
      </c>
      <c r="T47">
        <v>1.7623</v>
      </c>
      <c r="U47">
        <v>42.5304</v>
      </c>
      <c r="V47">
        <v>26500</v>
      </c>
      <c r="W47">
        <v>1.2336</v>
      </c>
    </row>
    <row r="48" spans="1:23" x14ac:dyDescent="0.25">
      <c r="A48">
        <v>2019</v>
      </c>
      <c r="B48" t="s">
        <v>27</v>
      </c>
      <c r="C48" t="s">
        <v>28</v>
      </c>
      <c r="D48">
        <v>127.01</v>
      </c>
      <c r="E48">
        <v>17772</v>
      </c>
      <c r="F48">
        <v>7987</v>
      </c>
      <c r="G48">
        <v>2459</v>
      </c>
      <c r="H48">
        <v>2.0699999999999998</v>
      </c>
      <c r="I48">
        <v>3631</v>
      </c>
      <c r="J48">
        <v>16929</v>
      </c>
      <c r="K48">
        <v>4071</v>
      </c>
      <c r="L48">
        <v>-5742</v>
      </c>
      <c r="M48">
        <v>4187</v>
      </c>
      <c r="N48">
        <v>1.43</v>
      </c>
      <c r="O48">
        <v>0.29330000000000001</v>
      </c>
      <c r="P48">
        <v>14.525399999999999</v>
      </c>
      <c r="Q48">
        <v>4.7903000000000002</v>
      </c>
      <c r="R48">
        <v>11.231400000000001</v>
      </c>
      <c r="S48">
        <v>13.836399999999999</v>
      </c>
      <c r="T48">
        <v>-1.0250999999999999</v>
      </c>
      <c r="U48">
        <v>24.7409</v>
      </c>
      <c r="V48">
        <v>23200</v>
      </c>
      <c r="W48">
        <v>1.8122</v>
      </c>
    </row>
    <row r="49" spans="1:23" x14ac:dyDescent="0.25">
      <c r="A49">
        <v>2018</v>
      </c>
      <c r="B49" t="s">
        <v>27</v>
      </c>
      <c r="C49" t="s">
        <v>28</v>
      </c>
      <c r="D49">
        <v>99.09</v>
      </c>
      <c r="E49">
        <v>15451</v>
      </c>
      <c r="F49">
        <v>7189</v>
      </c>
      <c r="G49">
        <v>2057</v>
      </c>
      <c r="H49">
        <v>1.71</v>
      </c>
      <c r="I49">
        <v>2970</v>
      </c>
      <c r="J49">
        <v>15386</v>
      </c>
      <c r="K49">
        <v>5480</v>
      </c>
      <c r="L49">
        <v>821</v>
      </c>
      <c r="M49">
        <v>-1240</v>
      </c>
      <c r="N49">
        <v>1.2725</v>
      </c>
      <c r="O49">
        <v>0.12989999999999999</v>
      </c>
      <c r="P49">
        <v>13.369300000000001</v>
      </c>
      <c r="Q49">
        <v>4.7470999999999997</v>
      </c>
      <c r="R49">
        <v>13.369300000000001</v>
      </c>
      <c r="S49">
        <v>13.3131</v>
      </c>
      <c r="T49">
        <v>2.347</v>
      </c>
      <c r="U49">
        <v>24.852</v>
      </c>
      <c r="V49">
        <v>21800</v>
      </c>
      <c r="W49">
        <v>2.4426000000000001</v>
      </c>
    </row>
    <row r="50" spans="1:23" x14ac:dyDescent="0.25">
      <c r="A50">
        <v>2017</v>
      </c>
      <c r="B50" t="s">
        <v>27</v>
      </c>
      <c r="C50" t="s">
        <v>28</v>
      </c>
      <c r="D50">
        <v>88.48</v>
      </c>
      <c r="E50">
        <v>13094</v>
      </c>
      <c r="F50">
        <v>6399</v>
      </c>
      <c r="G50">
        <v>1795</v>
      </c>
      <c r="H50">
        <v>1.47</v>
      </c>
      <c r="I50">
        <v>2932</v>
      </c>
      <c r="J50">
        <v>15994</v>
      </c>
      <c r="K50">
        <v>2531</v>
      </c>
      <c r="L50">
        <v>-4485</v>
      </c>
      <c r="M50">
        <v>4084</v>
      </c>
      <c r="N50">
        <v>1.4278999999999999</v>
      </c>
      <c r="O50">
        <v>6.25E-2</v>
      </c>
      <c r="P50">
        <v>11.223000000000001</v>
      </c>
      <c r="Q50">
        <v>4.4023000000000003</v>
      </c>
      <c r="R50">
        <v>11.223000000000001</v>
      </c>
      <c r="S50">
        <v>13.708600000000001</v>
      </c>
      <c r="T50">
        <v>-0.51690000000000003</v>
      </c>
      <c r="U50">
        <v>15.6264</v>
      </c>
      <c r="V50">
        <v>18700</v>
      </c>
      <c r="W50">
        <v>2.1301000000000001</v>
      </c>
    </row>
    <row r="51" spans="1:23" x14ac:dyDescent="0.25">
      <c r="A51">
        <v>2016</v>
      </c>
      <c r="B51" t="s">
        <v>27</v>
      </c>
      <c r="C51" t="s">
        <v>28</v>
      </c>
      <c r="D51">
        <v>47.63</v>
      </c>
      <c r="E51">
        <v>10842</v>
      </c>
      <c r="F51">
        <v>5141</v>
      </c>
      <c r="G51">
        <v>1401</v>
      </c>
      <c r="H51">
        <v>1.1499999999999999</v>
      </c>
      <c r="I51">
        <v>2310</v>
      </c>
      <c r="J51">
        <v>14712</v>
      </c>
      <c r="K51">
        <v>3158</v>
      </c>
      <c r="L51">
        <v>-5904</v>
      </c>
      <c r="M51">
        <v>2038</v>
      </c>
      <c r="N51">
        <v>1.5246</v>
      </c>
      <c r="O51">
        <v>0</v>
      </c>
      <c r="P51">
        <v>9.5228000000000002</v>
      </c>
      <c r="Q51">
        <v>4.2321999999999997</v>
      </c>
      <c r="R51">
        <v>9.5228000000000002</v>
      </c>
      <c r="S51">
        <v>12.922000000000001</v>
      </c>
      <c r="T51">
        <v>0.53820000000000001</v>
      </c>
      <c r="U51">
        <v>13.417</v>
      </c>
      <c r="V51">
        <v>18100</v>
      </c>
      <c r="W51">
        <v>1.2616000000000001</v>
      </c>
    </row>
    <row r="52" spans="1:23" x14ac:dyDescent="0.25">
      <c r="A52">
        <v>2015</v>
      </c>
      <c r="B52" t="s">
        <v>27</v>
      </c>
      <c r="C52" t="s">
        <v>28</v>
      </c>
      <c r="D52">
        <v>44.23</v>
      </c>
      <c r="E52">
        <v>9248</v>
      </c>
      <c r="F52">
        <v>4719</v>
      </c>
      <c r="G52">
        <v>1228</v>
      </c>
      <c r="H52">
        <v>1</v>
      </c>
      <c r="I52">
        <v>2069</v>
      </c>
      <c r="J52">
        <v>13759</v>
      </c>
      <c r="K52">
        <v>2546</v>
      </c>
      <c r="L52">
        <v>-8038</v>
      </c>
      <c r="M52">
        <v>4728</v>
      </c>
      <c r="N52">
        <v>1.5163</v>
      </c>
      <c r="O52">
        <v>0</v>
      </c>
      <c r="P52">
        <v>8.9251000000000005</v>
      </c>
      <c r="Q52">
        <v>4.2519</v>
      </c>
      <c r="R52">
        <v>8.9251000000000005</v>
      </c>
      <c r="S52">
        <v>13.278600000000001</v>
      </c>
      <c r="T52">
        <v>9.35E-2</v>
      </c>
      <c r="U52">
        <v>13.159000000000001</v>
      </c>
      <c r="V52">
        <v>16800</v>
      </c>
      <c r="W52">
        <v>0.1186</v>
      </c>
    </row>
    <row r="53" spans="1:23" x14ac:dyDescent="0.25">
      <c r="A53">
        <v>2014</v>
      </c>
      <c r="B53" t="s">
        <v>27</v>
      </c>
      <c r="C53" t="s">
        <v>28</v>
      </c>
      <c r="D53">
        <v>113.14</v>
      </c>
      <c r="E53">
        <v>8025</v>
      </c>
      <c r="F53">
        <v>4218</v>
      </c>
      <c r="G53">
        <v>419</v>
      </c>
      <c r="H53">
        <v>0.34</v>
      </c>
      <c r="I53">
        <v>1784</v>
      </c>
      <c r="J53">
        <v>8248</v>
      </c>
      <c r="K53">
        <v>2220</v>
      </c>
      <c r="L53">
        <v>-2881</v>
      </c>
      <c r="M53">
        <v>1284</v>
      </c>
      <c r="N53">
        <v>1.3224</v>
      </c>
      <c r="O53">
        <v>0.13250000000000001</v>
      </c>
      <c r="P53">
        <v>5.08</v>
      </c>
      <c r="Q53">
        <v>1.9117999999999999</v>
      </c>
      <c r="R53">
        <v>5.08</v>
      </c>
      <c r="S53">
        <v>5.2211999999999996</v>
      </c>
      <c r="T53">
        <v>0.10299999999999999</v>
      </c>
      <c r="U53">
        <v>8.5457999999999998</v>
      </c>
      <c r="V53">
        <v>15800</v>
      </c>
      <c r="W53">
        <v>1.6222000000000001</v>
      </c>
    </row>
    <row r="54" spans="1:23" x14ac:dyDescent="0.25">
      <c r="A54">
        <v>2022</v>
      </c>
      <c r="B54" t="s">
        <v>29</v>
      </c>
      <c r="C54" t="s">
        <v>30</v>
      </c>
      <c r="D54">
        <v>46.99</v>
      </c>
      <c r="E54">
        <v>56437</v>
      </c>
      <c r="F54">
        <v>20762</v>
      </c>
      <c r="G54">
        <v>10247</v>
      </c>
      <c r="H54">
        <v>13.01</v>
      </c>
      <c r="I54">
        <v>20640</v>
      </c>
      <c r="J54">
        <v>42235</v>
      </c>
      <c r="K54">
        <v>4207</v>
      </c>
      <c r="L54">
        <v>-3626</v>
      </c>
      <c r="M54">
        <v>-676</v>
      </c>
      <c r="N54">
        <v>1</v>
      </c>
      <c r="O54">
        <v>0.64349999999999996</v>
      </c>
      <c r="P54">
        <v>27.008400000000002</v>
      </c>
      <c r="Q54">
        <v>2.1410999999999998</v>
      </c>
      <c r="R54">
        <v>16.244599999999998</v>
      </c>
      <c r="S54">
        <v>18.156500000000001</v>
      </c>
      <c r="T54">
        <v>-1.9207000000000001</v>
      </c>
      <c r="U54">
        <v>26.6982</v>
      </c>
      <c r="V54">
        <v>26200</v>
      </c>
      <c r="W54">
        <v>8.0028000000000006</v>
      </c>
    </row>
    <row r="55" spans="1:23" x14ac:dyDescent="0.25">
      <c r="A55">
        <v>2021</v>
      </c>
      <c r="B55" t="s">
        <v>29</v>
      </c>
      <c r="C55" t="s">
        <v>30</v>
      </c>
      <c r="D55">
        <v>47.21</v>
      </c>
      <c r="E55">
        <v>52057</v>
      </c>
      <c r="F55">
        <v>15322</v>
      </c>
      <c r="G55">
        <v>9359</v>
      </c>
      <c r="H55">
        <v>10.82</v>
      </c>
      <c r="I55">
        <v>15382</v>
      </c>
      <c r="J55">
        <v>68912</v>
      </c>
      <c r="K55">
        <v>6279</v>
      </c>
      <c r="L55">
        <v>-3280</v>
      </c>
      <c r="M55">
        <v>-3735</v>
      </c>
      <c r="N55">
        <v>1</v>
      </c>
      <c r="O55">
        <v>0.43769999999999998</v>
      </c>
      <c r="P55">
        <v>14.5016</v>
      </c>
      <c r="Q55">
        <v>1.6646000000000001</v>
      </c>
      <c r="R55">
        <v>10.015700000000001</v>
      </c>
      <c r="S55">
        <v>17.978400000000001</v>
      </c>
      <c r="T55">
        <v>6.0658000000000003</v>
      </c>
      <c r="U55">
        <v>14.3995</v>
      </c>
      <c r="V55">
        <v>36600</v>
      </c>
      <c r="W55">
        <v>4.6978999999999997</v>
      </c>
    </row>
    <row r="56" spans="1:23" x14ac:dyDescent="0.25">
      <c r="A56">
        <v>2020</v>
      </c>
      <c r="B56" t="s">
        <v>29</v>
      </c>
      <c r="C56" t="s">
        <v>30</v>
      </c>
      <c r="D56">
        <v>32.619999999999997</v>
      </c>
      <c r="E56">
        <v>43736</v>
      </c>
      <c r="F56">
        <v>6912</v>
      </c>
      <c r="G56">
        <v>-5973</v>
      </c>
      <c r="H56">
        <v>-6.88</v>
      </c>
      <c r="I56">
        <v>6821</v>
      </c>
      <c r="J56">
        <v>67199</v>
      </c>
      <c r="K56">
        <v>1038</v>
      </c>
      <c r="L56">
        <v>-6202</v>
      </c>
      <c r="M56">
        <v>5058</v>
      </c>
      <c r="N56">
        <v>1</v>
      </c>
      <c r="O56">
        <v>0.55859999999999999</v>
      </c>
      <c r="P56">
        <v>-8.7432999999999996</v>
      </c>
      <c r="Q56">
        <v>-0.99460000000000004</v>
      </c>
      <c r="R56">
        <v>-5.5693999999999999</v>
      </c>
      <c r="S56">
        <v>-13.6569</v>
      </c>
      <c r="T56">
        <v>3.2256</v>
      </c>
      <c r="U56">
        <v>-8.6801999999999992</v>
      </c>
      <c r="V56">
        <v>45000</v>
      </c>
      <c r="W56">
        <v>1.2336</v>
      </c>
    </row>
    <row r="57" spans="1:23" x14ac:dyDescent="0.25">
      <c r="A57">
        <v>2019</v>
      </c>
      <c r="B57" t="s">
        <v>29</v>
      </c>
      <c r="C57" t="s">
        <v>30</v>
      </c>
      <c r="D57">
        <v>44.65</v>
      </c>
      <c r="E57">
        <v>49746</v>
      </c>
      <c r="F57">
        <v>11975</v>
      </c>
      <c r="G57">
        <v>3326</v>
      </c>
      <c r="H57">
        <v>3.74</v>
      </c>
      <c r="I57">
        <v>11817</v>
      </c>
      <c r="J57">
        <v>67427</v>
      </c>
      <c r="K57">
        <v>-1807</v>
      </c>
      <c r="L57">
        <v>-5475</v>
      </c>
      <c r="M57">
        <v>7258</v>
      </c>
      <c r="N57">
        <v>1</v>
      </c>
      <c r="O57">
        <v>0.52429999999999999</v>
      </c>
      <c r="P57">
        <v>6.1561000000000003</v>
      </c>
      <c r="Q57">
        <v>0.78490000000000004</v>
      </c>
      <c r="R57">
        <v>4.0096999999999996</v>
      </c>
      <c r="S57">
        <v>6.6859999999999999</v>
      </c>
      <c r="T57">
        <v>-1.5986</v>
      </c>
      <c r="U57">
        <v>6.1117999999999997</v>
      </c>
      <c r="V57">
        <v>46000</v>
      </c>
      <c r="W57">
        <v>1.8122</v>
      </c>
    </row>
    <row r="58" spans="1:23" x14ac:dyDescent="0.25">
      <c r="A58">
        <v>2018</v>
      </c>
      <c r="B58" t="s">
        <v>29</v>
      </c>
      <c r="C58" t="s">
        <v>30</v>
      </c>
      <c r="D58">
        <v>34.86</v>
      </c>
      <c r="E58">
        <v>47389</v>
      </c>
      <c r="F58">
        <v>6921</v>
      </c>
      <c r="G58">
        <v>-6</v>
      </c>
      <c r="H58">
        <v>-0.01</v>
      </c>
      <c r="I58">
        <v>6897</v>
      </c>
      <c r="J58">
        <v>57309</v>
      </c>
      <c r="K58">
        <v>-394</v>
      </c>
      <c r="L58">
        <v>-223</v>
      </c>
      <c r="M58">
        <v>1249</v>
      </c>
      <c r="N58">
        <v>1</v>
      </c>
      <c r="O58">
        <v>0.60270000000000001</v>
      </c>
      <c r="P58">
        <v>0.1797</v>
      </c>
      <c r="Q58">
        <v>2.0899999999999998E-2</v>
      </c>
      <c r="R58">
        <v>0.11210000000000001</v>
      </c>
      <c r="S58">
        <v>-1.2699999999999999E-2</v>
      </c>
      <c r="T58">
        <v>7.9684999999999997</v>
      </c>
      <c r="U58">
        <v>0.1797</v>
      </c>
      <c r="V58">
        <v>49600</v>
      </c>
      <c r="W58">
        <v>2.4426000000000001</v>
      </c>
    </row>
    <row r="59" spans="1:23" x14ac:dyDescent="0.25">
      <c r="A59">
        <v>2017</v>
      </c>
      <c r="B59" t="s">
        <v>29</v>
      </c>
      <c r="C59" t="s">
        <v>30</v>
      </c>
      <c r="D59">
        <v>53.56</v>
      </c>
      <c r="E59">
        <v>49520</v>
      </c>
      <c r="F59">
        <v>6849</v>
      </c>
      <c r="G59">
        <v>-6084</v>
      </c>
      <c r="H59">
        <v>-6.54</v>
      </c>
      <c r="I59">
        <v>6435</v>
      </c>
      <c r="J59">
        <v>65708</v>
      </c>
      <c r="K59">
        <v>-7818</v>
      </c>
      <c r="L59">
        <v>14041</v>
      </c>
      <c r="M59">
        <v>-5697</v>
      </c>
      <c r="N59">
        <v>1</v>
      </c>
      <c r="O59">
        <v>0.48149999999999998</v>
      </c>
      <c r="P59">
        <v>-9.2225999999999999</v>
      </c>
      <c r="Q59">
        <v>-1.2161</v>
      </c>
      <c r="R59">
        <v>-6.2251000000000003</v>
      </c>
      <c r="S59">
        <v>-12.2859</v>
      </c>
      <c r="T59">
        <v>-11.611000000000001</v>
      </c>
      <c r="U59">
        <v>-9.2225999999999999</v>
      </c>
      <c r="V59">
        <v>49800</v>
      </c>
      <c r="W59">
        <v>2.1301000000000001</v>
      </c>
    </row>
    <row r="60" spans="1:23" x14ac:dyDescent="0.25">
      <c r="A60">
        <v>2016</v>
      </c>
      <c r="B60" t="s">
        <v>29</v>
      </c>
      <c r="C60" t="s">
        <v>30</v>
      </c>
      <c r="D60">
        <v>67.08</v>
      </c>
      <c r="E60">
        <v>52367</v>
      </c>
      <c r="F60">
        <v>5236</v>
      </c>
      <c r="G60">
        <v>-849</v>
      </c>
      <c r="H60">
        <v>-0.78</v>
      </c>
      <c r="I60">
        <v>4805</v>
      </c>
      <c r="J60">
        <v>76858</v>
      </c>
      <c r="K60">
        <v>3502</v>
      </c>
      <c r="L60">
        <v>3252</v>
      </c>
      <c r="M60">
        <v>-6833</v>
      </c>
      <c r="N60">
        <v>1</v>
      </c>
      <c r="O60">
        <v>0.4022</v>
      </c>
      <c r="P60">
        <v>-0.33700000000000002</v>
      </c>
      <c r="Q60">
        <v>-5.1999999999999998E-2</v>
      </c>
      <c r="R60">
        <v>-0.24030000000000001</v>
      </c>
      <c r="S60">
        <v>-1.6213</v>
      </c>
      <c r="T60">
        <v>1.0537000000000001</v>
      </c>
      <c r="U60">
        <v>-0.33700000000000002</v>
      </c>
      <c r="V60">
        <v>56400</v>
      </c>
      <c r="W60">
        <v>1.2616000000000001</v>
      </c>
    </row>
    <row r="61" spans="1:23" x14ac:dyDescent="0.25">
      <c r="A61">
        <v>2015</v>
      </c>
      <c r="B61" t="s">
        <v>29</v>
      </c>
      <c r="C61" t="s">
        <v>30</v>
      </c>
      <c r="D61">
        <v>76.66</v>
      </c>
      <c r="E61">
        <v>58327</v>
      </c>
      <c r="F61">
        <v>10565</v>
      </c>
      <c r="G61">
        <v>2196</v>
      </c>
      <c r="H61">
        <v>1.65</v>
      </c>
      <c r="I61">
        <v>9958</v>
      </c>
      <c r="J61">
        <v>90210</v>
      </c>
      <c r="K61">
        <v>2877</v>
      </c>
      <c r="L61">
        <v>8462</v>
      </c>
      <c r="M61">
        <v>-11429</v>
      </c>
      <c r="N61">
        <v>1</v>
      </c>
      <c r="O61">
        <v>0.32419999999999999</v>
      </c>
      <c r="P61">
        <v>2.4630999999999998</v>
      </c>
      <c r="Q61">
        <v>0.44719999999999999</v>
      </c>
      <c r="R61">
        <v>1.8601000000000001</v>
      </c>
      <c r="S61">
        <v>3.7650000000000001</v>
      </c>
      <c r="T61">
        <v>-1.3029999999999999</v>
      </c>
      <c r="U61">
        <v>2.4630999999999998</v>
      </c>
      <c r="V61">
        <v>66400</v>
      </c>
      <c r="W61">
        <v>0.1186</v>
      </c>
    </row>
    <row r="62" spans="1:23" x14ac:dyDescent="0.25">
      <c r="A62">
        <v>2014</v>
      </c>
      <c r="B62" t="s">
        <v>29</v>
      </c>
      <c r="C62" t="s">
        <v>30</v>
      </c>
      <c r="D62">
        <v>78.41</v>
      </c>
      <c r="E62">
        <v>64406</v>
      </c>
      <c r="F62">
        <v>19219</v>
      </c>
      <c r="G62">
        <v>7529</v>
      </c>
      <c r="H62">
        <v>5.2</v>
      </c>
      <c r="I62">
        <v>16752</v>
      </c>
      <c r="J62">
        <v>107272</v>
      </c>
      <c r="K62">
        <v>5007</v>
      </c>
      <c r="L62">
        <v>14284</v>
      </c>
      <c r="M62">
        <v>-19788</v>
      </c>
      <c r="N62">
        <v>1</v>
      </c>
      <c r="O62">
        <v>0.29099999999999998</v>
      </c>
      <c r="P62">
        <v>7.0606</v>
      </c>
      <c r="Q62">
        <v>1.4690000000000001</v>
      </c>
      <c r="R62">
        <v>5.4690000000000003</v>
      </c>
      <c r="S62">
        <v>11.6899</v>
      </c>
      <c r="T62">
        <v>-0.50070000000000003</v>
      </c>
      <c r="U62">
        <v>7.0606</v>
      </c>
      <c r="V62">
        <v>65000</v>
      </c>
      <c r="W62">
        <v>1.6222000000000001</v>
      </c>
    </row>
    <row r="63" spans="1:23" x14ac:dyDescent="0.25">
      <c r="A63">
        <v>2013</v>
      </c>
      <c r="B63" t="s">
        <v>29</v>
      </c>
      <c r="C63" t="s">
        <v>30</v>
      </c>
      <c r="D63">
        <v>75.16</v>
      </c>
      <c r="E63">
        <v>68874</v>
      </c>
      <c r="F63">
        <v>21915</v>
      </c>
      <c r="G63">
        <v>9085</v>
      </c>
      <c r="H63">
        <v>6.13</v>
      </c>
      <c r="I63">
        <v>16922</v>
      </c>
      <c r="J63">
        <v>101081</v>
      </c>
      <c r="K63">
        <v>5865</v>
      </c>
      <c r="L63">
        <v>7099</v>
      </c>
      <c r="M63">
        <v>-11758</v>
      </c>
      <c r="N63">
        <v>1</v>
      </c>
      <c r="O63">
        <v>0.41249999999999998</v>
      </c>
      <c r="P63">
        <v>8.9116999999999997</v>
      </c>
      <c r="Q63">
        <v>1.6640999999999999</v>
      </c>
      <c r="R63">
        <v>6.3093000000000004</v>
      </c>
      <c r="S63">
        <v>13.190799999999999</v>
      </c>
      <c r="T63">
        <v>1.7808999999999999</v>
      </c>
      <c r="U63">
        <v>8.9116999999999997</v>
      </c>
      <c r="V63">
        <v>64000</v>
      </c>
      <c r="W63">
        <v>1.4648000000000001</v>
      </c>
    </row>
    <row r="64" spans="1:23" x14ac:dyDescent="0.25">
      <c r="A64">
        <v>2012</v>
      </c>
      <c r="B64" t="s">
        <v>29</v>
      </c>
      <c r="C64" t="s">
        <v>30</v>
      </c>
      <c r="D64">
        <v>52.11</v>
      </c>
      <c r="E64">
        <v>71214</v>
      </c>
      <c r="F64">
        <v>21825</v>
      </c>
      <c r="G64">
        <v>3438</v>
      </c>
      <c r="H64">
        <v>2.04</v>
      </c>
      <c r="I64">
        <v>19327</v>
      </c>
      <c r="J64">
        <v>98669</v>
      </c>
      <c r="K64">
        <v>3676</v>
      </c>
      <c r="L64">
        <v>16612</v>
      </c>
      <c r="M64">
        <v>-20564</v>
      </c>
      <c r="N64">
        <v>1</v>
      </c>
      <c r="O64">
        <v>0.49149999999999999</v>
      </c>
      <c r="P64">
        <v>3.7488999999999999</v>
      </c>
      <c r="Q64">
        <v>0.67420000000000002</v>
      </c>
      <c r="R64">
        <v>2.5133999999999999</v>
      </c>
      <c r="S64">
        <v>4.8277000000000001</v>
      </c>
      <c r="T64">
        <v>2.2237</v>
      </c>
      <c r="U64">
        <v>3.7488999999999999</v>
      </c>
      <c r="V64">
        <v>63000</v>
      </c>
      <c r="W64">
        <v>2.0693000000000001</v>
      </c>
    </row>
    <row r="65" spans="1:23" x14ac:dyDescent="0.25">
      <c r="A65">
        <v>2011</v>
      </c>
      <c r="B65" t="s">
        <v>29</v>
      </c>
      <c r="C65" t="s">
        <v>30</v>
      </c>
      <c r="D65">
        <v>44.06</v>
      </c>
      <c r="E65">
        <v>65105</v>
      </c>
      <c r="F65">
        <v>18692</v>
      </c>
      <c r="G65">
        <v>19810</v>
      </c>
      <c r="H65">
        <v>11.01</v>
      </c>
      <c r="I65">
        <v>15225</v>
      </c>
      <c r="J65">
        <v>102393</v>
      </c>
      <c r="K65">
        <v>-81</v>
      </c>
      <c r="L65">
        <v>36448</v>
      </c>
      <c r="M65">
        <v>-36926</v>
      </c>
      <c r="N65">
        <v>1</v>
      </c>
      <c r="O65">
        <v>0.7349</v>
      </c>
      <c r="P65">
        <v>18.4222</v>
      </c>
      <c r="Q65">
        <v>3.4106999999999998</v>
      </c>
      <c r="R65">
        <v>10.6183</v>
      </c>
      <c r="S65">
        <v>30.427800000000001</v>
      </c>
      <c r="T65">
        <v>-121.5022</v>
      </c>
      <c r="U65">
        <v>18.4222</v>
      </c>
      <c r="V65">
        <v>57000</v>
      </c>
      <c r="W65">
        <v>3.1568000000000001</v>
      </c>
    </row>
    <row r="66" spans="1:23" x14ac:dyDescent="0.25">
      <c r="A66">
        <v>2010</v>
      </c>
      <c r="B66" t="s">
        <v>29</v>
      </c>
      <c r="C66" t="s">
        <v>30</v>
      </c>
      <c r="D66">
        <v>7.79</v>
      </c>
      <c r="E66">
        <v>72829</v>
      </c>
      <c r="F66">
        <v>16787</v>
      </c>
      <c r="G66">
        <v>2046</v>
      </c>
      <c r="H66">
        <v>14.98</v>
      </c>
      <c r="I66">
        <v>21166</v>
      </c>
      <c r="J66">
        <v>113239</v>
      </c>
      <c r="K66">
        <v>16597</v>
      </c>
      <c r="L66">
        <v>-9912</v>
      </c>
      <c r="M66">
        <v>-9261</v>
      </c>
      <c r="N66">
        <v>1</v>
      </c>
      <c r="O66">
        <v>0.75480000000000003</v>
      </c>
      <c r="P66">
        <v>32.126199999999997</v>
      </c>
      <c r="Q66">
        <v>1.9393</v>
      </c>
      <c r="R66">
        <v>6.6699000000000002</v>
      </c>
      <c r="S66">
        <v>2.8092999999999999</v>
      </c>
      <c r="T66">
        <v>-15.871499999999999</v>
      </c>
      <c r="U66">
        <v>11.704499999999999</v>
      </c>
      <c r="V66">
        <v>63000</v>
      </c>
      <c r="W66">
        <v>1.64</v>
      </c>
    </row>
    <row r="67" spans="1:23" x14ac:dyDescent="0.25">
      <c r="A67">
        <v>2009</v>
      </c>
      <c r="B67" t="s">
        <v>29</v>
      </c>
      <c r="C67" t="s">
        <v>30</v>
      </c>
      <c r="D67">
        <v>4.04</v>
      </c>
      <c r="E67">
        <v>75447</v>
      </c>
      <c r="F67">
        <v>18614</v>
      </c>
      <c r="G67">
        <v>-12244</v>
      </c>
      <c r="H67">
        <v>-90.48</v>
      </c>
      <c r="I67">
        <v>27765</v>
      </c>
      <c r="J67">
        <v>98076</v>
      </c>
      <c r="K67">
        <v>18584</v>
      </c>
      <c r="L67">
        <v>5778</v>
      </c>
      <c r="M67">
        <v>-28997</v>
      </c>
      <c r="N67">
        <v>1</v>
      </c>
      <c r="O67">
        <v>1.1552</v>
      </c>
      <c r="P67">
        <v>-45.306100000000001</v>
      </c>
      <c r="Q67">
        <v>-1.5123</v>
      </c>
      <c r="R67">
        <v>-6.0640999999999998</v>
      </c>
      <c r="S67">
        <v>-16.2286</v>
      </c>
      <c r="T67">
        <v>137.3287</v>
      </c>
      <c r="U67">
        <v>-13.950699999999999</v>
      </c>
      <c r="V67">
        <v>96000</v>
      </c>
      <c r="W67">
        <v>-0.35549999999999998</v>
      </c>
    </row>
    <row r="68" spans="1:23" x14ac:dyDescent="0.25">
      <c r="A68">
        <v>2022</v>
      </c>
      <c r="B68" t="s">
        <v>31</v>
      </c>
      <c r="C68" t="s">
        <v>32</v>
      </c>
      <c r="D68">
        <v>41.28</v>
      </c>
      <c r="E68">
        <v>21680</v>
      </c>
      <c r="F68">
        <v>16824</v>
      </c>
      <c r="G68">
        <v>1800</v>
      </c>
      <c r="H68">
        <v>0.84</v>
      </c>
      <c r="I68">
        <v>5693</v>
      </c>
      <c r="J68">
        <v>23075</v>
      </c>
      <c r="K68">
        <v>3721</v>
      </c>
      <c r="L68">
        <v>-10214</v>
      </c>
      <c r="M68">
        <v>7133</v>
      </c>
      <c r="N68">
        <v>0.81169999999999998</v>
      </c>
      <c r="O68">
        <v>2.2563</v>
      </c>
      <c r="P68">
        <v>7.8613</v>
      </c>
      <c r="Q68">
        <v>1.5288999999999999</v>
      </c>
      <c r="R68">
        <v>2.5615000000000001</v>
      </c>
      <c r="S68">
        <v>8.3026</v>
      </c>
      <c r="T68">
        <v>-1.6E-2</v>
      </c>
      <c r="U68">
        <v>7.8613</v>
      </c>
      <c r="V68">
        <v>26010</v>
      </c>
      <c r="W68">
        <v>8.0028000000000006</v>
      </c>
    </row>
    <row r="69" spans="1:23" x14ac:dyDescent="0.25">
      <c r="A69">
        <v>2021</v>
      </c>
      <c r="B69" t="s">
        <v>31</v>
      </c>
      <c r="C69" t="s">
        <v>32</v>
      </c>
      <c r="D69">
        <v>32.200000000000003</v>
      </c>
      <c r="E69">
        <v>20642</v>
      </c>
      <c r="F69">
        <v>16261</v>
      </c>
      <c r="G69">
        <v>-102</v>
      </c>
      <c r="H69">
        <v>-0.05</v>
      </c>
      <c r="I69">
        <v>5286</v>
      </c>
      <c r="J69">
        <v>21223</v>
      </c>
      <c r="K69">
        <v>2262</v>
      </c>
      <c r="L69">
        <v>-6905</v>
      </c>
      <c r="M69">
        <v>4323</v>
      </c>
      <c r="N69">
        <v>0.63560000000000005</v>
      </c>
      <c r="O69">
        <v>2.1152000000000002</v>
      </c>
      <c r="P69">
        <v>-0.41460000000000002</v>
      </c>
      <c r="Q69">
        <v>-8.5199999999999998E-2</v>
      </c>
      <c r="R69">
        <v>-0.14799999999999999</v>
      </c>
      <c r="S69">
        <v>-0.49409999999999998</v>
      </c>
      <c r="T69">
        <v>18.602499999999999</v>
      </c>
      <c r="U69">
        <v>-0.41460000000000002</v>
      </c>
      <c r="V69">
        <v>26000</v>
      </c>
      <c r="W69">
        <v>4.6978999999999997</v>
      </c>
    </row>
    <row r="70" spans="1:23" x14ac:dyDescent="0.25">
      <c r="A70">
        <v>2020</v>
      </c>
      <c r="B70" t="s">
        <v>31</v>
      </c>
      <c r="C70" t="s">
        <v>32</v>
      </c>
      <c r="D70">
        <v>24.1</v>
      </c>
      <c r="E70">
        <v>18469</v>
      </c>
      <c r="F70">
        <v>14571</v>
      </c>
      <c r="G70">
        <v>-1318</v>
      </c>
      <c r="H70">
        <v>-1.05</v>
      </c>
      <c r="I70">
        <v>5223</v>
      </c>
      <c r="J70">
        <v>21253</v>
      </c>
      <c r="K70">
        <v>-19130</v>
      </c>
      <c r="L70">
        <v>-7748</v>
      </c>
      <c r="M70">
        <v>25928</v>
      </c>
      <c r="N70">
        <v>0.70699999999999996</v>
      </c>
      <c r="O70">
        <v>1.9227000000000001</v>
      </c>
      <c r="P70">
        <v>-6.1356000000000002</v>
      </c>
      <c r="Q70">
        <v>-1.3326</v>
      </c>
      <c r="R70">
        <v>-2.2275</v>
      </c>
      <c r="S70">
        <v>-7.1363000000000003</v>
      </c>
      <c r="T70">
        <v>-18.501300000000001</v>
      </c>
      <c r="U70">
        <v>-6.1356000000000002</v>
      </c>
      <c r="V70">
        <v>24000</v>
      </c>
      <c r="W70">
        <v>1.2336</v>
      </c>
    </row>
    <row r="71" spans="1:23" x14ac:dyDescent="0.25">
      <c r="A71">
        <v>2019</v>
      </c>
      <c r="B71" t="s">
        <v>31</v>
      </c>
      <c r="C71" t="s">
        <v>32</v>
      </c>
      <c r="D71">
        <v>24.73</v>
      </c>
      <c r="E71">
        <v>17129</v>
      </c>
      <c r="F71">
        <v>13300</v>
      </c>
      <c r="G71">
        <v>-7656</v>
      </c>
      <c r="H71">
        <v>-14.5</v>
      </c>
      <c r="I71">
        <v>-6860</v>
      </c>
      <c r="J71">
        <v>5388</v>
      </c>
      <c r="K71">
        <v>4816</v>
      </c>
      <c r="L71">
        <v>-6378</v>
      </c>
      <c r="M71">
        <v>1464</v>
      </c>
      <c r="N71">
        <v>1.3321000000000001</v>
      </c>
      <c r="O71">
        <v>0</v>
      </c>
      <c r="P71">
        <v>-141.83369999999999</v>
      </c>
      <c r="Q71">
        <v>-8.9699000000000009</v>
      </c>
      <c r="R71">
        <v>-141.83369999999999</v>
      </c>
      <c r="S71">
        <v>-44.696100000000001</v>
      </c>
      <c r="T71">
        <v>0.57289999999999996</v>
      </c>
      <c r="U71">
        <v>-141.83369999999999</v>
      </c>
      <c r="V71">
        <v>23000</v>
      </c>
      <c r="W71">
        <v>1.8122</v>
      </c>
    </row>
    <row r="72" spans="1:23" x14ac:dyDescent="0.25">
      <c r="A72">
        <v>2018</v>
      </c>
      <c r="B72" t="s">
        <v>31</v>
      </c>
      <c r="C72" t="s">
        <v>32</v>
      </c>
      <c r="D72">
        <v>5.75</v>
      </c>
      <c r="E72">
        <v>16759</v>
      </c>
      <c r="F72">
        <v>12260</v>
      </c>
      <c r="G72">
        <v>-6851</v>
      </c>
      <c r="H72">
        <v>-13.25</v>
      </c>
      <c r="I72">
        <v>-6664</v>
      </c>
      <c r="J72">
        <v>12903</v>
      </c>
      <c r="K72">
        <v>4752</v>
      </c>
      <c r="L72">
        <v>-6564</v>
      </c>
      <c r="M72">
        <v>3031</v>
      </c>
      <c r="N72">
        <v>0.2205</v>
      </c>
      <c r="O72">
        <v>1.7045999999999999</v>
      </c>
      <c r="P72">
        <v>-52.987699999999997</v>
      </c>
      <c r="Q72">
        <v>-8.8797999999999995</v>
      </c>
      <c r="R72">
        <v>-52.987699999999997</v>
      </c>
      <c r="S72">
        <v>-40.8795</v>
      </c>
      <c r="T72">
        <v>-4.0631000000000004</v>
      </c>
      <c r="U72">
        <v>-52.987699999999997</v>
      </c>
      <c r="V72">
        <v>24000</v>
      </c>
      <c r="W72">
        <v>2.4426000000000001</v>
      </c>
    </row>
    <row r="73" spans="1:23" x14ac:dyDescent="0.25">
      <c r="A73">
        <v>2017</v>
      </c>
      <c r="B73" t="s">
        <v>31</v>
      </c>
      <c r="C73" t="s">
        <v>32</v>
      </c>
      <c r="D73">
        <v>12.32</v>
      </c>
      <c r="E73">
        <v>17135</v>
      </c>
      <c r="F73">
        <v>12080</v>
      </c>
      <c r="G73">
        <v>1646</v>
      </c>
      <c r="H73">
        <v>3.21</v>
      </c>
      <c r="I73">
        <v>5759</v>
      </c>
      <c r="J73">
        <v>19472</v>
      </c>
      <c r="K73">
        <v>5977</v>
      </c>
      <c r="L73">
        <v>-5650</v>
      </c>
      <c r="M73">
        <v>-55</v>
      </c>
      <c r="N73">
        <v>0.88100000000000001</v>
      </c>
      <c r="O73">
        <v>0.98240000000000005</v>
      </c>
      <c r="P73">
        <v>8.5251000000000001</v>
      </c>
      <c r="Q73">
        <v>2.4407000000000001</v>
      </c>
      <c r="R73">
        <v>4.4593999999999996</v>
      </c>
      <c r="S73">
        <v>9.6060999999999996</v>
      </c>
      <c r="T73">
        <v>3.2498</v>
      </c>
      <c r="U73">
        <v>8.5251000000000001</v>
      </c>
      <c r="V73">
        <v>23000</v>
      </c>
      <c r="W73">
        <v>2.1301000000000001</v>
      </c>
    </row>
    <row r="74" spans="1:23" x14ac:dyDescent="0.25">
      <c r="A74">
        <v>2016</v>
      </c>
      <c r="B74" t="s">
        <v>31</v>
      </c>
      <c r="C74" t="s">
        <v>32</v>
      </c>
      <c r="D74">
        <v>23.06</v>
      </c>
      <c r="E74">
        <v>17666</v>
      </c>
      <c r="F74">
        <v>12286</v>
      </c>
      <c r="G74">
        <v>1393</v>
      </c>
      <c r="H74">
        <v>2.78</v>
      </c>
      <c r="I74">
        <v>4835</v>
      </c>
      <c r="J74">
        <v>18192</v>
      </c>
      <c r="K74">
        <v>4409</v>
      </c>
      <c r="L74">
        <v>-5753</v>
      </c>
      <c r="M74">
        <v>1171</v>
      </c>
      <c r="N74">
        <v>0.81489999999999996</v>
      </c>
      <c r="O74">
        <v>1.0134000000000001</v>
      </c>
      <c r="P74">
        <v>7.7342000000000004</v>
      </c>
      <c r="Q74">
        <v>2.0510999999999999</v>
      </c>
      <c r="R74">
        <v>4.0887000000000002</v>
      </c>
      <c r="S74">
        <v>7.8852000000000002</v>
      </c>
      <c r="T74">
        <v>0.2656</v>
      </c>
      <c r="U74">
        <v>7.7342000000000004</v>
      </c>
      <c r="V74">
        <v>24000</v>
      </c>
      <c r="W74">
        <v>1.2616000000000001</v>
      </c>
    </row>
    <row r="75" spans="1:23" x14ac:dyDescent="0.25">
      <c r="A75">
        <v>2015</v>
      </c>
      <c r="B75" t="s">
        <v>31</v>
      </c>
      <c r="C75" t="s">
        <v>32</v>
      </c>
      <c r="D75">
        <v>30.73</v>
      </c>
      <c r="E75">
        <v>16833</v>
      </c>
      <c r="F75">
        <v>11071</v>
      </c>
      <c r="G75">
        <v>874</v>
      </c>
      <c r="H75">
        <v>1.79</v>
      </c>
      <c r="I75">
        <v>4120</v>
      </c>
      <c r="J75">
        <v>16828</v>
      </c>
      <c r="K75">
        <v>3780</v>
      </c>
      <c r="L75">
        <v>-5211</v>
      </c>
      <c r="M75">
        <v>1403</v>
      </c>
      <c r="N75">
        <v>0.91359999999999997</v>
      </c>
      <c r="O75">
        <v>1.0164</v>
      </c>
      <c r="P75">
        <v>5.2769000000000004</v>
      </c>
      <c r="Q75">
        <v>1.4043000000000001</v>
      </c>
      <c r="R75">
        <v>2.7111999999999998</v>
      </c>
      <c r="S75">
        <v>5.1921999999999997</v>
      </c>
      <c r="T75">
        <v>-0.42849999999999999</v>
      </c>
      <c r="U75">
        <v>5.2769000000000004</v>
      </c>
      <c r="V75">
        <v>23000</v>
      </c>
      <c r="W75">
        <v>0.1186</v>
      </c>
    </row>
    <row r="76" spans="1:23" x14ac:dyDescent="0.25">
      <c r="A76">
        <v>2014</v>
      </c>
      <c r="B76" t="s">
        <v>31</v>
      </c>
      <c r="C76" t="s">
        <v>32</v>
      </c>
      <c r="D76">
        <v>26.09</v>
      </c>
      <c r="E76">
        <v>17090</v>
      </c>
      <c r="F76">
        <v>10521</v>
      </c>
      <c r="G76">
        <v>1436</v>
      </c>
      <c r="H76">
        <v>3.06</v>
      </c>
      <c r="I76">
        <v>4883</v>
      </c>
      <c r="J76">
        <v>16000</v>
      </c>
      <c r="K76">
        <v>3690</v>
      </c>
      <c r="L76">
        <v>-4714</v>
      </c>
      <c r="M76">
        <v>879</v>
      </c>
      <c r="N76">
        <v>1.0791999999999999</v>
      </c>
      <c r="O76">
        <v>0.98019999999999996</v>
      </c>
      <c r="P76">
        <v>9.0625</v>
      </c>
      <c r="Q76">
        <v>2.4116</v>
      </c>
      <c r="R76">
        <v>4.6699000000000002</v>
      </c>
      <c r="S76">
        <v>8.4025999999999996</v>
      </c>
      <c r="T76">
        <v>1.5681</v>
      </c>
      <c r="U76">
        <v>9.0625</v>
      </c>
      <c r="V76">
        <v>22581</v>
      </c>
      <c r="W76">
        <v>1.6222000000000001</v>
      </c>
    </row>
    <row r="77" spans="1:23" x14ac:dyDescent="0.25">
      <c r="A77">
        <v>2013</v>
      </c>
      <c r="B77" t="s">
        <v>31</v>
      </c>
      <c r="C77" t="s">
        <v>32</v>
      </c>
      <c r="D77">
        <v>25.29</v>
      </c>
      <c r="E77">
        <v>15598</v>
      </c>
      <c r="F77">
        <v>9614</v>
      </c>
      <c r="G77">
        <v>814</v>
      </c>
      <c r="H77">
        <v>1.83</v>
      </c>
      <c r="I77">
        <v>3839</v>
      </c>
      <c r="J77">
        <v>14594</v>
      </c>
      <c r="K77">
        <v>3427</v>
      </c>
      <c r="L77">
        <v>-5107</v>
      </c>
      <c r="M77">
        <v>1575</v>
      </c>
      <c r="N77">
        <v>0.79769999999999996</v>
      </c>
      <c r="O77">
        <v>1.0126999999999999</v>
      </c>
      <c r="P77">
        <v>5.6736000000000004</v>
      </c>
      <c r="Q77">
        <v>1.4891000000000001</v>
      </c>
      <c r="R77">
        <v>3.0316999999999998</v>
      </c>
      <c r="S77">
        <v>5.2186000000000003</v>
      </c>
      <c r="T77">
        <v>-4.6071</v>
      </c>
      <c r="U77">
        <v>5.6736000000000004</v>
      </c>
      <c r="V77">
        <v>21166</v>
      </c>
      <c r="W77">
        <v>1.4648000000000001</v>
      </c>
    </row>
    <row r="78" spans="1:23" x14ac:dyDescent="0.25">
      <c r="A78">
        <v>2012</v>
      </c>
      <c r="B78" t="s">
        <v>31</v>
      </c>
      <c r="C78" t="s">
        <v>32</v>
      </c>
      <c r="D78">
        <v>18.100000000000001</v>
      </c>
      <c r="E78">
        <v>15040</v>
      </c>
      <c r="F78">
        <v>10017</v>
      </c>
      <c r="G78">
        <v>816</v>
      </c>
      <c r="H78">
        <v>1.92</v>
      </c>
      <c r="I78">
        <v>3965</v>
      </c>
      <c r="J78">
        <v>13326</v>
      </c>
      <c r="K78">
        <v>4882</v>
      </c>
      <c r="L78">
        <v>-4526</v>
      </c>
      <c r="M78">
        <v>-468</v>
      </c>
      <c r="N78">
        <v>0.81859999999999999</v>
      </c>
      <c r="O78">
        <v>1.0062</v>
      </c>
      <c r="P78">
        <v>6.2283999999999997</v>
      </c>
      <c r="Q78">
        <v>1.5825</v>
      </c>
      <c r="R78">
        <v>3.2117</v>
      </c>
      <c r="S78">
        <v>5.4255000000000004</v>
      </c>
      <c r="T78">
        <v>1.3509</v>
      </c>
      <c r="U78">
        <v>6.2283999999999997</v>
      </c>
      <c r="V78">
        <v>20593</v>
      </c>
      <c r="W78">
        <v>2.0693000000000001</v>
      </c>
    </row>
    <row r="79" spans="1:23" x14ac:dyDescent="0.25">
      <c r="A79">
        <v>2011</v>
      </c>
      <c r="B79" t="s">
        <v>31</v>
      </c>
      <c r="C79" t="s">
        <v>32</v>
      </c>
      <c r="D79">
        <v>17.14</v>
      </c>
      <c r="E79">
        <v>14956</v>
      </c>
      <c r="F79">
        <v>9623</v>
      </c>
      <c r="G79">
        <v>844</v>
      </c>
      <c r="H79">
        <v>2.1</v>
      </c>
      <c r="I79">
        <v>4157</v>
      </c>
      <c r="J79">
        <v>12353</v>
      </c>
      <c r="K79">
        <v>3739</v>
      </c>
      <c r="L79">
        <v>-3986</v>
      </c>
      <c r="M79">
        <v>469</v>
      </c>
      <c r="N79">
        <v>0.83620000000000005</v>
      </c>
      <c r="O79">
        <v>1.1241000000000001</v>
      </c>
      <c r="P79">
        <v>6.9457000000000004</v>
      </c>
      <c r="Q79">
        <v>1.7245999999999999</v>
      </c>
      <c r="R79">
        <v>3.5573999999999999</v>
      </c>
      <c r="S79">
        <v>5.6432000000000002</v>
      </c>
      <c r="T79">
        <v>0.77659999999999996</v>
      </c>
      <c r="U79">
        <v>6.9457000000000004</v>
      </c>
      <c r="V79">
        <v>19274</v>
      </c>
      <c r="W79">
        <v>3.1568000000000001</v>
      </c>
    </row>
    <row r="80" spans="1:23" x14ac:dyDescent="0.25">
      <c r="A80">
        <v>2010</v>
      </c>
      <c r="B80" t="s">
        <v>31</v>
      </c>
      <c r="C80" t="s">
        <v>32</v>
      </c>
      <c r="D80">
        <v>16.73</v>
      </c>
      <c r="E80">
        <v>13841</v>
      </c>
      <c r="F80">
        <v>8652</v>
      </c>
      <c r="G80">
        <v>1099</v>
      </c>
      <c r="H80">
        <v>2.82</v>
      </c>
      <c r="I80">
        <v>4213</v>
      </c>
      <c r="J80">
        <v>11534</v>
      </c>
      <c r="K80">
        <v>3206</v>
      </c>
      <c r="L80">
        <v>-3857</v>
      </c>
      <c r="M80">
        <v>415</v>
      </c>
      <c r="N80">
        <v>0.77129999999999999</v>
      </c>
      <c r="O80">
        <v>1.1613</v>
      </c>
      <c r="P80">
        <v>9.6496999999999993</v>
      </c>
      <c r="Q80">
        <v>2.4182999999999999</v>
      </c>
      <c r="R80">
        <v>4.8681000000000001</v>
      </c>
      <c r="S80">
        <v>7.9401999999999999</v>
      </c>
      <c r="T80">
        <v>0.86040000000000005</v>
      </c>
      <c r="U80">
        <v>9.6496999999999993</v>
      </c>
      <c r="V80">
        <v>19424</v>
      </c>
      <c r="W80">
        <v>1.64</v>
      </c>
    </row>
    <row r="81" spans="1:23" x14ac:dyDescent="0.25">
      <c r="A81">
        <v>2009</v>
      </c>
      <c r="B81" t="s">
        <v>31</v>
      </c>
      <c r="C81" t="s">
        <v>32</v>
      </c>
      <c r="D81">
        <v>18.760000000000002</v>
      </c>
      <c r="E81">
        <v>13399</v>
      </c>
      <c r="F81">
        <v>8397</v>
      </c>
      <c r="G81">
        <v>1220</v>
      </c>
      <c r="H81">
        <v>3.2</v>
      </c>
      <c r="I81">
        <v>4051</v>
      </c>
      <c r="J81">
        <v>10585</v>
      </c>
      <c r="K81">
        <v>3039</v>
      </c>
      <c r="L81">
        <v>-3336</v>
      </c>
      <c r="M81">
        <v>605</v>
      </c>
      <c r="N81">
        <v>0.83030000000000004</v>
      </c>
      <c r="O81">
        <v>1.2062999999999999</v>
      </c>
      <c r="P81">
        <v>11.657999999999999</v>
      </c>
      <c r="Q81">
        <v>2.8734000000000002</v>
      </c>
      <c r="R81">
        <v>5.6623999999999999</v>
      </c>
      <c r="S81">
        <v>9.1052</v>
      </c>
      <c r="T81">
        <v>-2.3807999999999998</v>
      </c>
      <c r="U81">
        <v>11.657999999999999</v>
      </c>
      <c r="V81">
        <v>19425</v>
      </c>
      <c r="W81">
        <v>-0.35549999999999998</v>
      </c>
    </row>
    <row r="82" spans="1:23" x14ac:dyDescent="0.25">
      <c r="A82">
        <v>2018</v>
      </c>
      <c r="B82" t="s">
        <v>33</v>
      </c>
      <c r="C82" t="s">
        <v>34</v>
      </c>
      <c r="D82">
        <v>0.04</v>
      </c>
      <c r="E82">
        <v>16702</v>
      </c>
      <c r="F82">
        <v>3527</v>
      </c>
      <c r="G82">
        <v>-383</v>
      </c>
      <c r="H82">
        <v>-3.57</v>
      </c>
      <c r="I82">
        <v>-52</v>
      </c>
      <c r="J82">
        <v>-3723</v>
      </c>
      <c r="K82">
        <v>-1842</v>
      </c>
      <c r="L82">
        <v>1894</v>
      </c>
      <c r="M82">
        <v>-2</v>
      </c>
      <c r="N82">
        <v>0.77559999999999996</v>
      </c>
      <c r="O82">
        <v>-1.1099000000000001</v>
      </c>
      <c r="P82">
        <v>10.2874</v>
      </c>
      <c r="Q82">
        <v>-5.274</v>
      </c>
      <c r="R82">
        <v>25.983699999999999</v>
      </c>
      <c r="S82">
        <v>-2.2930999999999999</v>
      </c>
      <c r="T82">
        <v>3.0663</v>
      </c>
      <c r="U82">
        <v>7.4225000000000003</v>
      </c>
      <c r="V82">
        <v>89900</v>
      </c>
      <c r="W82">
        <v>2.4426000000000001</v>
      </c>
    </row>
    <row r="83" spans="1:23" x14ac:dyDescent="0.25">
      <c r="A83">
        <v>2017</v>
      </c>
      <c r="B83" t="s">
        <v>33</v>
      </c>
      <c r="C83" t="s">
        <v>34</v>
      </c>
      <c r="D83">
        <v>0.37</v>
      </c>
      <c r="E83">
        <v>22138</v>
      </c>
      <c r="F83">
        <v>4686</v>
      </c>
      <c r="G83">
        <v>-2221</v>
      </c>
      <c r="H83">
        <v>-20.78</v>
      </c>
      <c r="I83">
        <v>-1610</v>
      </c>
      <c r="J83">
        <v>-3824</v>
      </c>
      <c r="K83">
        <v>-1381</v>
      </c>
      <c r="L83">
        <v>244</v>
      </c>
      <c r="M83">
        <v>1185</v>
      </c>
      <c r="N83">
        <v>1.0672999999999999</v>
      </c>
      <c r="O83">
        <v>-1.0887</v>
      </c>
      <c r="P83">
        <v>58.080500000000001</v>
      </c>
      <c r="Q83">
        <v>-23.723600000000001</v>
      </c>
      <c r="R83">
        <v>884.8605</v>
      </c>
      <c r="S83">
        <v>-10.032500000000001</v>
      </c>
      <c r="T83">
        <v>-13.9382</v>
      </c>
      <c r="U83">
        <v>39.561799999999998</v>
      </c>
      <c r="V83">
        <v>140000</v>
      </c>
      <c r="W83">
        <v>2.1301000000000001</v>
      </c>
    </row>
    <row r="84" spans="1:23" x14ac:dyDescent="0.25">
      <c r="A84">
        <v>2016</v>
      </c>
      <c r="B84" t="s">
        <v>33</v>
      </c>
      <c r="C84" t="s">
        <v>34</v>
      </c>
      <c r="D84">
        <v>1.1100000000000001</v>
      </c>
      <c r="E84">
        <v>25146</v>
      </c>
      <c r="F84">
        <v>5810</v>
      </c>
      <c r="G84">
        <v>-1129</v>
      </c>
      <c r="H84">
        <v>-10.59</v>
      </c>
      <c r="I84">
        <v>-570</v>
      </c>
      <c r="J84">
        <v>-1956</v>
      </c>
      <c r="K84">
        <v>-2167</v>
      </c>
      <c r="L84">
        <v>2519</v>
      </c>
      <c r="M84">
        <v>-364</v>
      </c>
      <c r="N84">
        <v>1.1115999999999999</v>
      </c>
      <c r="O84">
        <v>-1.5215000000000001</v>
      </c>
      <c r="P84">
        <v>57.668700000000001</v>
      </c>
      <c r="Q84">
        <v>-9.9497</v>
      </c>
      <c r="R84">
        <v>-742.10519999999997</v>
      </c>
      <c r="S84">
        <v>-4.4897999999999998</v>
      </c>
      <c r="T84">
        <v>14.901400000000001</v>
      </c>
      <c r="U84">
        <v>27.285900000000002</v>
      </c>
      <c r="V84">
        <v>178000</v>
      </c>
      <c r="W84">
        <v>1.2616000000000001</v>
      </c>
    </row>
    <row r="85" spans="1:23" x14ac:dyDescent="0.25">
      <c r="A85">
        <v>2015</v>
      </c>
      <c r="B85" t="s">
        <v>33</v>
      </c>
      <c r="C85" t="s">
        <v>34</v>
      </c>
      <c r="D85">
        <v>2.19</v>
      </c>
      <c r="E85">
        <v>31198</v>
      </c>
      <c r="F85">
        <v>7149</v>
      </c>
      <c r="G85">
        <v>-1682</v>
      </c>
      <c r="H85">
        <v>-15.82</v>
      </c>
      <c r="I85">
        <v>-889</v>
      </c>
      <c r="J85">
        <v>-945</v>
      </c>
      <c r="K85">
        <v>-1387</v>
      </c>
      <c r="L85">
        <v>327</v>
      </c>
      <c r="M85">
        <v>285</v>
      </c>
      <c r="N85">
        <v>1.0479000000000001</v>
      </c>
      <c r="O85">
        <v>-3.9958</v>
      </c>
      <c r="P85">
        <v>191.53440000000001</v>
      </c>
      <c r="Q85">
        <v>-13.7277</v>
      </c>
      <c r="R85">
        <v>-84.500500000000002</v>
      </c>
      <c r="S85">
        <v>-5.3914</v>
      </c>
      <c r="T85">
        <v>-7.4240000000000004</v>
      </c>
      <c r="U85">
        <v>54.6663</v>
      </c>
      <c r="V85">
        <v>196000</v>
      </c>
      <c r="W85">
        <v>0.1186</v>
      </c>
    </row>
    <row r="86" spans="1:23" x14ac:dyDescent="0.25">
      <c r="A86">
        <v>2014</v>
      </c>
      <c r="B86" t="s">
        <v>33</v>
      </c>
      <c r="C86" t="s">
        <v>34</v>
      </c>
      <c r="D86">
        <v>3.51</v>
      </c>
      <c r="E86">
        <v>36188</v>
      </c>
      <c r="F86">
        <v>8755</v>
      </c>
      <c r="G86">
        <v>-1365</v>
      </c>
      <c r="H86">
        <v>-12.87</v>
      </c>
      <c r="I86">
        <v>-195</v>
      </c>
      <c r="J86">
        <v>2183</v>
      </c>
      <c r="K86">
        <v>-1109</v>
      </c>
      <c r="L86">
        <v>664</v>
      </c>
      <c r="M86">
        <v>902</v>
      </c>
      <c r="N86">
        <v>1.0946</v>
      </c>
      <c r="O86">
        <v>1.9463999999999999</v>
      </c>
      <c r="P86">
        <v>-51.122300000000003</v>
      </c>
      <c r="Q86">
        <v>-6.1113999999999997</v>
      </c>
      <c r="R86">
        <v>-22.244399999999999</v>
      </c>
      <c r="S86">
        <v>-3.7719999999999998</v>
      </c>
      <c r="T86">
        <v>-2.7683</v>
      </c>
      <c r="U86">
        <v>106.6922</v>
      </c>
      <c r="V86">
        <v>226000</v>
      </c>
      <c r="W86">
        <v>1.6222000000000001</v>
      </c>
    </row>
    <row r="87" spans="1:23" x14ac:dyDescent="0.25">
      <c r="A87">
        <v>2013</v>
      </c>
      <c r="B87" t="s">
        <v>33</v>
      </c>
      <c r="C87" t="s">
        <v>34</v>
      </c>
      <c r="D87">
        <v>4.9000000000000004</v>
      </c>
      <c r="E87">
        <v>39854</v>
      </c>
      <c r="F87">
        <v>10514</v>
      </c>
      <c r="G87">
        <v>-930</v>
      </c>
      <c r="H87">
        <v>-8.7799999999999994</v>
      </c>
      <c r="I87">
        <v>-8</v>
      </c>
      <c r="J87">
        <v>3172</v>
      </c>
      <c r="K87">
        <v>-303</v>
      </c>
      <c r="L87">
        <v>191</v>
      </c>
      <c r="M87">
        <v>-27</v>
      </c>
      <c r="N87">
        <v>1.1011</v>
      </c>
      <c r="O87">
        <v>0.98360000000000003</v>
      </c>
      <c r="P87">
        <v>-33.228299999999997</v>
      </c>
      <c r="Q87">
        <v>-5.4497999999999998</v>
      </c>
      <c r="R87">
        <v>-20.606100000000001</v>
      </c>
      <c r="S87">
        <v>-2.3334999999999999</v>
      </c>
      <c r="T87">
        <v>4.5387000000000004</v>
      </c>
      <c r="U87">
        <v>1197.7270000000001</v>
      </c>
      <c r="V87">
        <v>246000</v>
      </c>
      <c r="W87">
        <v>1.4648000000000001</v>
      </c>
    </row>
    <row r="88" spans="1:23" x14ac:dyDescent="0.25">
      <c r="A88">
        <v>2012</v>
      </c>
      <c r="B88" t="s">
        <v>33</v>
      </c>
      <c r="C88" t="s">
        <v>34</v>
      </c>
      <c r="D88">
        <v>4.47</v>
      </c>
      <c r="E88">
        <v>41567</v>
      </c>
      <c r="F88">
        <v>10601</v>
      </c>
      <c r="G88">
        <v>-3140</v>
      </c>
      <c r="H88">
        <v>-29.4</v>
      </c>
      <c r="I88">
        <v>-648</v>
      </c>
      <c r="J88">
        <v>4341</v>
      </c>
      <c r="K88">
        <v>-275</v>
      </c>
      <c r="L88">
        <v>-309</v>
      </c>
      <c r="M88">
        <v>-28</v>
      </c>
      <c r="N88">
        <v>1.1120000000000001</v>
      </c>
      <c r="O88">
        <v>0.80469999999999997</v>
      </c>
      <c r="P88">
        <v>-71.872799999999998</v>
      </c>
      <c r="Q88">
        <v>-14.5924</v>
      </c>
      <c r="R88">
        <v>-48.530099999999997</v>
      </c>
      <c r="S88">
        <v>-7.5541</v>
      </c>
      <c r="T88">
        <v>-3.5464000000000002</v>
      </c>
      <c r="U88">
        <v>-554.17409999999995</v>
      </c>
      <c r="V88">
        <v>264000</v>
      </c>
      <c r="W88">
        <v>2.0693000000000001</v>
      </c>
    </row>
    <row r="89" spans="1:23" x14ac:dyDescent="0.25">
      <c r="A89">
        <v>2011</v>
      </c>
      <c r="B89" t="s">
        <v>33</v>
      </c>
      <c r="C89" t="s">
        <v>34</v>
      </c>
      <c r="D89">
        <v>3.39</v>
      </c>
      <c r="E89">
        <v>42664</v>
      </c>
      <c r="F89">
        <v>11664</v>
      </c>
      <c r="G89">
        <v>133</v>
      </c>
      <c r="H89">
        <v>1.19</v>
      </c>
      <c r="I89">
        <v>1306</v>
      </c>
      <c r="J89">
        <v>8614</v>
      </c>
      <c r="K89">
        <v>123</v>
      </c>
      <c r="L89">
        <v>-406</v>
      </c>
      <c r="M89">
        <v>-95</v>
      </c>
      <c r="N89">
        <v>1.3374999999999999</v>
      </c>
      <c r="O89">
        <v>0.37069999999999997</v>
      </c>
      <c r="P89">
        <v>1.6136999999999999</v>
      </c>
      <c r="Q89">
        <v>0.5706</v>
      </c>
      <c r="R89">
        <v>1.2685</v>
      </c>
      <c r="S89">
        <v>0.31169999999999998</v>
      </c>
      <c r="T89">
        <v>-12.4078</v>
      </c>
      <c r="U89">
        <v>3.2867999999999999</v>
      </c>
      <c r="V89">
        <v>280000</v>
      </c>
      <c r="W89">
        <v>3.1568000000000001</v>
      </c>
    </row>
    <row r="90" spans="1:23" x14ac:dyDescent="0.25">
      <c r="A90">
        <v>2010</v>
      </c>
      <c r="B90" t="s">
        <v>33</v>
      </c>
      <c r="C90" t="s">
        <v>34</v>
      </c>
      <c r="D90">
        <v>8.2200000000000006</v>
      </c>
      <c r="E90">
        <v>43360</v>
      </c>
      <c r="F90">
        <v>11986</v>
      </c>
      <c r="G90">
        <v>235</v>
      </c>
      <c r="H90">
        <v>1.99</v>
      </c>
      <c r="I90">
        <v>1561</v>
      </c>
      <c r="J90">
        <v>9435</v>
      </c>
      <c r="K90">
        <v>1507</v>
      </c>
      <c r="L90">
        <v>-172</v>
      </c>
      <c r="M90">
        <v>-951</v>
      </c>
      <c r="N90">
        <v>1.3018000000000001</v>
      </c>
      <c r="O90">
        <v>0.26550000000000001</v>
      </c>
      <c r="P90">
        <v>2.9676999999999998</v>
      </c>
      <c r="Q90">
        <v>1.1287</v>
      </c>
      <c r="R90">
        <v>2.5150000000000001</v>
      </c>
      <c r="S90">
        <v>0.54200000000000004</v>
      </c>
      <c r="T90">
        <v>5.4337</v>
      </c>
      <c r="U90">
        <v>5.7911000000000001</v>
      </c>
      <c r="V90">
        <v>290000</v>
      </c>
      <c r="W90">
        <v>1.64</v>
      </c>
    </row>
    <row r="91" spans="1:23" x14ac:dyDescent="0.25">
      <c r="A91">
        <v>2009</v>
      </c>
      <c r="B91" t="s">
        <v>33</v>
      </c>
      <c r="C91" t="s">
        <v>34</v>
      </c>
      <c r="D91">
        <v>8.98</v>
      </c>
      <c r="E91">
        <v>46770</v>
      </c>
      <c r="F91">
        <v>12652</v>
      </c>
      <c r="G91">
        <v>53</v>
      </c>
      <c r="H91">
        <v>0.42</v>
      </c>
      <c r="I91">
        <v>1283</v>
      </c>
      <c r="J91">
        <v>9699</v>
      </c>
      <c r="K91">
        <v>992</v>
      </c>
      <c r="L91">
        <v>-637</v>
      </c>
      <c r="M91">
        <v>-643</v>
      </c>
      <c r="N91">
        <v>1.3411999999999999</v>
      </c>
      <c r="O91">
        <v>0.30099999999999999</v>
      </c>
      <c r="P91">
        <v>1.0206999999999999</v>
      </c>
      <c r="Q91">
        <v>0.39069999999999999</v>
      </c>
      <c r="R91">
        <v>0.83679999999999999</v>
      </c>
      <c r="S91">
        <v>0.1133</v>
      </c>
      <c r="T91">
        <v>4.5747999999999998</v>
      </c>
      <c r="U91">
        <v>1.9704999999999999</v>
      </c>
      <c r="V91">
        <v>291000</v>
      </c>
      <c r="W91">
        <v>-0.35549999999999998</v>
      </c>
    </row>
    <row r="92" spans="1:23" x14ac:dyDescent="0.25">
      <c r="A92">
        <v>2022</v>
      </c>
      <c r="B92" t="s">
        <v>35</v>
      </c>
      <c r="C92" t="s">
        <v>36</v>
      </c>
      <c r="D92">
        <v>186.39</v>
      </c>
      <c r="E92">
        <v>23182.6</v>
      </c>
      <c r="F92">
        <v>13207.2</v>
      </c>
      <c r="G92">
        <v>6177.4</v>
      </c>
      <c r="H92">
        <v>8.33</v>
      </c>
      <c r="I92">
        <v>11241.6</v>
      </c>
      <c r="J92">
        <v>-6003.4</v>
      </c>
      <c r="K92">
        <v>7386.7</v>
      </c>
      <c r="L92">
        <v>-2678.1</v>
      </c>
      <c r="M92">
        <v>-6580.2</v>
      </c>
      <c r="N92">
        <v>1.4266000000000001</v>
      </c>
      <c r="O92">
        <v>-5.9805000000000001</v>
      </c>
      <c r="P92">
        <v>-102.89830000000001</v>
      </c>
      <c r="Q92">
        <v>12.248100000000001</v>
      </c>
      <c r="R92">
        <v>20.6601</v>
      </c>
      <c r="S92">
        <v>26.646699999999999</v>
      </c>
      <c r="T92">
        <v>-2.1322999999999999</v>
      </c>
      <c r="U92">
        <v>-69.379400000000004</v>
      </c>
      <c r="V92">
        <v>150000</v>
      </c>
      <c r="W92">
        <v>8.0028000000000006</v>
      </c>
    </row>
    <row r="93" spans="1:23" x14ac:dyDescent="0.25">
      <c r="A93">
        <v>2021</v>
      </c>
      <c r="B93" t="s">
        <v>35</v>
      </c>
      <c r="C93" t="s">
        <v>36</v>
      </c>
      <c r="D93">
        <v>193.02</v>
      </c>
      <c r="E93">
        <v>23222.9</v>
      </c>
      <c r="F93">
        <v>12580.2</v>
      </c>
      <c r="G93">
        <v>7545.2</v>
      </c>
      <c r="H93">
        <v>10.039999999999999</v>
      </c>
      <c r="I93">
        <v>12224.1</v>
      </c>
      <c r="J93">
        <v>-4601</v>
      </c>
      <c r="K93">
        <v>9141.5</v>
      </c>
      <c r="L93">
        <v>-2165.6999999999998</v>
      </c>
      <c r="M93">
        <v>-5595.6</v>
      </c>
      <c r="N93">
        <v>1.7782</v>
      </c>
      <c r="O93">
        <v>-7.7423999999999999</v>
      </c>
      <c r="P93">
        <v>-163.99029999999999</v>
      </c>
      <c r="Q93">
        <v>14.010400000000001</v>
      </c>
      <c r="R93">
        <v>24.322299999999998</v>
      </c>
      <c r="S93">
        <v>32.490299999999998</v>
      </c>
      <c r="T93">
        <v>3.3856999999999999</v>
      </c>
      <c r="U93">
        <v>-102.19</v>
      </c>
      <c r="V93">
        <v>200000</v>
      </c>
      <c r="W93">
        <v>4.6978999999999997</v>
      </c>
    </row>
    <row r="94" spans="1:23" x14ac:dyDescent="0.25">
      <c r="A94">
        <v>2020</v>
      </c>
      <c r="B94" t="s">
        <v>35</v>
      </c>
      <c r="C94" t="s">
        <v>36</v>
      </c>
      <c r="D94">
        <v>200.31</v>
      </c>
      <c r="E94">
        <v>19207.8</v>
      </c>
      <c r="F94">
        <v>9752.1010000000006</v>
      </c>
      <c r="G94">
        <v>4730.5</v>
      </c>
      <c r="H94">
        <v>6.31</v>
      </c>
      <c r="I94">
        <v>9075.4</v>
      </c>
      <c r="J94">
        <v>-7824.9</v>
      </c>
      <c r="K94">
        <v>6265.2</v>
      </c>
      <c r="L94">
        <v>-1545.8</v>
      </c>
      <c r="M94">
        <v>-2249</v>
      </c>
      <c r="N94">
        <v>1.01</v>
      </c>
      <c r="O94">
        <v>-4.7847999999999997</v>
      </c>
      <c r="P94">
        <v>-60.454500000000003</v>
      </c>
      <c r="Q94">
        <v>8.9887999999999995</v>
      </c>
      <c r="R94">
        <v>17.282299999999999</v>
      </c>
      <c r="S94">
        <v>24.628</v>
      </c>
      <c r="T94">
        <v>-1.4852000000000001</v>
      </c>
      <c r="U94">
        <v>-44.635800000000003</v>
      </c>
      <c r="V94">
        <v>200000</v>
      </c>
      <c r="W94">
        <v>1.2336</v>
      </c>
    </row>
    <row r="95" spans="1:23" x14ac:dyDescent="0.25">
      <c r="A95">
        <v>2019</v>
      </c>
      <c r="B95" t="s">
        <v>35</v>
      </c>
      <c r="C95" t="s">
        <v>36</v>
      </c>
      <c r="D95">
        <v>159.88999999999999</v>
      </c>
      <c r="E95">
        <v>21364.400000000001</v>
      </c>
      <c r="F95">
        <v>11179.4</v>
      </c>
      <c r="G95">
        <v>6025.4</v>
      </c>
      <c r="H95">
        <v>7.88</v>
      </c>
      <c r="I95">
        <v>10687.7</v>
      </c>
      <c r="J95">
        <v>-8210.2999999999993</v>
      </c>
      <c r="K95">
        <v>8122.1</v>
      </c>
      <c r="L95">
        <v>-3071.1</v>
      </c>
      <c r="M95">
        <v>-4994.8</v>
      </c>
      <c r="N95">
        <v>0.98260000000000003</v>
      </c>
      <c r="O95">
        <v>-4.1627000000000001</v>
      </c>
      <c r="P95">
        <v>-73.388300000000001</v>
      </c>
      <c r="Q95">
        <v>12.6822</v>
      </c>
      <c r="R95">
        <v>23.257100000000001</v>
      </c>
      <c r="S95">
        <v>28.202999999999999</v>
      </c>
      <c r="T95">
        <v>2.1046</v>
      </c>
      <c r="U95">
        <v>-55.3414</v>
      </c>
      <c r="V95">
        <v>205000</v>
      </c>
      <c r="W95">
        <v>1.8122</v>
      </c>
    </row>
    <row r="96" spans="1:23" x14ac:dyDescent="0.25">
      <c r="A96">
        <v>2018</v>
      </c>
      <c r="B96" t="s">
        <v>35</v>
      </c>
      <c r="C96" t="s">
        <v>36</v>
      </c>
      <c r="D96">
        <v>148.82</v>
      </c>
      <c r="E96">
        <v>21257.9</v>
      </c>
      <c r="F96">
        <v>10832.6</v>
      </c>
      <c r="G96">
        <v>5924.3</v>
      </c>
      <c r="H96">
        <v>7.54</v>
      </c>
      <c r="I96">
        <v>10304.6</v>
      </c>
      <c r="J96">
        <v>-6258.4</v>
      </c>
      <c r="K96">
        <v>6966.7</v>
      </c>
      <c r="L96">
        <v>-2455.1</v>
      </c>
      <c r="M96">
        <v>-5949.6</v>
      </c>
      <c r="N96">
        <v>1.3631</v>
      </c>
      <c r="O96">
        <v>-4.9653999999999998</v>
      </c>
      <c r="P96">
        <v>-94.661600000000007</v>
      </c>
      <c r="Q96">
        <v>18.055700000000002</v>
      </c>
      <c r="R96">
        <v>23.872</v>
      </c>
      <c r="S96">
        <v>27.8687</v>
      </c>
      <c r="T96">
        <v>0.84360000000000002</v>
      </c>
      <c r="U96">
        <v>-68.968199999999996</v>
      </c>
      <c r="V96">
        <v>210000</v>
      </c>
      <c r="W96">
        <v>2.4426000000000001</v>
      </c>
    </row>
    <row r="97" spans="1:23" x14ac:dyDescent="0.25">
      <c r="A97">
        <v>2017</v>
      </c>
      <c r="B97" t="s">
        <v>35</v>
      </c>
      <c r="C97" t="s">
        <v>36</v>
      </c>
      <c r="D97">
        <v>136.88999999999999</v>
      </c>
      <c r="E97">
        <v>22820.400000000001</v>
      </c>
      <c r="F97">
        <v>10620.8</v>
      </c>
      <c r="G97">
        <v>5192.3</v>
      </c>
      <c r="H97">
        <v>6.37</v>
      </c>
      <c r="I97">
        <v>10916.1</v>
      </c>
      <c r="J97">
        <v>-3268</v>
      </c>
      <c r="K97">
        <v>5551.2</v>
      </c>
      <c r="L97">
        <v>562</v>
      </c>
      <c r="M97">
        <v>-5310.8</v>
      </c>
      <c r="N97">
        <v>1.8429</v>
      </c>
      <c r="O97">
        <v>-9.0381</v>
      </c>
      <c r="P97">
        <v>-158.88319999999999</v>
      </c>
      <c r="Q97">
        <v>15.360200000000001</v>
      </c>
      <c r="R97">
        <v>19.766300000000001</v>
      </c>
      <c r="S97">
        <v>22.7529</v>
      </c>
      <c r="T97">
        <v>-0.27929999999999999</v>
      </c>
      <c r="U97">
        <v>-91.936499999999995</v>
      </c>
      <c r="V97">
        <v>235000</v>
      </c>
      <c r="W97">
        <v>2.1301000000000001</v>
      </c>
    </row>
    <row r="98" spans="1:23" x14ac:dyDescent="0.25">
      <c r="A98">
        <v>2016</v>
      </c>
      <c r="B98" t="s">
        <v>35</v>
      </c>
      <c r="C98" t="s">
        <v>36</v>
      </c>
      <c r="D98">
        <v>137.21</v>
      </c>
      <c r="E98">
        <v>24621.9</v>
      </c>
      <c r="F98">
        <v>10204.700000000001</v>
      </c>
      <c r="G98">
        <v>4686.5</v>
      </c>
      <c r="H98">
        <v>5.44</v>
      </c>
      <c r="I98">
        <v>9261.0020000000004</v>
      </c>
      <c r="J98">
        <v>-2204.3000000000002</v>
      </c>
      <c r="K98">
        <v>6059.6</v>
      </c>
      <c r="L98">
        <v>-981.6</v>
      </c>
      <c r="M98">
        <v>-11262.4</v>
      </c>
      <c r="N98">
        <v>1.3979999999999999</v>
      </c>
      <c r="O98">
        <v>-11.775</v>
      </c>
      <c r="P98">
        <v>-212.6069</v>
      </c>
      <c r="Q98">
        <v>15.1061</v>
      </c>
      <c r="R98">
        <v>19.7958</v>
      </c>
      <c r="S98">
        <v>19.033899999999999</v>
      </c>
      <c r="T98">
        <v>-0.21</v>
      </c>
      <c r="U98">
        <v>-103.20869999999999</v>
      </c>
      <c r="V98">
        <v>375000</v>
      </c>
      <c r="W98">
        <v>1.2616000000000001</v>
      </c>
    </row>
    <row r="99" spans="1:23" x14ac:dyDescent="0.25">
      <c r="A99">
        <v>2015</v>
      </c>
      <c r="B99" t="s">
        <v>35</v>
      </c>
      <c r="C99" t="s">
        <v>36</v>
      </c>
      <c r="D99">
        <v>101.08</v>
      </c>
      <c r="E99">
        <v>25413</v>
      </c>
      <c r="F99">
        <v>9789.2000000000007</v>
      </c>
      <c r="G99">
        <v>4529.3</v>
      </c>
      <c r="H99">
        <v>4.8</v>
      </c>
      <c r="I99">
        <v>8701.2000000000007</v>
      </c>
      <c r="J99">
        <v>7087.9</v>
      </c>
      <c r="K99">
        <v>6539.1</v>
      </c>
      <c r="L99">
        <v>-1420</v>
      </c>
      <c r="M99">
        <v>735.3</v>
      </c>
      <c r="N99">
        <v>3.2684000000000002</v>
      </c>
      <c r="O99">
        <v>3.4033000000000002</v>
      </c>
      <c r="P99">
        <v>63.901899999999998</v>
      </c>
      <c r="Q99">
        <v>11.938499999999999</v>
      </c>
      <c r="R99">
        <v>14.5123</v>
      </c>
      <c r="S99">
        <v>17.822800000000001</v>
      </c>
      <c r="T99">
        <v>0.93540000000000001</v>
      </c>
      <c r="U99">
        <v>99.074799999999996</v>
      </c>
      <c r="V99">
        <v>420000</v>
      </c>
      <c r="W99">
        <v>0.1186</v>
      </c>
    </row>
    <row r="100" spans="1:23" x14ac:dyDescent="0.25">
      <c r="A100">
        <v>2014</v>
      </c>
      <c r="B100" t="s">
        <v>35</v>
      </c>
      <c r="C100" t="s">
        <v>36</v>
      </c>
      <c r="D100">
        <v>108.48</v>
      </c>
      <c r="E100">
        <v>27441.3</v>
      </c>
      <c r="F100">
        <v>10455.700000000001</v>
      </c>
      <c r="G100">
        <v>4757.8</v>
      </c>
      <c r="H100">
        <v>4.82</v>
      </c>
      <c r="I100">
        <v>9593.7009999999991</v>
      </c>
      <c r="J100">
        <v>12853.4</v>
      </c>
      <c r="K100">
        <v>6730.3</v>
      </c>
      <c r="L100">
        <v>-2304.9</v>
      </c>
      <c r="M100">
        <v>-4618.3</v>
      </c>
      <c r="N100">
        <v>1.5232000000000001</v>
      </c>
      <c r="O100">
        <v>1.1619999999999999</v>
      </c>
      <c r="P100">
        <v>37.015900000000002</v>
      </c>
      <c r="Q100">
        <v>13.900600000000001</v>
      </c>
      <c r="R100">
        <v>17.121099999999998</v>
      </c>
      <c r="S100">
        <v>17.338100000000001</v>
      </c>
      <c r="T100">
        <v>2.2100000000000002E-2</v>
      </c>
      <c r="U100">
        <v>47.0227</v>
      </c>
      <c r="V100">
        <v>420000</v>
      </c>
      <c r="W100">
        <v>1.6222000000000001</v>
      </c>
    </row>
    <row r="101" spans="1:23" x14ac:dyDescent="0.25">
      <c r="A101">
        <v>2013</v>
      </c>
      <c r="B101" t="s">
        <v>35</v>
      </c>
      <c r="C101" t="s">
        <v>36</v>
      </c>
      <c r="D101">
        <v>91.19</v>
      </c>
      <c r="E101">
        <v>28105.7</v>
      </c>
      <c r="F101">
        <v>10902.7</v>
      </c>
      <c r="G101">
        <v>5585.9</v>
      </c>
      <c r="H101">
        <v>5.55</v>
      </c>
      <c r="I101">
        <v>10349.4</v>
      </c>
      <c r="J101">
        <v>16009.7</v>
      </c>
      <c r="K101">
        <v>7120.7</v>
      </c>
      <c r="L101">
        <v>-2673.8</v>
      </c>
      <c r="M101">
        <v>-4043</v>
      </c>
      <c r="N101">
        <v>1.5931</v>
      </c>
      <c r="O101">
        <v>0.88260000000000005</v>
      </c>
      <c r="P101">
        <v>34.890700000000002</v>
      </c>
      <c r="Q101">
        <v>15.251099999999999</v>
      </c>
      <c r="R101">
        <v>18.5335</v>
      </c>
      <c r="S101">
        <v>19.874600000000001</v>
      </c>
      <c r="T101">
        <v>0.43109999999999998</v>
      </c>
      <c r="U101">
        <v>42.520400000000002</v>
      </c>
      <c r="V101">
        <v>440000</v>
      </c>
      <c r="W101">
        <v>1.4648000000000001</v>
      </c>
    </row>
    <row r="102" spans="1:23" x14ac:dyDescent="0.25">
      <c r="A102">
        <v>2012</v>
      </c>
      <c r="B102" t="s">
        <v>35</v>
      </c>
      <c r="C102" t="s">
        <v>36</v>
      </c>
      <c r="D102">
        <v>96.55</v>
      </c>
      <c r="E102">
        <v>27567</v>
      </c>
      <c r="F102">
        <v>10816.3</v>
      </c>
      <c r="G102">
        <v>5464.8</v>
      </c>
      <c r="H102">
        <v>5.36</v>
      </c>
      <c r="I102">
        <v>10093.1</v>
      </c>
      <c r="J102">
        <v>15293.6</v>
      </c>
      <c r="K102">
        <v>6966.1</v>
      </c>
      <c r="L102">
        <v>-3167.3</v>
      </c>
      <c r="M102">
        <v>-3849.8</v>
      </c>
      <c r="N102">
        <v>1.4463999999999999</v>
      </c>
      <c r="O102">
        <v>0.89139999999999997</v>
      </c>
      <c r="P102">
        <v>35.732599999999998</v>
      </c>
      <c r="Q102">
        <v>15.443199999999999</v>
      </c>
      <c r="R102">
        <v>18.892299999999999</v>
      </c>
      <c r="S102">
        <v>19.823699999999999</v>
      </c>
      <c r="T102">
        <v>-0.3911</v>
      </c>
      <c r="U102">
        <v>43.754800000000003</v>
      </c>
      <c r="V102">
        <v>440000</v>
      </c>
      <c r="W102">
        <v>2.0693000000000001</v>
      </c>
    </row>
    <row r="103" spans="1:23" x14ac:dyDescent="0.25">
      <c r="A103">
        <v>2011</v>
      </c>
      <c r="B103" t="s">
        <v>35</v>
      </c>
      <c r="C103" t="s">
        <v>36</v>
      </c>
      <c r="D103">
        <v>88.56</v>
      </c>
      <c r="E103">
        <v>27006</v>
      </c>
      <c r="F103">
        <v>10686.6</v>
      </c>
      <c r="G103">
        <v>5503.1</v>
      </c>
      <c r="H103">
        <v>5.27</v>
      </c>
      <c r="I103">
        <v>9944.7009999999991</v>
      </c>
      <c r="J103">
        <v>14390.2</v>
      </c>
      <c r="K103">
        <v>7150.1</v>
      </c>
      <c r="L103">
        <v>-2570.9</v>
      </c>
      <c r="M103">
        <v>-4533</v>
      </c>
      <c r="N103">
        <v>1.2546999999999999</v>
      </c>
      <c r="O103">
        <v>0.86870000000000003</v>
      </c>
      <c r="P103">
        <v>38.241999999999997</v>
      </c>
      <c r="Q103">
        <v>16.6812</v>
      </c>
      <c r="R103">
        <v>20.747599999999998</v>
      </c>
      <c r="S103">
        <v>20.377300000000002</v>
      </c>
      <c r="T103">
        <v>0.33689999999999998</v>
      </c>
      <c r="U103">
        <v>46.886800000000001</v>
      </c>
      <c r="V103">
        <v>420000</v>
      </c>
      <c r="W103">
        <v>3.1568000000000001</v>
      </c>
    </row>
    <row r="104" spans="1:23" x14ac:dyDescent="0.25">
      <c r="A104">
        <v>2010</v>
      </c>
      <c r="B104" t="s">
        <v>35</v>
      </c>
      <c r="C104" t="s">
        <v>36</v>
      </c>
      <c r="D104">
        <v>102.66</v>
      </c>
      <c r="E104">
        <v>24074.6</v>
      </c>
      <c r="F104">
        <v>9637.2999999999993</v>
      </c>
      <c r="G104">
        <v>4946.3</v>
      </c>
      <c r="H104">
        <v>4.58</v>
      </c>
      <c r="I104">
        <v>8749.2999999999993</v>
      </c>
      <c r="J104">
        <v>14634.2</v>
      </c>
      <c r="K104">
        <v>6341.6</v>
      </c>
      <c r="L104">
        <v>-2056</v>
      </c>
      <c r="M104">
        <v>-3728.7</v>
      </c>
      <c r="N104">
        <v>1.4937</v>
      </c>
      <c r="O104">
        <v>0.78620000000000001</v>
      </c>
      <c r="P104">
        <v>33.799599999999998</v>
      </c>
      <c r="Q104">
        <v>15.469200000000001</v>
      </c>
      <c r="R104">
        <v>18.928699999999999</v>
      </c>
      <c r="S104">
        <v>20.5457</v>
      </c>
      <c r="T104">
        <v>0.46300000000000002</v>
      </c>
      <c r="U104">
        <v>41.054600000000001</v>
      </c>
      <c r="V104">
        <v>400000</v>
      </c>
      <c r="W104">
        <v>1.64</v>
      </c>
    </row>
    <row r="105" spans="1:23" x14ac:dyDescent="0.25">
      <c r="A105">
        <v>2009</v>
      </c>
      <c r="B105" t="s">
        <v>35</v>
      </c>
      <c r="C105" t="s">
        <v>36</v>
      </c>
      <c r="D105">
        <v>81.099999999999994</v>
      </c>
      <c r="E105">
        <v>22744.7</v>
      </c>
      <c r="F105">
        <v>8791.7999999999993</v>
      </c>
      <c r="G105">
        <v>4551</v>
      </c>
      <c r="H105">
        <v>4.1100000000000003</v>
      </c>
      <c r="I105">
        <v>8057.2</v>
      </c>
      <c r="J105">
        <v>14033.9</v>
      </c>
      <c r="K105">
        <v>5751</v>
      </c>
      <c r="L105">
        <v>-1655.3</v>
      </c>
      <c r="M105">
        <v>-4421</v>
      </c>
      <c r="N105">
        <v>1.1431</v>
      </c>
      <c r="O105">
        <v>0.75380000000000003</v>
      </c>
      <c r="P105">
        <v>32.428600000000003</v>
      </c>
      <c r="Q105">
        <v>15.0571</v>
      </c>
      <c r="R105">
        <v>18.5044</v>
      </c>
      <c r="S105">
        <v>20.0091</v>
      </c>
      <c r="T105">
        <v>3.4304999999999999</v>
      </c>
      <c r="U105">
        <v>39.203400000000002</v>
      </c>
      <c r="V105">
        <v>385000</v>
      </c>
      <c r="W105">
        <v>-0.35549999999999998</v>
      </c>
    </row>
    <row r="106" spans="1:23" x14ac:dyDescent="0.25">
      <c r="A106">
        <v>2022</v>
      </c>
      <c r="B106" t="s">
        <v>37</v>
      </c>
      <c r="C106" t="s">
        <v>38</v>
      </c>
      <c r="D106">
        <v>32.53</v>
      </c>
      <c r="E106">
        <v>30868.080000000002</v>
      </c>
      <c r="F106">
        <v>30868.080000000002</v>
      </c>
      <c r="G106">
        <v>6212.9489999999996</v>
      </c>
      <c r="H106">
        <v>1.4743999999999999</v>
      </c>
      <c r="I106">
        <v>1</v>
      </c>
      <c r="J106">
        <v>85667.7</v>
      </c>
      <c r="K106">
        <v>37392.720000000001</v>
      </c>
      <c r="L106">
        <v>-26807.33</v>
      </c>
      <c r="M106">
        <v>860.88239999999996</v>
      </c>
      <c r="N106">
        <v>1</v>
      </c>
      <c r="O106">
        <v>7.1601999999999997</v>
      </c>
      <c r="P106">
        <v>8.6240000000000006</v>
      </c>
      <c r="Q106">
        <v>0.39460000000000001</v>
      </c>
      <c r="R106">
        <v>1.284</v>
      </c>
      <c r="S106">
        <v>21.161999999999999</v>
      </c>
      <c r="T106">
        <v>-6.5476999999999999</v>
      </c>
      <c r="U106">
        <v>9.7883999999999993</v>
      </c>
      <c r="V106">
        <v>87400</v>
      </c>
      <c r="W106">
        <v>8.0028000000000006</v>
      </c>
    </row>
    <row r="107" spans="1:23" x14ac:dyDescent="0.25">
      <c r="A107">
        <v>2021</v>
      </c>
      <c r="B107" t="s">
        <v>37</v>
      </c>
      <c r="C107" t="s">
        <v>38</v>
      </c>
      <c r="D107">
        <v>43.6</v>
      </c>
      <c r="E107">
        <v>30169.69</v>
      </c>
      <c r="F107">
        <v>30169.69</v>
      </c>
      <c r="G107">
        <v>8766.2630000000008</v>
      </c>
      <c r="H107">
        <v>2.0131000000000001</v>
      </c>
      <c r="I107">
        <v>1</v>
      </c>
      <c r="J107">
        <v>96547.15</v>
      </c>
      <c r="K107">
        <v>67268.52</v>
      </c>
      <c r="L107">
        <v>5871.6769999999997</v>
      </c>
      <c r="M107">
        <v>147.13570000000001</v>
      </c>
      <c r="N107">
        <v>1</v>
      </c>
      <c r="O107">
        <v>6.3395999999999999</v>
      </c>
      <c r="P107">
        <v>10.2918</v>
      </c>
      <c r="Q107">
        <v>0.52200000000000002</v>
      </c>
      <c r="R107">
        <v>1.6696</v>
      </c>
      <c r="S107">
        <v>28.216699999999999</v>
      </c>
      <c r="T107">
        <v>-1.4282999999999999</v>
      </c>
      <c r="U107">
        <v>11.6267</v>
      </c>
      <c r="V107">
        <v>81600</v>
      </c>
      <c r="W107">
        <v>4.6978999999999997</v>
      </c>
    </row>
    <row r="108" spans="1:23" x14ac:dyDescent="0.25">
      <c r="A108">
        <v>2020</v>
      </c>
      <c r="B108" t="s">
        <v>37</v>
      </c>
      <c r="C108" t="s">
        <v>38</v>
      </c>
      <c r="D108">
        <v>34.659999999999997</v>
      </c>
      <c r="E108">
        <v>27947.54</v>
      </c>
      <c r="F108">
        <v>27947.54</v>
      </c>
      <c r="G108">
        <v>1959.384</v>
      </c>
      <c r="H108">
        <v>0.44159999999999999</v>
      </c>
      <c r="I108">
        <v>1</v>
      </c>
      <c r="J108">
        <v>85876.479999999996</v>
      </c>
      <c r="K108">
        <v>73836.42</v>
      </c>
      <c r="L108">
        <v>-23594.78</v>
      </c>
      <c r="M108">
        <v>3507.8879999999999</v>
      </c>
      <c r="N108">
        <v>1</v>
      </c>
      <c r="O108">
        <v>6.0327000000000002</v>
      </c>
      <c r="P108">
        <v>3.6796000000000002</v>
      </c>
      <c r="Q108">
        <v>0.18240000000000001</v>
      </c>
      <c r="R108">
        <v>0.60199999999999998</v>
      </c>
      <c r="S108">
        <v>9.0146999999999995</v>
      </c>
      <c r="T108">
        <v>20.434100000000001</v>
      </c>
      <c r="U108">
        <v>4.1759000000000004</v>
      </c>
      <c r="V108">
        <v>83000</v>
      </c>
      <c r="W108">
        <v>1.2336</v>
      </c>
    </row>
    <row r="109" spans="1:23" x14ac:dyDescent="0.25">
      <c r="A109">
        <v>2019</v>
      </c>
      <c r="B109" t="s">
        <v>37</v>
      </c>
      <c r="C109" t="s">
        <v>38</v>
      </c>
      <c r="D109">
        <v>40.78</v>
      </c>
      <c r="E109">
        <v>27621.9</v>
      </c>
      <c r="F109">
        <v>27621.9</v>
      </c>
      <c r="G109">
        <v>4180.5709999999999</v>
      </c>
      <c r="H109">
        <v>0.72</v>
      </c>
      <c r="I109">
        <v>1</v>
      </c>
      <c r="J109">
        <v>83841.259999999995</v>
      </c>
      <c r="K109">
        <v>-15699.49</v>
      </c>
      <c r="L109">
        <v>-16377.52</v>
      </c>
      <c r="M109">
        <v>881.06100000000004</v>
      </c>
      <c r="N109">
        <v>1</v>
      </c>
      <c r="O109">
        <v>5.3348000000000004</v>
      </c>
      <c r="P109">
        <v>5.1081000000000003</v>
      </c>
      <c r="Q109">
        <v>0.29420000000000002</v>
      </c>
      <c r="R109">
        <v>0.92010000000000003</v>
      </c>
      <c r="S109">
        <v>16.602399999999999</v>
      </c>
      <c r="T109">
        <v>-6.2895000000000003</v>
      </c>
      <c r="U109">
        <v>5.8289</v>
      </c>
      <c r="V109">
        <v>80800</v>
      </c>
      <c r="W109">
        <v>1.8122</v>
      </c>
    </row>
    <row r="110" spans="1:23" x14ac:dyDescent="0.25">
      <c r="A110">
        <v>2018</v>
      </c>
      <c r="B110" t="s">
        <v>37</v>
      </c>
      <c r="C110" t="s">
        <v>38</v>
      </c>
      <c r="D110">
        <v>31.68</v>
      </c>
      <c r="E110">
        <v>28212.33</v>
      </c>
      <c r="F110">
        <v>28212.33</v>
      </c>
      <c r="G110">
        <v>1860.711</v>
      </c>
      <c r="H110">
        <v>0.49120000000000003</v>
      </c>
      <c r="I110">
        <v>1</v>
      </c>
      <c r="J110">
        <v>85132.21</v>
      </c>
      <c r="K110">
        <v>11351.14</v>
      </c>
      <c r="L110">
        <v>903.65959999999995</v>
      </c>
      <c r="M110">
        <v>-9059.2880000000005</v>
      </c>
      <c r="N110">
        <v>1</v>
      </c>
      <c r="O110">
        <v>5.8975</v>
      </c>
      <c r="P110">
        <v>3.7191000000000001</v>
      </c>
      <c r="Q110">
        <v>0.20930000000000001</v>
      </c>
      <c r="R110">
        <v>0.61860000000000004</v>
      </c>
      <c r="S110">
        <v>7.0876999999999999</v>
      </c>
      <c r="T110">
        <v>-15.571199999999999</v>
      </c>
      <c r="U110">
        <v>4.2504</v>
      </c>
      <c r="V110">
        <v>83500</v>
      </c>
      <c r="W110">
        <v>2.4426000000000001</v>
      </c>
    </row>
    <row r="111" spans="1:23" x14ac:dyDescent="0.25">
      <c r="A111">
        <v>2017</v>
      </c>
      <c r="B111" t="s">
        <v>37</v>
      </c>
      <c r="C111" t="s">
        <v>38</v>
      </c>
      <c r="D111">
        <v>45.79</v>
      </c>
      <c r="E111">
        <v>27162.75</v>
      </c>
      <c r="F111">
        <v>27162.75</v>
      </c>
      <c r="G111">
        <v>-2477.0729999999999</v>
      </c>
      <c r="H111">
        <v>-0.57299999999999995</v>
      </c>
      <c r="I111">
        <v>1</v>
      </c>
      <c r="J111">
        <v>85081.42</v>
      </c>
      <c r="K111">
        <v>78244.34</v>
      </c>
      <c r="L111">
        <v>4513.3770000000004</v>
      </c>
      <c r="M111">
        <v>1238.537</v>
      </c>
      <c r="N111">
        <v>1</v>
      </c>
      <c r="O111">
        <v>5.2797000000000001</v>
      </c>
      <c r="P111">
        <v>1.9706999999999999</v>
      </c>
      <c r="Q111">
        <v>0.1148</v>
      </c>
      <c r="R111">
        <v>0.38619999999999999</v>
      </c>
      <c r="S111">
        <v>-10.2561</v>
      </c>
      <c r="T111">
        <v>14.5974</v>
      </c>
      <c r="U111">
        <v>2.2366999999999999</v>
      </c>
      <c r="V111">
        <v>79900</v>
      </c>
      <c r="W111">
        <v>2.1301000000000001</v>
      </c>
    </row>
    <row r="112" spans="1:23" x14ac:dyDescent="0.25">
      <c r="A112">
        <v>2016</v>
      </c>
      <c r="B112" t="s">
        <v>37</v>
      </c>
      <c r="C112" t="s">
        <v>38</v>
      </c>
      <c r="D112">
        <v>46.21</v>
      </c>
      <c r="E112">
        <v>29072.54</v>
      </c>
      <c r="F112">
        <v>29072.54</v>
      </c>
      <c r="G112">
        <v>2373.13</v>
      </c>
      <c r="H112">
        <v>0.55840000000000001</v>
      </c>
      <c r="I112">
        <v>1</v>
      </c>
      <c r="J112">
        <v>96720.98</v>
      </c>
      <c r="K112">
        <v>15295.92</v>
      </c>
      <c r="L112">
        <v>49749</v>
      </c>
      <c r="M112">
        <v>-1784.93</v>
      </c>
      <c r="N112">
        <v>1</v>
      </c>
      <c r="O112">
        <v>3.5002</v>
      </c>
      <c r="P112">
        <v>3.1345999999999998</v>
      </c>
      <c r="Q112">
        <v>0.18440000000000001</v>
      </c>
      <c r="R112">
        <v>0.8387</v>
      </c>
      <c r="S112">
        <v>9.1781000000000006</v>
      </c>
      <c r="T112">
        <v>-2.4382000000000001</v>
      </c>
      <c r="U112">
        <v>3.5150999999999999</v>
      </c>
      <c r="V112">
        <v>119300</v>
      </c>
      <c r="W112">
        <v>1.2616000000000001</v>
      </c>
    </row>
    <row r="113" spans="1:23" x14ac:dyDescent="0.25">
      <c r="A113">
        <v>2015</v>
      </c>
      <c r="B113" t="s">
        <v>37</v>
      </c>
      <c r="C113" t="s">
        <v>38</v>
      </c>
      <c r="D113">
        <v>53.45</v>
      </c>
      <c r="E113">
        <v>38919.160000000003</v>
      </c>
      <c r="F113">
        <v>38919.160000000003</v>
      </c>
      <c r="G113">
        <v>-495.39600000000002</v>
      </c>
      <c r="H113">
        <v>-0.1162</v>
      </c>
      <c r="I113">
        <v>1</v>
      </c>
      <c r="J113">
        <v>100706.1</v>
      </c>
      <c r="K113">
        <v>24659.71</v>
      </c>
      <c r="L113">
        <v>-12895.59</v>
      </c>
      <c r="M113">
        <v>-674.28899999999999</v>
      </c>
      <c r="N113">
        <v>1</v>
      </c>
      <c r="O113">
        <v>3.6646000000000001</v>
      </c>
      <c r="P113">
        <v>0.94589999999999996</v>
      </c>
      <c r="Q113">
        <v>5.5599999999999997E-2</v>
      </c>
      <c r="R113">
        <v>0.251</v>
      </c>
      <c r="S113">
        <v>-1.3882000000000001</v>
      </c>
      <c r="T113">
        <v>9.9995999999999992</v>
      </c>
      <c r="U113">
        <v>1.0808</v>
      </c>
      <c r="V113">
        <v>129400</v>
      </c>
      <c r="W113">
        <v>0.1186</v>
      </c>
    </row>
    <row r="114" spans="1:23" x14ac:dyDescent="0.25">
      <c r="A114">
        <v>2014</v>
      </c>
      <c r="B114" t="s">
        <v>37</v>
      </c>
      <c r="C114" t="s">
        <v>38</v>
      </c>
      <c r="D114">
        <v>60.47</v>
      </c>
      <c r="E114">
        <v>41677.15</v>
      </c>
      <c r="F114">
        <v>41677.15</v>
      </c>
      <c r="G114">
        <v>-197.77160000000001</v>
      </c>
      <c r="H114">
        <v>-4.5999999999999999E-2</v>
      </c>
      <c r="I114">
        <v>1</v>
      </c>
      <c r="J114">
        <v>108705.4</v>
      </c>
      <c r="K114">
        <v>-17207.810000000001</v>
      </c>
      <c r="L114">
        <v>17560.509999999998</v>
      </c>
      <c r="M114">
        <v>-5039.8900000000003</v>
      </c>
      <c r="N114">
        <v>1</v>
      </c>
      <c r="O114">
        <v>5.0612000000000004</v>
      </c>
      <c r="P114">
        <v>1.2810999999999999</v>
      </c>
      <c r="Q114">
        <v>6.2199999999999998E-2</v>
      </c>
      <c r="R114">
        <v>0.36709999999999998</v>
      </c>
      <c r="S114">
        <v>-0.51900000000000002</v>
      </c>
      <c r="T114">
        <v>6.6557000000000004</v>
      </c>
      <c r="U114">
        <v>1.4624999999999999</v>
      </c>
      <c r="V114">
        <v>132300</v>
      </c>
      <c r="W114">
        <v>1.6222000000000001</v>
      </c>
    </row>
    <row r="115" spans="1:23" x14ac:dyDescent="0.25">
      <c r="A115">
        <v>2013</v>
      </c>
      <c r="B115" t="s">
        <v>37</v>
      </c>
      <c r="C115" t="s">
        <v>38</v>
      </c>
      <c r="D115">
        <v>55.49</v>
      </c>
      <c r="E115">
        <v>43712.69</v>
      </c>
      <c r="F115">
        <v>43712.69</v>
      </c>
      <c r="G115">
        <v>846.55679999999995</v>
      </c>
      <c r="H115">
        <v>0.23200000000000001</v>
      </c>
      <c r="I115">
        <v>1</v>
      </c>
      <c r="J115">
        <v>100067.4</v>
      </c>
      <c r="K115">
        <v>-39392.269999999997</v>
      </c>
      <c r="L115">
        <v>-35434.89</v>
      </c>
      <c r="M115">
        <v>9247.9680000000008</v>
      </c>
      <c r="N115">
        <v>1</v>
      </c>
      <c r="O115">
        <v>6.6208</v>
      </c>
      <c r="P115">
        <v>2.0282</v>
      </c>
      <c r="Q115">
        <v>9.8799999999999999E-2</v>
      </c>
      <c r="R115">
        <v>0.54700000000000004</v>
      </c>
      <c r="S115">
        <v>2.1758000000000002</v>
      </c>
      <c r="T115">
        <v>-3.8584999999999998</v>
      </c>
      <c r="U115">
        <v>2.3052000000000001</v>
      </c>
      <c r="V115">
        <v>139600</v>
      </c>
      <c r="W115">
        <v>1.4648000000000001</v>
      </c>
    </row>
    <row r="116" spans="1:23" x14ac:dyDescent="0.25">
      <c r="A116">
        <v>2012</v>
      </c>
      <c r="B116" t="s">
        <v>37</v>
      </c>
      <c r="C116" t="s">
        <v>38</v>
      </c>
      <c r="D116">
        <v>52.82</v>
      </c>
      <c r="E116">
        <v>46036.06</v>
      </c>
      <c r="F116">
        <v>46036.06</v>
      </c>
      <c r="G116">
        <v>-1650.0889999999999</v>
      </c>
      <c r="H116">
        <v>-0.53900000000000003</v>
      </c>
      <c r="I116">
        <v>1</v>
      </c>
      <c r="J116">
        <v>99793.14</v>
      </c>
      <c r="K116">
        <v>-21741.23</v>
      </c>
      <c r="L116">
        <v>-11252.63</v>
      </c>
      <c r="M116">
        <v>-4504.8540000000003</v>
      </c>
      <c r="N116">
        <v>1</v>
      </c>
      <c r="O116">
        <v>7.6879999999999997</v>
      </c>
      <c r="P116">
        <v>-0.37490000000000001</v>
      </c>
      <c r="Q116">
        <v>-1.5800000000000002E-2</v>
      </c>
      <c r="R116">
        <v>-8.2900000000000001E-2</v>
      </c>
      <c r="S116">
        <v>-4.0909000000000004</v>
      </c>
      <c r="T116">
        <v>-21.998000000000001</v>
      </c>
      <c r="U116">
        <v>-0.42880000000000001</v>
      </c>
      <c r="V116">
        <v>139200</v>
      </c>
      <c r="W116">
        <v>2.0693000000000001</v>
      </c>
    </row>
    <row r="117" spans="1:23" x14ac:dyDescent="0.25">
      <c r="A117">
        <v>2011</v>
      </c>
      <c r="B117" t="s">
        <v>37</v>
      </c>
      <c r="C117" t="s">
        <v>38</v>
      </c>
      <c r="D117">
        <v>33.47</v>
      </c>
      <c r="E117">
        <v>48866.82</v>
      </c>
      <c r="F117">
        <v>48866.82</v>
      </c>
      <c r="G117">
        <v>6338.98</v>
      </c>
      <c r="H117">
        <v>1.54</v>
      </c>
      <c r="I117">
        <v>1</v>
      </c>
      <c r="J117">
        <v>104600.5</v>
      </c>
      <c r="K117">
        <v>46654.34</v>
      </c>
      <c r="L117">
        <v>-3067.61</v>
      </c>
      <c r="M117">
        <v>-9563.82</v>
      </c>
      <c r="N117">
        <v>1</v>
      </c>
      <c r="O117">
        <v>7.6044999999999998</v>
      </c>
      <c r="P117">
        <v>4.6121999999999996</v>
      </c>
      <c r="Q117">
        <v>0.1923</v>
      </c>
      <c r="R117">
        <v>1.3680000000000001</v>
      </c>
      <c r="S117">
        <v>12.235200000000001</v>
      </c>
      <c r="T117">
        <v>6.1199000000000003</v>
      </c>
      <c r="U117">
        <v>5.2431999999999999</v>
      </c>
      <c r="V117">
        <v>141100</v>
      </c>
      <c r="W117">
        <v>3.1568000000000001</v>
      </c>
    </row>
    <row r="118" spans="1:23" x14ac:dyDescent="0.25">
      <c r="A118">
        <v>2010</v>
      </c>
      <c r="B118" t="s">
        <v>37</v>
      </c>
      <c r="C118" t="s">
        <v>38</v>
      </c>
      <c r="D118">
        <v>47.13</v>
      </c>
      <c r="E118">
        <v>49030.07</v>
      </c>
      <c r="F118">
        <v>49030.07</v>
      </c>
      <c r="G118">
        <v>7034.11</v>
      </c>
      <c r="H118">
        <v>1.84</v>
      </c>
      <c r="I118">
        <v>1</v>
      </c>
      <c r="J118">
        <v>96275.73</v>
      </c>
      <c r="K118">
        <v>28894.16</v>
      </c>
      <c r="L118">
        <v>-8701.0300000000007</v>
      </c>
      <c r="M118">
        <v>245.86</v>
      </c>
      <c r="N118">
        <v>1</v>
      </c>
      <c r="O118">
        <v>9.3328000000000007</v>
      </c>
      <c r="P118">
        <v>6.0555000000000003</v>
      </c>
      <c r="Q118">
        <v>0.25309999999999999</v>
      </c>
      <c r="R118">
        <v>1.5241</v>
      </c>
      <c r="S118">
        <v>14.4688</v>
      </c>
      <c r="T118">
        <v>-12.8733</v>
      </c>
      <c r="U118">
        <v>7.0387000000000004</v>
      </c>
      <c r="V118">
        <v>147500</v>
      </c>
      <c r="W118">
        <v>1.64</v>
      </c>
    </row>
    <row r="119" spans="1:23" x14ac:dyDescent="0.25">
      <c r="A119">
        <v>2009</v>
      </c>
      <c r="B119" t="s">
        <v>37</v>
      </c>
      <c r="C119" t="s">
        <v>38</v>
      </c>
      <c r="D119">
        <v>36.840000000000003</v>
      </c>
      <c r="E119">
        <v>45992.04</v>
      </c>
      <c r="F119">
        <v>45992.04</v>
      </c>
      <c r="G119">
        <v>5497.87</v>
      </c>
      <c r="H119">
        <v>5.12</v>
      </c>
      <c r="I119">
        <v>1</v>
      </c>
      <c r="J119">
        <v>91570.7</v>
      </c>
      <c r="K119">
        <v>65523.51</v>
      </c>
      <c r="L119">
        <v>18026.64</v>
      </c>
      <c r="M119">
        <v>-1035.05</v>
      </c>
      <c r="N119">
        <v>1</v>
      </c>
      <c r="O119">
        <v>8.5152000000000001</v>
      </c>
      <c r="P119">
        <v>19.528300000000002</v>
      </c>
      <c r="Q119">
        <v>0.82820000000000005</v>
      </c>
      <c r="R119">
        <v>5.1862000000000004</v>
      </c>
      <c r="S119">
        <v>12.0558</v>
      </c>
      <c r="T119">
        <v>21.5535</v>
      </c>
      <c r="U119">
        <v>22.985099999999999</v>
      </c>
      <c r="V119">
        <v>144200</v>
      </c>
      <c r="W119">
        <v>-0.35549999999999998</v>
      </c>
    </row>
    <row r="120" spans="1:23" x14ac:dyDescent="0.25">
      <c r="A120">
        <v>2023</v>
      </c>
      <c r="B120" t="s">
        <v>39</v>
      </c>
      <c r="C120" t="s">
        <v>69</v>
      </c>
      <c r="D120">
        <v>1000.35</v>
      </c>
      <c r="E120">
        <v>26974</v>
      </c>
      <c r="F120">
        <v>15356</v>
      </c>
      <c r="G120">
        <v>4368</v>
      </c>
      <c r="H120">
        <v>1.74</v>
      </c>
      <c r="I120">
        <v>5768</v>
      </c>
      <c r="J120">
        <v>22101</v>
      </c>
      <c r="K120">
        <v>5641</v>
      </c>
      <c r="L120">
        <v>7375</v>
      </c>
      <c r="M120">
        <v>-11617</v>
      </c>
      <c r="N120">
        <v>3.5156000000000001</v>
      </c>
      <c r="O120">
        <v>0.49559999999999998</v>
      </c>
      <c r="P120">
        <v>19.7638</v>
      </c>
      <c r="Q120">
        <v>10.6066</v>
      </c>
      <c r="R120">
        <v>13.7341</v>
      </c>
      <c r="S120">
        <v>16.1934</v>
      </c>
      <c r="T120">
        <v>-1.6890000000000001</v>
      </c>
      <c r="U120">
        <v>27.209900000000001</v>
      </c>
      <c r="V120">
        <v>26196</v>
      </c>
      <c r="W120">
        <v>3.7</v>
      </c>
    </row>
    <row r="121" spans="1:23" x14ac:dyDescent="0.25">
      <c r="A121">
        <v>2022</v>
      </c>
      <c r="B121" t="s">
        <v>39</v>
      </c>
      <c r="C121" t="s">
        <v>69</v>
      </c>
      <c r="D121">
        <v>359.5</v>
      </c>
      <c r="E121">
        <v>26914</v>
      </c>
      <c r="F121">
        <v>17475</v>
      </c>
      <c r="G121">
        <v>9752</v>
      </c>
      <c r="H121">
        <v>3.85</v>
      </c>
      <c r="I121">
        <v>11215</v>
      </c>
      <c r="J121">
        <v>26612</v>
      </c>
      <c r="K121">
        <v>9108</v>
      </c>
      <c r="L121">
        <v>-9830</v>
      </c>
      <c r="M121">
        <v>1865</v>
      </c>
      <c r="N121">
        <v>6.6502999999999997</v>
      </c>
      <c r="O121">
        <v>0.4113</v>
      </c>
      <c r="P121">
        <v>36.645099999999999</v>
      </c>
      <c r="Q121">
        <v>22.069800000000001</v>
      </c>
      <c r="R121">
        <v>25.965199999999999</v>
      </c>
      <c r="S121">
        <v>36.233899999999998</v>
      </c>
      <c r="T121">
        <v>1.3378000000000001</v>
      </c>
      <c r="U121">
        <v>48.945999999999998</v>
      </c>
      <c r="V121">
        <v>22473</v>
      </c>
      <c r="W121">
        <v>8.0028000000000006</v>
      </c>
    </row>
    <row r="122" spans="1:23" x14ac:dyDescent="0.25">
      <c r="A122">
        <v>2021</v>
      </c>
      <c r="B122" t="s">
        <v>39</v>
      </c>
      <c r="C122" t="s">
        <v>69</v>
      </c>
      <c r="D122">
        <v>735.86</v>
      </c>
      <c r="E122">
        <v>16675</v>
      </c>
      <c r="F122">
        <v>10396</v>
      </c>
      <c r="G122">
        <v>4332</v>
      </c>
      <c r="H122">
        <v>1.73</v>
      </c>
      <c r="I122">
        <v>5630</v>
      </c>
      <c r="J122">
        <v>16893</v>
      </c>
      <c r="K122">
        <v>5822</v>
      </c>
      <c r="L122">
        <v>-19675</v>
      </c>
      <c r="M122">
        <v>3804</v>
      </c>
      <c r="N122">
        <v>4.0903999999999998</v>
      </c>
      <c r="O122">
        <v>0.41220000000000001</v>
      </c>
      <c r="P122">
        <v>25.643799999999999</v>
      </c>
      <c r="Q122">
        <v>15.0464</v>
      </c>
      <c r="R122">
        <v>18.9526</v>
      </c>
      <c r="S122">
        <v>25.978999999999999</v>
      </c>
      <c r="T122">
        <v>0.1419</v>
      </c>
      <c r="U122">
        <v>43.480899999999998</v>
      </c>
      <c r="V122">
        <v>18975</v>
      </c>
      <c r="W122">
        <v>4.6978999999999997</v>
      </c>
    </row>
    <row r="123" spans="1:23" x14ac:dyDescent="0.25">
      <c r="A123">
        <v>2020</v>
      </c>
      <c r="B123" t="s">
        <v>39</v>
      </c>
      <c r="C123" t="s">
        <v>69</v>
      </c>
      <c r="D123">
        <v>323.24</v>
      </c>
      <c r="E123">
        <v>10918</v>
      </c>
      <c r="F123">
        <v>6768</v>
      </c>
      <c r="G123">
        <v>2796</v>
      </c>
      <c r="H123">
        <v>1.1299999999999999</v>
      </c>
      <c r="I123">
        <v>3227</v>
      </c>
      <c r="J123">
        <v>12204</v>
      </c>
      <c r="K123">
        <v>4761</v>
      </c>
      <c r="L123">
        <v>6145</v>
      </c>
      <c r="M123">
        <v>-792</v>
      </c>
      <c r="N123">
        <v>7.6738</v>
      </c>
      <c r="O123">
        <v>0.16309999999999999</v>
      </c>
      <c r="P123">
        <v>22.910499999999999</v>
      </c>
      <c r="Q123">
        <v>16.1479</v>
      </c>
      <c r="R123">
        <v>19.697099999999999</v>
      </c>
      <c r="S123">
        <v>25.609100000000002</v>
      </c>
      <c r="T123">
        <v>0.47099999999999997</v>
      </c>
      <c r="U123">
        <v>24.235099999999999</v>
      </c>
      <c r="V123">
        <v>13775</v>
      </c>
      <c r="W123">
        <v>1.2336</v>
      </c>
    </row>
    <row r="124" spans="1:23" x14ac:dyDescent="0.25">
      <c r="A124">
        <v>2019</v>
      </c>
      <c r="B124" t="s">
        <v>39</v>
      </c>
      <c r="C124" t="s">
        <v>69</v>
      </c>
      <c r="D124">
        <v>144</v>
      </c>
      <c r="E124">
        <v>11716</v>
      </c>
      <c r="F124">
        <v>7171</v>
      </c>
      <c r="G124">
        <v>4141</v>
      </c>
      <c r="H124">
        <v>1.6575</v>
      </c>
      <c r="I124">
        <v>4066</v>
      </c>
      <c r="J124">
        <v>9342</v>
      </c>
      <c r="K124">
        <v>3743</v>
      </c>
      <c r="L124">
        <v>-4097</v>
      </c>
      <c r="M124">
        <v>-2866</v>
      </c>
      <c r="N124">
        <v>7.9436</v>
      </c>
      <c r="O124">
        <v>0.21279999999999999</v>
      </c>
      <c r="P124">
        <v>44.326700000000002</v>
      </c>
      <c r="Q124">
        <v>31.1541</v>
      </c>
      <c r="R124">
        <v>36.548999999999999</v>
      </c>
      <c r="S124">
        <v>35.344799999999999</v>
      </c>
      <c r="T124">
        <v>0.1057</v>
      </c>
      <c r="U124">
        <v>47.712899999999998</v>
      </c>
      <c r="V124">
        <v>13277</v>
      </c>
      <c r="W124">
        <v>1.8122</v>
      </c>
    </row>
    <row r="125" spans="1:23" x14ac:dyDescent="0.25">
      <c r="A125">
        <v>2018</v>
      </c>
      <c r="B125" t="s">
        <v>39</v>
      </c>
      <c r="C125" t="s">
        <v>69</v>
      </c>
      <c r="D125">
        <v>81.44</v>
      </c>
      <c r="E125">
        <v>9714</v>
      </c>
      <c r="F125">
        <v>5822</v>
      </c>
      <c r="G125">
        <v>3047</v>
      </c>
      <c r="H125">
        <v>1.2050000000000001</v>
      </c>
      <c r="I125">
        <v>3409</v>
      </c>
      <c r="J125">
        <v>7471</v>
      </c>
      <c r="K125">
        <v>3502</v>
      </c>
      <c r="L125">
        <v>1278</v>
      </c>
      <c r="M125">
        <v>-2544</v>
      </c>
      <c r="N125">
        <v>8.0268999999999995</v>
      </c>
      <c r="O125">
        <v>0.26769999999999999</v>
      </c>
      <c r="P125">
        <v>40.784399999999998</v>
      </c>
      <c r="Q125">
        <v>27.106100000000001</v>
      </c>
      <c r="R125">
        <v>32.222900000000003</v>
      </c>
      <c r="S125">
        <v>31.367100000000001</v>
      </c>
      <c r="T125">
        <v>0.57250000000000001</v>
      </c>
      <c r="U125">
        <v>44.802199999999999</v>
      </c>
      <c r="V125">
        <v>11528</v>
      </c>
      <c r="W125">
        <v>2.4426000000000001</v>
      </c>
    </row>
    <row r="126" spans="1:23" x14ac:dyDescent="0.25">
      <c r="A126">
        <v>2017</v>
      </c>
      <c r="B126" t="s">
        <v>39</v>
      </c>
      <c r="C126" t="s">
        <v>69</v>
      </c>
      <c r="D126">
        <v>117.26</v>
      </c>
      <c r="E126">
        <v>6910</v>
      </c>
      <c r="F126">
        <v>4063</v>
      </c>
      <c r="G126">
        <v>1666</v>
      </c>
      <c r="H126">
        <v>0.64249999999999996</v>
      </c>
      <c r="I126">
        <v>2121</v>
      </c>
      <c r="J126">
        <v>5762</v>
      </c>
      <c r="K126">
        <v>1672</v>
      </c>
      <c r="L126">
        <v>-793</v>
      </c>
      <c r="M126">
        <v>291</v>
      </c>
      <c r="N126">
        <v>4.774</v>
      </c>
      <c r="O126">
        <v>0.48770000000000002</v>
      </c>
      <c r="P126">
        <v>28.913599999999999</v>
      </c>
      <c r="Q126">
        <v>16.929200000000002</v>
      </c>
      <c r="R126">
        <v>21.424900000000001</v>
      </c>
      <c r="S126">
        <v>24.11</v>
      </c>
      <c r="T126">
        <v>9.7500000000000003E-2</v>
      </c>
      <c r="U126">
        <v>33.055599999999998</v>
      </c>
      <c r="V126">
        <v>10299</v>
      </c>
      <c r="W126">
        <v>2.1301000000000001</v>
      </c>
    </row>
    <row r="127" spans="1:23" x14ac:dyDescent="0.25">
      <c r="A127">
        <v>2016</v>
      </c>
      <c r="B127" t="s">
        <v>39</v>
      </c>
      <c r="C127" t="s">
        <v>69</v>
      </c>
      <c r="D127">
        <v>57.53</v>
      </c>
      <c r="E127">
        <v>5010</v>
      </c>
      <c r="F127">
        <v>2811</v>
      </c>
      <c r="G127">
        <v>614</v>
      </c>
      <c r="H127">
        <v>0.27</v>
      </c>
      <c r="I127">
        <v>973</v>
      </c>
      <c r="J127">
        <v>4469</v>
      </c>
      <c r="K127">
        <v>1175</v>
      </c>
      <c r="L127">
        <v>-400</v>
      </c>
      <c r="M127">
        <v>-676</v>
      </c>
      <c r="N127">
        <v>2.5746000000000002</v>
      </c>
      <c r="O127">
        <v>0.33789999999999998</v>
      </c>
      <c r="P127">
        <v>13.739100000000001</v>
      </c>
      <c r="Q127">
        <v>8.3310999999999993</v>
      </c>
      <c r="R127">
        <v>13.4472</v>
      </c>
      <c r="S127">
        <v>12.2555</v>
      </c>
      <c r="T127">
        <v>0.124</v>
      </c>
      <c r="U127">
        <v>16.662099999999999</v>
      </c>
      <c r="V127">
        <v>9227</v>
      </c>
      <c r="W127">
        <v>1.2616000000000001</v>
      </c>
    </row>
    <row r="128" spans="1:23" x14ac:dyDescent="0.25">
      <c r="A128">
        <v>2015</v>
      </c>
      <c r="B128" t="s">
        <v>39</v>
      </c>
      <c r="C128" t="s">
        <v>69</v>
      </c>
      <c r="D128">
        <v>17.73</v>
      </c>
      <c r="E128">
        <v>4682</v>
      </c>
      <c r="F128">
        <v>2599</v>
      </c>
      <c r="G128">
        <v>631</v>
      </c>
      <c r="H128">
        <v>0.28000000000000003</v>
      </c>
      <c r="I128">
        <v>1007</v>
      </c>
      <c r="J128">
        <v>4418</v>
      </c>
      <c r="K128">
        <v>906</v>
      </c>
      <c r="L128">
        <v>-727</v>
      </c>
      <c r="M128">
        <v>-834</v>
      </c>
      <c r="N128">
        <v>6.3761000000000001</v>
      </c>
      <c r="O128">
        <v>0.31640000000000001</v>
      </c>
      <c r="P128">
        <v>14.282500000000001</v>
      </c>
      <c r="Q128">
        <v>8.7627000000000006</v>
      </c>
      <c r="R128">
        <v>10.849399999999999</v>
      </c>
      <c r="S128">
        <v>13.4772</v>
      </c>
      <c r="T128">
        <v>0.1033</v>
      </c>
      <c r="U128">
        <v>17.6356</v>
      </c>
      <c r="V128">
        <v>9228</v>
      </c>
      <c r="W128">
        <v>0.1186</v>
      </c>
    </row>
    <row r="129" spans="1:23" x14ac:dyDescent="0.25">
      <c r="A129">
        <v>2014</v>
      </c>
      <c r="B129" t="s">
        <v>39</v>
      </c>
      <c r="C129" t="s">
        <v>69</v>
      </c>
      <c r="D129">
        <v>10.9</v>
      </c>
      <c r="E129">
        <v>4130</v>
      </c>
      <c r="F129">
        <v>2268</v>
      </c>
      <c r="G129">
        <v>440</v>
      </c>
      <c r="H129">
        <v>0.185</v>
      </c>
      <c r="I129">
        <v>740</v>
      </c>
      <c r="J129">
        <v>4456.3980000000001</v>
      </c>
      <c r="K129">
        <v>835</v>
      </c>
      <c r="L129">
        <v>-806</v>
      </c>
      <c r="M129">
        <v>390</v>
      </c>
      <c r="N129">
        <v>5.9489999999999998</v>
      </c>
      <c r="O129">
        <v>0.30830000000000002</v>
      </c>
      <c r="P129">
        <v>9.8734000000000002</v>
      </c>
      <c r="Q129">
        <v>6.0682</v>
      </c>
      <c r="R129">
        <v>7.5468000000000002</v>
      </c>
      <c r="S129">
        <v>10.6538</v>
      </c>
      <c r="T129">
        <v>-2.2000000000000001E-3</v>
      </c>
      <c r="U129">
        <v>12.5099</v>
      </c>
      <c r="V129">
        <v>8808</v>
      </c>
      <c r="W129">
        <v>1.6222000000000001</v>
      </c>
    </row>
    <row r="130" spans="1:23" x14ac:dyDescent="0.25">
      <c r="A130">
        <v>2013</v>
      </c>
      <c r="B130" t="s">
        <v>39</v>
      </c>
      <c r="C130" t="s">
        <v>69</v>
      </c>
      <c r="D130">
        <v>9.11</v>
      </c>
      <c r="E130">
        <v>4280.1589999999997</v>
      </c>
      <c r="F130">
        <v>2226.3429999999998</v>
      </c>
      <c r="G130">
        <v>562.53599999999994</v>
      </c>
      <c r="H130">
        <v>0.22500000000000001</v>
      </c>
      <c r="I130">
        <v>874.4742</v>
      </c>
      <c r="J130">
        <v>4827.7030000000004</v>
      </c>
      <c r="K130">
        <v>824.17200000000003</v>
      </c>
      <c r="L130">
        <v>-743.99199999999996</v>
      </c>
      <c r="M130">
        <v>-15.27</v>
      </c>
      <c r="N130">
        <v>4.8916000000000004</v>
      </c>
      <c r="O130">
        <v>3.8999999999999998E-3</v>
      </c>
      <c r="P130">
        <v>11.6523</v>
      </c>
      <c r="Q130">
        <v>8.7728000000000002</v>
      </c>
      <c r="R130">
        <v>11.6066</v>
      </c>
      <c r="S130">
        <v>13.142899999999999</v>
      </c>
      <c r="T130">
        <v>-5.6099999999999997E-2</v>
      </c>
      <c r="U130">
        <v>14.519500000000001</v>
      </c>
      <c r="V130">
        <v>7974</v>
      </c>
      <c r="W130">
        <v>1.4648000000000001</v>
      </c>
    </row>
    <row r="131" spans="1:23" x14ac:dyDescent="0.25">
      <c r="A131">
        <v>2012</v>
      </c>
      <c r="B131" t="s">
        <v>39</v>
      </c>
      <c r="C131" t="s">
        <v>69</v>
      </c>
      <c r="D131">
        <v>7.66</v>
      </c>
      <c r="E131">
        <v>3997.93</v>
      </c>
      <c r="F131">
        <v>2056.5169999999998</v>
      </c>
      <c r="G131">
        <v>581.09</v>
      </c>
      <c r="H131">
        <v>0.23499999999999999</v>
      </c>
      <c r="I131">
        <v>852.50379999999996</v>
      </c>
      <c r="J131">
        <v>4145.7240000000002</v>
      </c>
      <c r="K131">
        <v>909.15599999999995</v>
      </c>
      <c r="L131">
        <v>-1143.364</v>
      </c>
      <c r="M131">
        <v>236.72300000000001</v>
      </c>
      <c r="N131">
        <v>4.1994999999999996</v>
      </c>
      <c r="O131">
        <v>5.1999999999999998E-3</v>
      </c>
      <c r="P131">
        <v>14.0166</v>
      </c>
      <c r="Q131">
        <v>10.464600000000001</v>
      </c>
      <c r="R131">
        <v>13.9445</v>
      </c>
      <c r="S131">
        <v>14.534800000000001</v>
      </c>
      <c r="T131">
        <v>6.7100000000000007E-2</v>
      </c>
      <c r="U131">
        <v>18.281600000000001</v>
      </c>
      <c r="V131">
        <v>7133</v>
      </c>
      <c r="W131">
        <v>2.0693000000000001</v>
      </c>
    </row>
    <row r="132" spans="1:23" x14ac:dyDescent="0.25">
      <c r="A132">
        <v>2011</v>
      </c>
      <c r="B132" t="s">
        <v>39</v>
      </c>
      <c r="C132" t="s">
        <v>69</v>
      </c>
      <c r="D132">
        <v>8.4600000000000009</v>
      </c>
      <c r="E132">
        <v>3543.3090000000002</v>
      </c>
      <c r="F132">
        <v>1409.09</v>
      </c>
      <c r="G132">
        <v>253.14599999999999</v>
      </c>
      <c r="H132">
        <v>0.1075</v>
      </c>
      <c r="I132">
        <v>442.73610000000002</v>
      </c>
      <c r="J132">
        <v>3181.462</v>
      </c>
      <c r="K132">
        <v>675.79700000000003</v>
      </c>
      <c r="L132">
        <v>-649.678</v>
      </c>
      <c r="M132">
        <v>192.02099999999999</v>
      </c>
      <c r="N132">
        <v>3.4232</v>
      </c>
      <c r="O132">
        <v>7.4000000000000003E-3</v>
      </c>
      <c r="P132">
        <v>7.9569000000000001</v>
      </c>
      <c r="Q132">
        <v>5.6314000000000002</v>
      </c>
      <c r="R132">
        <v>7.8987999999999996</v>
      </c>
      <c r="S132">
        <v>7.1443000000000003</v>
      </c>
      <c r="T132">
        <v>5.8799999999999998E-2</v>
      </c>
      <c r="U132">
        <v>10.034000000000001</v>
      </c>
      <c r="V132">
        <v>6029</v>
      </c>
      <c r="W132">
        <v>3.1568000000000001</v>
      </c>
    </row>
    <row r="133" spans="1:23" x14ac:dyDescent="0.25">
      <c r="A133">
        <v>2010</v>
      </c>
      <c r="B133" t="s">
        <v>39</v>
      </c>
      <c r="C133" t="s">
        <v>69</v>
      </c>
      <c r="D133">
        <v>8.9499999999999993</v>
      </c>
      <c r="E133">
        <v>3326.4450000000002</v>
      </c>
      <c r="F133">
        <v>1176.923</v>
      </c>
      <c r="G133">
        <v>-67.986999999999995</v>
      </c>
      <c r="H133">
        <v>-0.03</v>
      </c>
      <c r="I133">
        <v>97.718900000000005</v>
      </c>
      <c r="J133">
        <v>2665.14</v>
      </c>
      <c r="K133">
        <v>487.80700000000002</v>
      </c>
      <c r="L133">
        <v>-519.33299999999997</v>
      </c>
      <c r="M133">
        <v>61.058999999999997</v>
      </c>
      <c r="N133">
        <v>3.1627999999999998</v>
      </c>
      <c r="O133">
        <v>9.1999999999999998E-3</v>
      </c>
      <c r="P133">
        <v>-2.5510000000000002</v>
      </c>
      <c r="Q133">
        <v>-1.8958999999999999</v>
      </c>
      <c r="R133">
        <v>-2.5278</v>
      </c>
      <c r="S133">
        <v>-2.0438000000000001</v>
      </c>
      <c r="T133">
        <v>0.25879999999999997</v>
      </c>
      <c r="U133">
        <v>-3.1261000000000001</v>
      </c>
      <c r="V133">
        <v>5706</v>
      </c>
      <c r="W133">
        <v>1.64</v>
      </c>
    </row>
    <row r="134" spans="1:23" x14ac:dyDescent="0.25">
      <c r="A134">
        <v>2009</v>
      </c>
      <c r="B134" t="s">
        <v>39</v>
      </c>
      <c r="C134" t="s">
        <v>69</v>
      </c>
      <c r="D134">
        <v>10.37</v>
      </c>
      <c r="E134">
        <v>3424.8589999999999</v>
      </c>
      <c r="F134">
        <v>1174.269</v>
      </c>
      <c r="G134">
        <v>-30.041</v>
      </c>
      <c r="H134">
        <v>-1.2500000000000001E-2</v>
      </c>
      <c r="I134">
        <v>114.3228</v>
      </c>
      <c r="J134">
        <v>2394.652</v>
      </c>
      <c r="K134">
        <v>249.36</v>
      </c>
      <c r="L134">
        <v>-209.36699999999999</v>
      </c>
      <c r="M134">
        <v>-349.274</v>
      </c>
      <c r="N134">
        <v>2.7845</v>
      </c>
      <c r="O134">
        <v>1.0699999999999999E-2</v>
      </c>
      <c r="P134">
        <v>-1.2544999999999999</v>
      </c>
      <c r="Q134">
        <v>-0.89659999999999995</v>
      </c>
      <c r="R134">
        <v>-1.2412000000000001</v>
      </c>
      <c r="S134">
        <v>-0.87709999999999999</v>
      </c>
      <c r="T134">
        <v>-7.22E-2</v>
      </c>
      <c r="U134">
        <v>-1.5999000000000001</v>
      </c>
      <c r="V134">
        <v>5420</v>
      </c>
      <c r="W134">
        <v>-0.35549999999999998</v>
      </c>
    </row>
    <row r="135" spans="1:23" x14ac:dyDescent="0.25">
      <c r="A135">
        <v>2022</v>
      </c>
      <c r="B135" t="s">
        <v>40</v>
      </c>
      <c r="C135" t="s">
        <v>69</v>
      </c>
      <c r="D135">
        <v>109.08</v>
      </c>
      <c r="E135">
        <v>63054</v>
      </c>
      <c r="F135">
        <v>26866</v>
      </c>
      <c r="G135">
        <v>8014</v>
      </c>
      <c r="H135">
        <v>1.94</v>
      </c>
      <c r="I135">
        <v>15369</v>
      </c>
      <c r="J135">
        <v>103286</v>
      </c>
      <c r="K135">
        <v>15433</v>
      </c>
      <c r="L135">
        <v>-10477</v>
      </c>
      <c r="M135">
        <v>1361</v>
      </c>
      <c r="N135">
        <v>1.5676000000000001</v>
      </c>
      <c r="O135">
        <v>0.40710000000000002</v>
      </c>
      <c r="P135">
        <v>7.7618999999999998</v>
      </c>
      <c r="Q135">
        <v>4.4024999999999999</v>
      </c>
      <c r="R135">
        <v>5.6870000000000003</v>
      </c>
      <c r="S135">
        <v>12.7097</v>
      </c>
      <c r="T135">
        <v>-4.5640000000000001</v>
      </c>
      <c r="U135">
        <v>11.506</v>
      </c>
      <c r="V135">
        <v>131900</v>
      </c>
      <c r="W135">
        <v>8.0028000000000006</v>
      </c>
    </row>
    <row r="136" spans="1:23" x14ac:dyDescent="0.25">
      <c r="A136">
        <v>2021</v>
      </c>
      <c r="B136" t="s">
        <v>40</v>
      </c>
      <c r="C136" t="s">
        <v>69</v>
      </c>
      <c r="D136">
        <v>209.45</v>
      </c>
      <c r="E136">
        <v>79024</v>
      </c>
      <c r="F136">
        <v>43815</v>
      </c>
      <c r="G136">
        <v>19868</v>
      </c>
      <c r="H136">
        <v>4.8600000000000003</v>
      </c>
      <c r="I136">
        <v>31248</v>
      </c>
      <c r="J136">
        <v>95391</v>
      </c>
      <c r="K136">
        <v>29456</v>
      </c>
      <c r="L136">
        <v>-24449</v>
      </c>
      <c r="M136">
        <v>-6045</v>
      </c>
      <c r="N136">
        <v>2.1322999999999999</v>
      </c>
      <c r="O136">
        <v>0.39939999999999998</v>
      </c>
      <c r="P136">
        <v>20.827999999999999</v>
      </c>
      <c r="Q136">
        <v>11.797700000000001</v>
      </c>
      <c r="R136">
        <v>15.413399999999999</v>
      </c>
      <c r="S136">
        <v>25.1417</v>
      </c>
      <c r="T136">
        <v>-2.8277999999999999</v>
      </c>
      <c r="U136">
        <v>32.486400000000003</v>
      </c>
      <c r="V136">
        <v>121100</v>
      </c>
      <c r="W136">
        <v>4.6978999999999997</v>
      </c>
    </row>
    <row r="137" spans="1:23" x14ac:dyDescent="0.25">
      <c r="A137">
        <v>2020</v>
      </c>
      <c r="B137" t="s">
        <v>40</v>
      </c>
      <c r="C137" t="s">
        <v>69</v>
      </c>
      <c r="D137">
        <v>104.16</v>
      </c>
      <c r="E137">
        <v>77867</v>
      </c>
      <c r="F137">
        <v>43612</v>
      </c>
      <c r="G137">
        <v>20899</v>
      </c>
      <c r="H137">
        <v>4.9400000000000004</v>
      </c>
      <c r="I137">
        <v>35917</v>
      </c>
      <c r="J137">
        <v>81038</v>
      </c>
      <c r="K137">
        <v>35864</v>
      </c>
      <c r="L137">
        <v>-21524</v>
      </c>
      <c r="M137">
        <v>-12669</v>
      </c>
      <c r="N137">
        <v>1.9087000000000001</v>
      </c>
      <c r="O137">
        <v>0.44919999999999999</v>
      </c>
      <c r="P137">
        <v>25.789100000000001</v>
      </c>
      <c r="Q137">
        <v>13.651400000000001</v>
      </c>
      <c r="R137">
        <v>18.183299999999999</v>
      </c>
      <c r="S137">
        <v>26.839400000000001</v>
      </c>
      <c r="T137">
        <v>1.2739</v>
      </c>
      <c r="U137">
        <v>46.4</v>
      </c>
      <c r="V137">
        <v>110600</v>
      </c>
      <c r="W137">
        <v>1.2336</v>
      </c>
    </row>
    <row r="138" spans="1:23" x14ac:dyDescent="0.25">
      <c r="A138">
        <v>2019</v>
      </c>
      <c r="B138" t="s">
        <v>40</v>
      </c>
      <c r="C138" t="s">
        <v>69</v>
      </c>
      <c r="D138">
        <v>260.35000000000002</v>
      </c>
      <c r="E138">
        <v>71965</v>
      </c>
      <c r="F138">
        <v>42140</v>
      </c>
      <c r="G138">
        <v>21048</v>
      </c>
      <c r="H138">
        <v>4.71</v>
      </c>
      <c r="I138">
        <v>32861</v>
      </c>
      <c r="J138">
        <v>77504</v>
      </c>
      <c r="K138">
        <v>33145</v>
      </c>
      <c r="L138">
        <v>-14405</v>
      </c>
      <c r="M138">
        <v>-17565</v>
      </c>
      <c r="N138">
        <v>1.4001999999999999</v>
      </c>
      <c r="O138">
        <v>0.37419999999999998</v>
      </c>
      <c r="P138">
        <v>27.157299999999999</v>
      </c>
      <c r="Q138">
        <v>15.4171</v>
      </c>
      <c r="R138">
        <v>20.472300000000001</v>
      </c>
      <c r="S138">
        <v>29.247599999999998</v>
      </c>
      <c r="T138">
        <v>0.75390000000000001</v>
      </c>
      <c r="U138">
        <v>52.097700000000003</v>
      </c>
      <c r="V138">
        <v>110800</v>
      </c>
      <c r="W138">
        <v>1.8122</v>
      </c>
    </row>
    <row r="139" spans="1:23" x14ac:dyDescent="0.25">
      <c r="A139">
        <v>2018</v>
      </c>
      <c r="B139" t="s">
        <v>40</v>
      </c>
      <c r="C139" t="s">
        <v>69</v>
      </c>
      <c r="D139">
        <v>214.19</v>
      </c>
      <c r="E139">
        <v>70848</v>
      </c>
      <c r="F139">
        <v>43737</v>
      </c>
      <c r="G139">
        <v>21053</v>
      </c>
      <c r="H139">
        <v>4.4800000000000004</v>
      </c>
      <c r="I139">
        <v>32401</v>
      </c>
      <c r="J139">
        <v>74563</v>
      </c>
      <c r="K139">
        <v>29432</v>
      </c>
      <c r="L139">
        <v>-11239</v>
      </c>
      <c r="M139">
        <v>-18607</v>
      </c>
      <c r="N139">
        <v>1.7314000000000001</v>
      </c>
      <c r="O139">
        <v>0.35349999999999998</v>
      </c>
      <c r="P139">
        <v>28.235199999999999</v>
      </c>
      <c r="Q139">
        <v>16.452400000000001</v>
      </c>
      <c r="R139">
        <v>21.124600000000001</v>
      </c>
      <c r="S139">
        <v>29.715699999999998</v>
      </c>
      <c r="T139">
        <v>0.89459999999999995</v>
      </c>
      <c r="U139">
        <v>55.092399999999998</v>
      </c>
      <c r="V139">
        <v>107400</v>
      </c>
      <c r="W139">
        <v>2.4426000000000001</v>
      </c>
    </row>
    <row r="140" spans="1:23" x14ac:dyDescent="0.25">
      <c r="A140">
        <v>2017</v>
      </c>
      <c r="B140" t="s">
        <v>40</v>
      </c>
      <c r="C140" t="s">
        <v>69</v>
      </c>
      <c r="D140">
        <v>216.03</v>
      </c>
      <c r="E140">
        <v>62761</v>
      </c>
      <c r="F140">
        <v>39098</v>
      </c>
      <c r="G140">
        <v>9601</v>
      </c>
      <c r="H140">
        <v>1.99</v>
      </c>
      <c r="I140">
        <v>26179</v>
      </c>
      <c r="J140">
        <v>69019</v>
      </c>
      <c r="K140">
        <v>22110</v>
      </c>
      <c r="L140">
        <v>-15762</v>
      </c>
      <c r="M140">
        <v>-8475</v>
      </c>
      <c r="N140">
        <v>1.6934</v>
      </c>
      <c r="O140">
        <v>0.38850000000000001</v>
      </c>
      <c r="P140">
        <v>13.9107</v>
      </c>
      <c r="Q140">
        <v>7.7899000000000003</v>
      </c>
      <c r="R140">
        <v>10.207800000000001</v>
      </c>
      <c r="S140">
        <v>15.297700000000001</v>
      </c>
      <c r="T140">
        <v>-0.36220000000000002</v>
      </c>
      <c r="U140">
        <v>30.1113</v>
      </c>
      <c r="V140">
        <v>102700</v>
      </c>
      <c r="W140">
        <v>2.1301000000000001</v>
      </c>
    </row>
    <row r="141" spans="1:23" x14ac:dyDescent="0.25">
      <c r="A141">
        <v>2016</v>
      </c>
      <c r="B141" t="s">
        <v>40</v>
      </c>
      <c r="C141" t="s">
        <v>69</v>
      </c>
      <c r="D141">
        <v>171.88</v>
      </c>
      <c r="E141">
        <v>59387</v>
      </c>
      <c r="F141">
        <v>36233</v>
      </c>
      <c r="G141">
        <v>10316</v>
      </c>
      <c r="H141">
        <v>2.12</v>
      </c>
      <c r="I141">
        <v>20923</v>
      </c>
      <c r="J141">
        <v>66226</v>
      </c>
      <c r="K141">
        <v>21808</v>
      </c>
      <c r="L141">
        <v>-25817</v>
      </c>
      <c r="M141">
        <v>-5739</v>
      </c>
      <c r="N141">
        <v>1.7490000000000001</v>
      </c>
      <c r="O141">
        <v>0.38179999999999997</v>
      </c>
      <c r="P141">
        <v>15.577</v>
      </c>
      <c r="Q141">
        <v>9.1029</v>
      </c>
      <c r="R141">
        <v>11.874499999999999</v>
      </c>
      <c r="S141">
        <v>17.370799999999999</v>
      </c>
      <c r="T141">
        <v>0.1101</v>
      </c>
      <c r="U141">
        <v>24.197199999999999</v>
      </c>
      <c r="V141">
        <v>106000</v>
      </c>
      <c r="W141">
        <v>1.2616000000000001</v>
      </c>
    </row>
    <row r="142" spans="1:23" x14ac:dyDescent="0.25">
      <c r="A142">
        <v>2015</v>
      </c>
      <c r="B142" t="s">
        <v>40</v>
      </c>
      <c r="C142" t="s">
        <v>69</v>
      </c>
      <c r="D142">
        <v>162.57</v>
      </c>
      <c r="E142">
        <v>55355</v>
      </c>
      <c r="F142">
        <v>34679</v>
      </c>
      <c r="G142">
        <v>11420</v>
      </c>
      <c r="H142">
        <v>2.33</v>
      </c>
      <c r="I142">
        <v>22713</v>
      </c>
      <c r="J142">
        <v>61085</v>
      </c>
      <c r="K142">
        <v>19018</v>
      </c>
      <c r="L142">
        <v>-8183</v>
      </c>
      <c r="M142">
        <v>1912</v>
      </c>
      <c r="N142">
        <v>2.4491999999999998</v>
      </c>
      <c r="O142">
        <v>0.37109999999999999</v>
      </c>
      <c r="P142">
        <v>18.6953</v>
      </c>
      <c r="Q142">
        <v>11.255800000000001</v>
      </c>
      <c r="R142">
        <v>14.0777</v>
      </c>
      <c r="S142">
        <v>20.630500000000001</v>
      </c>
      <c r="T142">
        <v>0.34920000000000001</v>
      </c>
      <c r="U142">
        <v>24.9236</v>
      </c>
      <c r="V142">
        <v>107300</v>
      </c>
      <c r="W142">
        <v>0.1186</v>
      </c>
    </row>
    <row r="143" spans="1:23" x14ac:dyDescent="0.25">
      <c r="A143">
        <v>2014</v>
      </c>
      <c r="B143" t="s">
        <v>40</v>
      </c>
      <c r="C143" t="s">
        <v>69</v>
      </c>
      <c r="D143">
        <v>175.46</v>
      </c>
      <c r="E143">
        <v>55870</v>
      </c>
      <c r="F143">
        <v>35609</v>
      </c>
      <c r="G143">
        <v>11704</v>
      </c>
      <c r="H143">
        <v>2.31</v>
      </c>
      <c r="I143">
        <v>23896</v>
      </c>
      <c r="J143">
        <v>55865</v>
      </c>
      <c r="K143">
        <v>20418</v>
      </c>
      <c r="L143">
        <v>-9905</v>
      </c>
      <c r="M143">
        <v>-13611</v>
      </c>
      <c r="N143">
        <v>1.7319</v>
      </c>
      <c r="O143">
        <v>0.24440000000000001</v>
      </c>
      <c r="P143">
        <v>20.950500000000002</v>
      </c>
      <c r="Q143">
        <v>12.7356</v>
      </c>
      <c r="R143">
        <v>17.231000000000002</v>
      </c>
      <c r="S143">
        <v>20.948599999999999</v>
      </c>
      <c r="T143">
        <v>6.5100000000000005E-2</v>
      </c>
      <c r="U143">
        <v>28.857399999999998</v>
      </c>
      <c r="V143">
        <v>106700</v>
      </c>
      <c r="W143">
        <v>1.6222000000000001</v>
      </c>
    </row>
    <row r="144" spans="1:23" x14ac:dyDescent="0.25">
      <c r="A144">
        <v>2013</v>
      </c>
      <c r="B144" t="s">
        <v>40</v>
      </c>
      <c r="C144" t="s">
        <v>69</v>
      </c>
      <c r="D144">
        <v>129.02000000000001</v>
      </c>
      <c r="E144">
        <v>52708</v>
      </c>
      <c r="F144">
        <v>31521</v>
      </c>
      <c r="G144">
        <v>9620</v>
      </c>
      <c r="H144">
        <v>1.89</v>
      </c>
      <c r="I144">
        <v>20323</v>
      </c>
      <c r="J144">
        <v>58256</v>
      </c>
      <c r="K144">
        <v>20776</v>
      </c>
      <c r="L144">
        <v>-18073</v>
      </c>
      <c r="M144">
        <v>-5498</v>
      </c>
      <c r="N144">
        <v>2.3647</v>
      </c>
      <c r="O144">
        <v>0.23080000000000001</v>
      </c>
      <c r="P144">
        <v>16.513300000000001</v>
      </c>
      <c r="Q144">
        <v>10.416</v>
      </c>
      <c r="R144">
        <v>13.4694</v>
      </c>
      <c r="S144">
        <v>18.2515</v>
      </c>
      <c r="T144">
        <v>0.45200000000000001</v>
      </c>
      <c r="U144">
        <v>22.585899999999999</v>
      </c>
      <c r="V144">
        <v>107600</v>
      </c>
      <c r="W144">
        <v>1.4648000000000001</v>
      </c>
    </row>
    <row r="145" spans="1:23" x14ac:dyDescent="0.25">
      <c r="A145">
        <v>2012</v>
      </c>
      <c r="B145" t="s">
        <v>40</v>
      </c>
      <c r="C145" t="s">
        <v>69</v>
      </c>
      <c r="D145">
        <v>102.61</v>
      </c>
      <c r="E145">
        <v>53341</v>
      </c>
      <c r="F145">
        <v>33151</v>
      </c>
      <c r="G145">
        <v>11005</v>
      </c>
      <c r="H145">
        <v>2.13</v>
      </c>
      <c r="I145">
        <v>22160</v>
      </c>
      <c r="J145">
        <v>51203</v>
      </c>
      <c r="K145">
        <v>18884</v>
      </c>
      <c r="L145">
        <v>-14060</v>
      </c>
      <c r="M145">
        <v>-1408</v>
      </c>
      <c r="N145">
        <v>2.4312</v>
      </c>
      <c r="O145">
        <v>0.2626</v>
      </c>
      <c r="P145">
        <v>21.492899999999999</v>
      </c>
      <c r="Q145">
        <v>13.0467</v>
      </c>
      <c r="R145">
        <v>17.104700000000001</v>
      </c>
      <c r="S145">
        <v>20.631399999999999</v>
      </c>
      <c r="T145">
        <v>-0.36220000000000002</v>
      </c>
      <c r="U145">
        <v>31.212800000000001</v>
      </c>
      <c r="V145">
        <v>105000</v>
      </c>
      <c r="W145">
        <v>2.0693000000000001</v>
      </c>
    </row>
    <row r="146" spans="1:23" x14ac:dyDescent="0.25">
      <c r="A146">
        <v>2011</v>
      </c>
      <c r="B146" t="s">
        <v>40</v>
      </c>
      <c r="C146" t="s">
        <v>69</v>
      </c>
      <c r="D146">
        <v>123.48</v>
      </c>
      <c r="E146">
        <v>53999</v>
      </c>
      <c r="F146">
        <v>33757</v>
      </c>
      <c r="G146">
        <v>12942</v>
      </c>
      <c r="H146">
        <v>2.39</v>
      </c>
      <c r="I146">
        <v>23541</v>
      </c>
      <c r="J146">
        <v>45911</v>
      </c>
      <c r="K146">
        <v>20963</v>
      </c>
      <c r="L146">
        <v>-10301</v>
      </c>
      <c r="M146">
        <v>-11100</v>
      </c>
      <c r="N146">
        <v>2.1509999999999998</v>
      </c>
      <c r="O146">
        <v>0.15970000000000001</v>
      </c>
      <c r="P146">
        <v>28.189299999999999</v>
      </c>
      <c r="Q146">
        <v>18.197700000000001</v>
      </c>
      <c r="R146">
        <v>24.421199999999999</v>
      </c>
      <c r="S146">
        <v>23.967099999999999</v>
      </c>
      <c r="T146">
        <v>-0.13139999999999999</v>
      </c>
      <c r="U146">
        <v>42.586399999999998</v>
      </c>
      <c r="V146">
        <v>100100</v>
      </c>
      <c r="W146">
        <v>3.1568000000000001</v>
      </c>
    </row>
    <row r="147" spans="1:23" x14ac:dyDescent="0.25">
      <c r="A147">
        <v>2010</v>
      </c>
      <c r="B147" t="s">
        <v>40</v>
      </c>
      <c r="C147" t="s">
        <v>69</v>
      </c>
      <c r="D147">
        <v>117.31</v>
      </c>
      <c r="E147">
        <v>43623</v>
      </c>
      <c r="F147">
        <v>28491</v>
      </c>
      <c r="G147">
        <v>11464</v>
      </c>
      <c r="H147">
        <v>2.0099999999999998</v>
      </c>
      <c r="I147">
        <v>20226</v>
      </c>
      <c r="J147">
        <v>49430</v>
      </c>
      <c r="K147">
        <v>16692</v>
      </c>
      <c r="L147">
        <v>-10539</v>
      </c>
      <c r="M147">
        <v>-4642</v>
      </c>
      <c r="N147">
        <v>3.3892000000000002</v>
      </c>
      <c r="O147">
        <v>4.2799999999999998E-2</v>
      </c>
      <c r="P147">
        <v>23.192399999999999</v>
      </c>
      <c r="Q147">
        <v>18.1433</v>
      </c>
      <c r="R147">
        <v>22.257200000000001</v>
      </c>
      <c r="S147">
        <v>26.279699999999998</v>
      </c>
      <c r="T147">
        <v>0.83740000000000003</v>
      </c>
      <c r="U147">
        <v>26.031500000000001</v>
      </c>
      <c r="V147">
        <v>82500</v>
      </c>
      <c r="W147">
        <v>1.64</v>
      </c>
    </row>
    <row r="148" spans="1:23" x14ac:dyDescent="0.25">
      <c r="A148">
        <v>2009</v>
      </c>
      <c r="B148" t="s">
        <v>40</v>
      </c>
      <c r="C148" t="s">
        <v>69</v>
      </c>
      <c r="D148">
        <v>112.65</v>
      </c>
      <c r="E148">
        <v>35127</v>
      </c>
      <c r="F148">
        <v>19561</v>
      </c>
      <c r="G148">
        <v>4369</v>
      </c>
      <c r="H148">
        <v>0.77</v>
      </c>
      <c r="I148">
        <v>10763</v>
      </c>
      <c r="J148">
        <v>41704</v>
      </c>
      <c r="K148">
        <v>11170</v>
      </c>
      <c r="L148">
        <v>-7965</v>
      </c>
      <c r="M148">
        <v>-2568</v>
      </c>
      <c r="N148">
        <v>2.7871000000000001</v>
      </c>
      <c r="O148">
        <v>5.33E-2</v>
      </c>
      <c r="P148">
        <v>10.4762</v>
      </c>
      <c r="Q148">
        <v>8.2286000000000001</v>
      </c>
      <c r="R148">
        <v>9.9855999999999998</v>
      </c>
      <c r="S148">
        <v>12.4377</v>
      </c>
      <c r="T148">
        <v>1.1789000000000001</v>
      </c>
      <c r="U148">
        <v>11.718500000000001</v>
      </c>
      <c r="V148">
        <v>79800</v>
      </c>
      <c r="W148">
        <v>-0.35549999999999998</v>
      </c>
    </row>
    <row r="149" spans="1:23" x14ac:dyDescent="0.25">
      <c r="A149">
        <v>2022</v>
      </c>
      <c r="B149" t="s">
        <v>41</v>
      </c>
      <c r="C149" t="s">
        <v>68</v>
      </c>
      <c r="D149">
        <v>856.94</v>
      </c>
      <c r="E149">
        <v>513983</v>
      </c>
      <c r="F149">
        <v>225152</v>
      </c>
      <c r="G149">
        <v>-2722</v>
      </c>
      <c r="H149">
        <v>-0.27</v>
      </c>
      <c r="I149">
        <v>54169</v>
      </c>
      <c r="J149">
        <v>146043</v>
      </c>
      <c r="K149">
        <v>46752</v>
      </c>
      <c r="L149">
        <v>-37601</v>
      </c>
      <c r="M149">
        <v>9718</v>
      </c>
      <c r="N149">
        <v>0.9446</v>
      </c>
      <c r="O149">
        <v>0.45979999999999999</v>
      </c>
      <c r="P149">
        <v>-1.8637999999999999</v>
      </c>
      <c r="Q149">
        <v>-0.58830000000000005</v>
      </c>
      <c r="R149">
        <v>-1.2767999999999999</v>
      </c>
      <c r="S149">
        <v>-0.52959999999999996</v>
      </c>
      <c r="T149">
        <v>-0.25459999999999999</v>
      </c>
      <c r="U149">
        <v>-2.1644999999999999</v>
      </c>
      <c r="V149">
        <v>1541000</v>
      </c>
      <c r="W149">
        <v>8.0028000000000006</v>
      </c>
    </row>
    <row r="150" spans="1:23" x14ac:dyDescent="0.25">
      <c r="A150">
        <v>2021</v>
      </c>
      <c r="B150" t="s">
        <v>41</v>
      </c>
      <c r="C150" t="s">
        <v>68</v>
      </c>
      <c r="D150">
        <v>1691</v>
      </c>
      <c r="E150">
        <v>469822</v>
      </c>
      <c r="F150">
        <v>197478</v>
      </c>
      <c r="G150">
        <v>33364</v>
      </c>
      <c r="H150">
        <v>3.24</v>
      </c>
      <c r="I150">
        <v>59312</v>
      </c>
      <c r="J150">
        <v>138245</v>
      </c>
      <c r="K150">
        <v>46327</v>
      </c>
      <c r="L150">
        <v>-58154</v>
      </c>
      <c r="M150">
        <v>6291</v>
      </c>
      <c r="N150">
        <v>1.1357999999999999</v>
      </c>
      <c r="O150">
        <v>0.35260000000000002</v>
      </c>
      <c r="P150">
        <v>24.134</v>
      </c>
      <c r="Q150">
        <v>7.9333999999999998</v>
      </c>
      <c r="R150">
        <v>17.8428</v>
      </c>
      <c r="S150">
        <v>7.1013999999999999</v>
      </c>
      <c r="T150">
        <v>-3.9226000000000001</v>
      </c>
      <c r="U150">
        <v>27.152999999999999</v>
      </c>
      <c r="V150">
        <v>1608000</v>
      </c>
      <c r="W150">
        <v>4.6978999999999997</v>
      </c>
    </row>
    <row r="151" spans="1:23" x14ac:dyDescent="0.25">
      <c r="A151">
        <v>2020</v>
      </c>
      <c r="B151" t="s">
        <v>41</v>
      </c>
      <c r="C151" t="s">
        <v>68</v>
      </c>
      <c r="D151">
        <v>1634.16</v>
      </c>
      <c r="E151">
        <v>386064</v>
      </c>
      <c r="F151">
        <v>152757</v>
      </c>
      <c r="G151">
        <v>21331</v>
      </c>
      <c r="H151">
        <v>2.09</v>
      </c>
      <c r="I151">
        <v>48079</v>
      </c>
      <c r="J151">
        <v>93404</v>
      </c>
      <c r="K151">
        <v>66064</v>
      </c>
      <c r="L151">
        <v>-59611</v>
      </c>
      <c r="M151">
        <v>-1104</v>
      </c>
      <c r="N151">
        <v>1.0502</v>
      </c>
      <c r="O151">
        <v>0.34060000000000001</v>
      </c>
      <c r="P151">
        <v>22.837399999999999</v>
      </c>
      <c r="Q151">
        <v>6.6410999999999998</v>
      </c>
      <c r="R151">
        <v>17.034800000000001</v>
      </c>
      <c r="S151">
        <v>5.5251999999999999</v>
      </c>
      <c r="T151">
        <v>0.4798</v>
      </c>
      <c r="U151">
        <v>27.212399999999999</v>
      </c>
      <c r="V151">
        <v>1298000</v>
      </c>
      <c r="W151">
        <v>1.2336</v>
      </c>
    </row>
    <row r="152" spans="1:23" x14ac:dyDescent="0.25">
      <c r="A152">
        <v>2019</v>
      </c>
      <c r="B152" t="s">
        <v>41</v>
      </c>
      <c r="C152" t="s">
        <v>68</v>
      </c>
      <c r="D152">
        <v>916.15</v>
      </c>
      <c r="E152">
        <v>280522</v>
      </c>
      <c r="F152">
        <v>114986</v>
      </c>
      <c r="G152">
        <v>11588</v>
      </c>
      <c r="H152">
        <v>1.1505000000000001</v>
      </c>
      <c r="I152">
        <v>36330</v>
      </c>
      <c r="J152">
        <v>62060</v>
      </c>
      <c r="K152">
        <v>38514</v>
      </c>
      <c r="L152">
        <v>-24281</v>
      </c>
      <c r="M152">
        <v>-10066</v>
      </c>
      <c r="N152">
        <v>1.097</v>
      </c>
      <c r="O152">
        <v>0.37730000000000002</v>
      </c>
      <c r="P152">
        <v>18.6723</v>
      </c>
      <c r="Q152">
        <v>5.1445999999999996</v>
      </c>
      <c r="R152">
        <v>13.5573</v>
      </c>
      <c r="S152">
        <v>4.1308999999999996</v>
      </c>
      <c r="T152">
        <v>0.622</v>
      </c>
      <c r="U152">
        <v>24.495799999999999</v>
      </c>
      <c r="V152">
        <v>798000</v>
      </c>
      <c r="W152">
        <v>1.8122</v>
      </c>
    </row>
    <row r="153" spans="1:23" x14ac:dyDescent="0.25">
      <c r="A153">
        <v>2018</v>
      </c>
      <c r="B153" t="s">
        <v>41</v>
      </c>
      <c r="C153" t="s">
        <v>68</v>
      </c>
      <c r="D153">
        <v>734.42</v>
      </c>
      <c r="E153">
        <v>232887</v>
      </c>
      <c r="F153">
        <v>93731</v>
      </c>
      <c r="G153">
        <v>10073</v>
      </c>
      <c r="H153">
        <v>1.0069999999999999</v>
      </c>
      <c r="I153">
        <v>27762</v>
      </c>
      <c r="J153">
        <v>43549</v>
      </c>
      <c r="K153">
        <v>30723</v>
      </c>
      <c r="L153">
        <v>-12369</v>
      </c>
      <c r="M153">
        <v>-7686</v>
      </c>
      <c r="N153">
        <v>1.0981000000000001</v>
      </c>
      <c r="O153">
        <v>0.53949999999999998</v>
      </c>
      <c r="P153">
        <v>23.130299999999998</v>
      </c>
      <c r="Q153">
        <v>6.1931000000000003</v>
      </c>
      <c r="R153">
        <v>15.0245</v>
      </c>
      <c r="S153">
        <v>4.3253000000000004</v>
      </c>
      <c r="T153">
        <v>1.0974999999999999</v>
      </c>
      <c r="U153">
        <v>34.7333</v>
      </c>
      <c r="V153">
        <v>647500</v>
      </c>
      <c r="W153">
        <v>2.4426000000000001</v>
      </c>
    </row>
    <row r="154" spans="1:23" x14ac:dyDescent="0.25">
      <c r="A154">
        <v>2017</v>
      </c>
      <c r="B154" t="s">
        <v>41</v>
      </c>
      <c r="C154" t="s">
        <v>68</v>
      </c>
      <c r="D154">
        <v>563.54</v>
      </c>
      <c r="E154">
        <v>177866</v>
      </c>
      <c r="F154">
        <v>65932</v>
      </c>
      <c r="G154">
        <v>3033</v>
      </c>
      <c r="H154">
        <v>0.3075</v>
      </c>
      <c r="I154">
        <v>15584</v>
      </c>
      <c r="J154">
        <v>27709</v>
      </c>
      <c r="K154">
        <v>18365</v>
      </c>
      <c r="L154">
        <v>-27084</v>
      </c>
      <c r="M154">
        <v>9928</v>
      </c>
      <c r="N154">
        <v>1.04</v>
      </c>
      <c r="O154">
        <v>0.89300000000000002</v>
      </c>
      <c r="P154">
        <v>10.9459</v>
      </c>
      <c r="Q154">
        <v>2.3098000000000001</v>
      </c>
      <c r="R154">
        <v>5.7824</v>
      </c>
      <c r="S154">
        <v>1.7052</v>
      </c>
      <c r="T154">
        <v>-0.2387</v>
      </c>
      <c r="U154">
        <v>21.122599999999998</v>
      </c>
      <c r="V154">
        <v>566000</v>
      </c>
      <c r="W154">
        <v>2.1301000000000001</v>
      </c>
    </row>
    <row r="155" spans="1:23" x14ac:dyDescent="0.25">
      <c r="A155">
        <v>2016</v>
      </c>
      <c r="B155" t="s">
        <v>41</v>
      </c>
      <c r="C155" t="s">
        <v>68</v>
      </c>
      <c r="D155">
        <v>356.31</v>
      </c>
      <c r="E155">
        <v>135987</v>
      </c>
      <c r="F155">
        <v>47722</v>
      </c>
      <c r="G155">
        <v>2371</v>
      </c>
      <c r="H155">
        <v>0.245</v>
      </c>
      <c r="I155">
        <v>12302</v>
      </c>
      <c r="J155">
        <v>19285</v>
      </c>
      <c r="K155">
        <v>17203</v>
      </c>
      <c r="L155">
        <v>-9516</v>
      </c>
      <c r="M155">
        <v>-3716</v>
      </c>
      <c r="N155">
        <v>1.0448</v>
      </c>
      <c r="O155">
        <v>0.39900000000000002</v>
      </c>
      <c r="P155">
        <v>12.294499999999999</v>
      </c>
      <c r="Q155">
        <v>2.8429000000000002</v>
      </c>
      <c r="R155">
        <v>8.7882999999999996</v>
      </c>
      <c r="S155">
        <v>1.7435</v>
      </c>
      <c r="T155">
        <v>0.30030000000000001</v>
      </c>
      <c r="U155">
        <v>15.2958</v>
      </c>
      <c r="V155">
        <v>341400</v>
      </c>
      <c r="W155">
        <v>1.2616000000000001</v>
      </c>
    </row>
    <row r="156" spans="1:23" x14ac:dyDescent="0.25">
      <c r="A156">
        <v>2015</v>
      </c>
      <c r="B156" t="s">
        <v>41</v>
      </c>
      <c r="C156" t="s">
        <v>68</v>
      </c>
      <c r="D156">
        <v>316.83</v>
      </c>
      <c r="E156">
        <v>107006</v>
      </c>
      <c r="F156">
        <v>35355</v>
      </c>
      <c r="G156">
        <v>596</v>
      </c>
      <c r="H156">
        <v>6.25E-2</v>
      </c>
      <c r="I156">
        <v>8514</v>
      </c>
      <c r="J156">
        <v>13384</v>
      </c>
      <c r="K156">
        <v>12039</v>
      </c>
      <c r="L156">
        <v>-6450</v>
      </c>
      <c r="M156">
        <v>-3882</v>
      </c>
      <c r="N156">
        <v>1.0536000000000001</v>
      </c>
      <c r="O156">
        <v>0.61470000000000002</v>
      </c>
      <c r="P156">
        <v>4.4531000000000001</v>
      </c>
      <c r="Q156">
        <v>0.92049999999999998</v>
      </c>
      <c r="R156">
        <v>2.7578999999999998</v>
      </c>
      <c r="S156">
        <v>0.55700000000000005</v>
      </c>
      <c r="T156">
        <v>0.56999999999999995</v>
      </c>
      <c r="U156">
        <v>6.1921999999999997</v>
      </c>
      <c r="V156">
        <v>230800</v>
      </c>
      <c r="W156">
        <v>0.1186</v>
      </c>
    </row>
    <row r="157" spans="1:23" x14ac:dyDescent="0.25">
      <c r="A157">
        <v>2014</v>
      </c>
      <c r="B157" t="s">
        <v>41</v>
      </c>
      <c r="C157" t="s">
        <v>68</v>
      </c>
      <c r="D157">
        <v>143.69999999999999</v>
      </c>
      <c r="E157">
        <v>88988</v>
      </c>
      <c r="F157">
        <v>26236</v>
      </c>
      <c r="G157">
        <v>-241</v>
      </c>
      <c r="H157">
        <v>-2.5999999999999999E-2</v>
      </c>
      <c r="I157">
        <v>4924</v>
      </c>
      <c r="J157">
        <v>10741</v>
      </c>
      <c r="K157">
        <v>6842</v>
      </c>
      <c r="L157">
        <v>-5065</v>
      </c>
      <c r="M157">
        <v>4432</v>
      </c>
      <c r="N157">
        <v>1.1153</v>
      </c>
      <c r="O157">
        <v>0.76949999999999996</v>
      </c>
      <c r="P157">
        <v>-2.2437</v>
      </c>
      <c r="Q157">
        <v>-0.44219999999999998</v>
      </c>
      <c r="R157">
        <v>-1.268</v>
      </c>
      <c r="S157">
        <v>-0.27079999999999999</v>
      </c>
      <c r="T157">
        <v>-7.4999999999999997E-3</v>
      </c>
      <c r="U157">
        <v>-3.2471000000000001</v>
      </c>
      <c r="V157">
        <v>154100</v>
      </c>
      <c r="W157">
        <v>1.6222000000000001</v>
      </c>
    </row>
    <row r="158" spans="1:23" x14ac:dyDescent="0.25">
      <c r="A158">
        <v>2013</v>
      </c>
      <c r="B158" t="s">
        <v>41</v>
      </c>
      <c r="C158" t="s">
        <v>68</v>
      </c>
      <c r="D158">
        <v>182.54</v>
      </c>
      <c r="E158">
        <v>74452</v>
      </c>
      <c r="F158">
        <v>20271</v>
      </c>
      <c r="G158">
        <v>274</v>
      </c>
      <c r="H158">
        <v>2.9499999999999998E-2</v>
      </c>
      <c r="I158">
        <v>3998</v>
      </c>
      <c r="J158">
        <v>9746</v>
      </c>
      <c r="K158">
        <v>5475</v>
      </c>
      <c r="L158">
        <v>-4276</v>
      </c>
      <c r="M158">
        <v>-539</v>
      </c>
      <c r="N158">
        <v>1.0716000000000001</v>
      </c>
      <c r="O158">
        <v>0.32740000000000002</v>
      </c>
      <c r="P158">
        <v>2.8113999999999999</v>
      </c>
      <c r="Q158">
        <v>0.68230000000000002</v>
      </c>
      <c r="R158">
        <v>2.1179999999999999</v>
      </c>
      <c r="S158">
        <v>0.36799999999999999</v>
      </c>
      <c r="T158">
        <v>0.17480000000000001</v>
      </c>
      <c r="U158">
        <v>3.8641000000000001</v>
      </c>
      <c r="V158">
        <v>117300</v>
      </c>
      <c r="W158">
        <v>1.4648000000000001</v>
      </c>
    </row>
    <row r="159" spans="1:23" x14ac:dyDescent="0.25">
      <c r="A159">
        <v>2012</v>
      </c>
      <c r="B159" t="s">
        <v>41</v>
      </c>
      <c r="C159" t="s">
        <v>68</v>
      </c>
      <c r="D159">
        <v>113.63</v>
      </c>
      <c r="E159">
        <v>61093</v>
      </c>
      <c r="F159">
        <v>15122</v>
      </c>
      <c r="G159">
        <v>-39</v>
      </c>
      <c r="H159">
        <v>-4.4999999999999997E-3</v>
      </c>
      <c r="I159">
        <v>2835</v>
      </c>
      <c r="J159">
        <v>8192</v>
      </c>
      <c r="K159">
        <v>4180</v>
      </c>
      <c r="L159">
        <v>-3595</v>
      </c>
      <c r="M159">
        <v>2259</v>
      </c>
      <c r="N159">
        <v>1.1207</v>
      </c>
      <c r="O159">
        <v>0.3765</v>
      </c>
      <c r="P159">
        <v>-0.47610000000000002</v>
      </c>
      <c r="Q159">
        <v>-0.1198</v>
      </c>
      <c r="R159">
        <v>-0.34589999999999999</v>
      </c>
      <c r="S159">
        <v>-6.3799999999999996E-2</v>
      </c>
      <c r="T159">
        <v>-0.18329999999999999</v>
      </c>
      <c r="U159">
        <v>-0.6915</v>
      </c>
      <c r="V159">
        <v>88400</v>
      </c>
      <c r="W159">
        <v>2.0693000000000001</v>
      </c>
    </row>
    <row r="160" spans="1:23" x14ac:dyDescent="0.25">
      <c r="A160">
        <v>2011</v>
      </c>
      <c r="B160" t="s">
        <v>41</v>
      </c>
      <c r="C160" t="s">
        <v>68</v>
      </c>
      <c r="D160">
        <v>78.72</v>
      </c>
      <c r="E160">
        <v>48077</v>
      </c>
      <c r="F160">
        <v>10789</v>
      </c>
      <c r="G160">
        <v>631</v>
      </c>
      <c r="H160">
        <v>6.8500000000000005E-2</v>
      </c>
      <c r="I160">
        <v>1945</v>
      </c>
      <c r="J160">
        <v>7757</v>
      </c>
      <c r="K160">
        <v>3903</v>
      </c>
      <c r="L160">
        <v>-1930</v>
      </c>
      <c r="M160">
        <v>-482</v>
      </c>
      <c r="N160">
        <v>1.1740999999999999</v>
      </c>
      <c r="O160">
        <v>3.2899999999999999E-2</v>
      </c>
      <c r="P160">
        <v>8.1346000000000007</v>
      </c>
      <c r="Q160">
        <v>2.4962</v>
      </c>
      <c r="R160">
        <v>7.8757000000000001</v>
      </c>
      <c r="S160">
        <v>1.3125</v>
      </c>
      <c r="T160">
        <v>-4.9000000000000002E-2</v>
      </c>
      <c r="U160">
        <v>10.8756</v>
      </c>
      <c r="V160">
        <v>56200</v>
      </c>
      <c r="W160">
        <v>3.1568000000000001</v>
      </c>
    </row>
    <row r="161" spans="1:23" x14ac:dyDescent="0.25">
      <c r="A161">
        <v>2010</v>
      </c>
      <c r="B161" t="s">
        <v>41</v>
      </c>
      <c r="C161" t="s">
        <v>68</v>
      </c>
      <c r="D161">
        <v>80.790000000000006</v>
      </c>
      <c r="E161">
        <v>34204</v>
      </c>
      <c r="F161">
        <v>7643</v>
      </c>
      <c r="G161">
        <v>1152</v>
      </c>
      <c r="H161">
        <v>0.1265</v>
      </c>
      <c r="I161">
        <v>1974</v>
      </c>
      <c r="J161">
        <v>6864</v>
      </c>
      <c r="K161">
        <v>3495</v>
      </c>
      <c r="L161">
        <v>-3360</v>
      </c>
      <c r="M161">
        <v>181</v>
      </c>
      <c r="N161">
        <v>1.3253999999999999</v>
      </c>
      <c r="O161">
        <v>0.22739999999999999</v>
      </c>
      <c r="P161">
        <v>16.783200000000001</v>
      </c>
      <c r="Q161">
        <v>6.1285999999999996</v>
      </c>
      <c r="R161">
        <v>13.6736</v>
      </c>
      <c r="S161">
        <v>3.3679999999999999</v>
      </c>
      <c r="T161">
        <v>-5.4399999999999997E-2</v>
      </c>
      <c r="U161">
        <v>20.888500000000001</v>
      </c>
      <c r="V161">
        <v>33700</v>
      </c>
      <c r="W161">
        <v>1.64</v>
      </c>
    </row>
    <row r="162" spans="1:23" x14ac:dyDescent="0.25">
      <c r="A162">
        <v>2009</v>
      </c>
      <c r="B162" t="s">
        <v>41</v>
      </c>
      <c r="C162" t="s">
        <v>68</v>
      </c>
      <c r="D162">
        <v>58.24</v>
      </c>
      <c r="E162">
        <v>24509</v>
      </c>
      <c r="F162">
        <v>5531</v>
      </c>
      <c r="G162">
        <v>902</v>
      </c>
      <c r="H162">
        <v>0.10199999999999999</v>
      </c>
      <c r="I162">
        <v>1507</v>
      </c>
      <c r="J162">
        <v>5257</v>
      </c>
      <c r="K162">
        <v>3293</v>
      </c>
      <c r="L162">
        <v>-2337</v>
      </c>
      <c r="M162">
        <v>-280</v>
      </c>
      <c r="N162">
        <v>1.3304</v>
      </c>
      <c r="O162">
        <v>0.20069999999999999</v>
      </c>
      <c r="P162">
        <v>17.158100000000001</v>
      </c>
      <c r="Q162">
        <v>6.5301</v>
      </c>
      <c r="R162">
        <v>17.158100000000001</v>
      </c>
      <c r="S162">
        <v>3.6802999999999999</v>
      </c>
      <c r="T162">
        <v>0.33029999999999998</v>
      </c>
      <c r="U162">
        <v>22.421099999999999</v>
      </c>
      <c r="V162">
        <v>24300</v>
      </c>
      <c r="W162">
        <v>-0.35549999999999998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FF684-A4F5-4658-A8ED-10E0BBDFD1A4}">
  <dimension ref="A3:AH104"/>
  <sheetViews>
    <sheetView topLeftCell="A86" workbookViewId="0">
      <selection activeCell="B95" sqref="B95"/>
    </sheetView>
  </sheetViews>
  <sheetFormatPr defaultRowHeight="15" x14ac:dyDescent="0.25"/>
  <cols>
    <col min="1" max="1" width="29.7109375" bestFit="1" customWidth="1"/>
    <col min="2" max="2" width="16.28515625" bestFit="1" customWidth="1"/>
    <col min="3" max="3" width="7.7109375" bestFit="1" customWidth="1"/>
    <col min="4" max="4" width="8" bestFit="1" customWidth="1"/>
    <col min="5" max="5" width="12" bestFit="1" customWidth="1"/>
    <col min="6" max="6" width="7.7109375" bestFit="1" customWidth="1"/>
    <col min="7" max="7" width="11" bestFit="1" customWidth="1"/>
    <col min="8" max="8" width="7.7109375" bestFit="1" customWidth="1"/>
    <col min="9" max="9" width="14.140625" bestFit="1" customWidth="1"/>
    <col min="10" max="10" width="12" bestFit="1" customWidth="1"/>
    <col min="11" max="11" width="30.42578125" bestFit="1" customWidth="1"/>
    <col min="12" max="12" width="13.140625" bestFit="1" customWidth="1"/>
    <col min="13" max="13" width="15.7109375" bestFit="1" customWidth="1"/>
    <col min="14" max="15" width="7" bestFit="1" customWidth="1"/>
    <col min="16" max="16" width="5" bestFit="1" customWidth="1"/>
    <col min="17" max="17" width="12" bestFit="1" customWidth="1"/>
    <col min="18" max="25" width="5" bestFit="1" customWidth="1"/>
    <col min="26" max="26" width="10.7109375" bestFit="1" customWidth="1"/>
  </cols>
  <sheetData>
    <row r="3" spans="1:10" x14ac:dyDescent="0.25">
      <c r="A3" s="2" t="s">
        <v>42</v>
      </c>
      <c r="B3" t="s">
        <v>44</v>
      </c>
      <c r="D3" s="2" t="s">
        <v>48</v>
      </c>
      <c r="E3" t="s">
        <v>76</v>
      </c>
      <c r="F3" t="s">
        <v>77</v>
      </c>
      <c r="H3" t="s">
        <v>51</v>
      </c>
      <c r="I3" t="s">
        <v>50</v>
      </c>
      <c r="J3" t="s">
        <v>52</v>
      </c>
    </row>
    <row r="4" spans="1:10" x14ac:dyDescent="0.25">
      <c r="A4" s="3">
        <v>2009</v>
      </c>
      <c r="B4" s="14">
        <v>-0.35550000000000009</v>
      </c>
      <c r="D4" s="3" t="s">
        <v>23</v>
      </c>
      <c r="E4" s="14">
        <v>13878.660000000003</v>
      </c>
      <c r="F4" s="14">
        <v>991.33285714285739</v>
      </c>
      <c r="H4" s="14">
        <v>3326.4450000000002</v>
      </c>
      <c r="I4" s="14">
        <v>75862.600757763998</v>
      </c>
      <c r="J4" s="14">
        <v>513983</v>
      </c>
    </row>
    <row r="5" spans="1:10" x14ac:dyDescent="0.25">
      <c r="A5" s="3">
        <v>2010</v>
      </c>
      <c r="B5" s="14">
        <v>1.6400000000000003</v>
      </c>
      <c r="D5" s="3" t="s">
        <v>29</v>
      </c>
      <c r="E5" s="14">
        <v>665.19999999999982</v>
      </c>
      <c r="F5" s="14">
        <v>47.514285714285698</v>
      </c>
    </row>
    <row r="6" spans="1:10" x14ac:dyDescent="0.25">
      <c r="A6" s="3">
        <v>2011</v>
      </c>
      <c r="B6" s="14">
        <v>3.1568000000000001</v>
      </c>
      <c r="D6" s="3" t="s">
        <v>41</v>
      </c>
      <c r="E6" s="14">
        <v>7726.97</v>
      </c>
      <c r="F6" s="14">
        <v>551.92642857142857</v>
      </c>
      <c r="H6" t="s">
        <v>53</v>
      </c>
      <c r="I6" t="s">
        <v>46</v>
      </c>
      <c r="J6" t="s">
        <v>54</v>
      </c>
    </row>
    <row r="7" spans="1:10" x14ac:dyDescent="0.25">
      <c r="A7" s="3">
        <v>2012</v>
      </c>
      <c r="B7" s="14">
        <v>2.0692999999999997</v>
      </c>
      <c r="D7" s="3" t="s">
        <v>37</v>
      </c>
      <c r="E7" s="14">
        <v>614.91999999999996</v>
      </c>
      <c r="F7" s="14">
        <v>43.92285714285714</v>
      </c>
      <c r="H7" s="14">
        <v>0.04</v>
      </c>
      <c r="I7" s="14">
        <v>336.21012422360263</v>
      </c>
      <c r="J7" s="14">
        <v>2913.28</v>
      </c>
    </row>
    <row r="8" spans="1:10" x14ac:dyDescent="0.25">
      <c r="A8" s="3">
        <v>2013</v>
      </c>
      <c r="B8" s="14">
        <v>1.4648000000000001</v>
      </c>
      <c r="D8" s="3" t="s">
        <v>26</v>
      </c>
      <c r="E8" s="14">
        <v>9198.720000000003</v>
      </c>
      <c r="F8" s="14">
        <v>657.0514285714288</v>
      </c>
    </row>
    <row r="9" spans="1:10" x14ac:dyDescent="0.25">
      <c r="A9" s="3">
        <v>2014</v>
      </c>
      <c r="B9" s="14">
        <v>1.6221999999999996</v>
      </c>
      <c r="D9" s="3" t="s">
        <v>40</v>
      </c>
      <c r="E9" s="14">
        <v>2208.2399999999998</v>
      </c>
      <c r="F9" s="14">
        <v>157.73142857142855</v>
      </c>
      <c r="H9" t="s">
        <v>56</v>
      </c>
      <c r="I9" t="s">
        <v>57</v>
      </c>
      <c r="J9" t="s">
        <v>58</v>
      </c>
    </row>
    <row r="10" spans="1:10" x14ac:dyDescent="0.25">
      <c r="A10" s="3">
        <v>2015</v>
      </c>
      <c r="B10" s="14">
        <v>0.11860000000000002</v>
      </c>
      <c r="D10" s="3" t="s">
        <v>35</v>
      </c>
      <c r="E10" s="14">
        <v>1832.15</v>
      </c>
      <c r="F10" s="14">
        <v>130.86785714285716</v>
      </c>
      <c r="H10" s="14">
        <v>-6860</v>
      </c>
      <c r="I10" s="14">
        <v>20174.023973913048</v>
      </c>
      <c r="J10" s="14">
        <v>130541</v>
      </c>
    </row>
    <row r="11" spans="1:10" x14ac:dyDescent="0.25">
      <c r="A11" s="3">
        <v>2016</v>
      </c>
      <c r="B11" s="14">
        <v>1.2615999999999998</v>
      </c>
      <c r="D11" s="3" t="s">
        <v>25</v>
      </c>
      <c r="E11" s="14">
        <v>13662.399999999996</v>
      </c>
      <c r="F11" s="14">
        <v>910.82666666666637</v>
      </c>
    </row>
    <row r="12" spans="1:10" x14ac:dyDescent="0.25">
      <c r="A12" s="3">
        <v>2017</v>
      </c>
      <c r="B12" s="14">
        <v>2.1300999999999997</v>
      </c>
      <c r="D12" s="3" t="s">
        <v>39</v>
      </c>
      <c r="E12" s="14">
        <v>2892.36</v>
      </c>
      <c r="F12" s="14">
        <v>192.82400000000001</v>
      </c>
      <c r="H12" t="s">
        <v>60</v>
      </c>
      <c r="I12" t="s">
        <v>61</v>
      </c>
      <c r="J12" t="s">
        <v>62</v>
      </c>
    </row>
    <row r="13" spans="1:10" x14ac:dyDescent="0.25">
      <c r="A13" s="3">
        <v>2018</v>
      </c>
      <c r="B13" s="14">
        <v>2.4425999999999997</v>
      </c>
      <c r="D13" s="3" t="s">
        <v>31</v>
      </c>
      <c r="E13" s="14">
        <v>316.27999999999997</v>
      </c>
      <c r="F13" s="14">
        <v>22.591428571428569</v>
      </c>
      <c r="H13" s="14">
        <v>-12244</v>
      </c>
      <c r="I13" s="14">
        <v>12276.607075776399</v>
      </c>
      <c r="J13" s="14">
        <v>99803</v>
      </c>
    </row>
    <row r="14" spans="1:10" x14ac:dyDescent="0.25">
      <c r="A14" s="3">
        <v>2019</v>
      </c>
      <c r="B14" s="14">
        <v>1.8122000000000005</v>
      </c>
      <c r="D14" s="3" t="s">
        <v>27</v>
      </c>
      <c r="E14" s="14">
        <v>1096.7500000000002</v>
      </c>
      <c r="F14" s="14">
        <v>121.86111111111114</v>
      </c>
    </row>
    <row r="15" spans="1:10" x14ac:dyDescent="0.25">
      <c r="A15" s="3">
        <v>2020</v>
      </c>
      <c r="B15" s="14">
        <v>1.2335999999999998</v>
      </c>
      <c r="D15" s="3" t="s">
        <v>33</v>
      </c>
      <c r="E15" s="14">
        <v>37.180000000000007</v>
      </c>
      <c r="F15" s="14">
        <v>3.7180000000000009</v>
      </c>
    </row>
    <row r="16" spans="1:10" x14ac:dyDescent="0.25">
      <c r="A16" s="3">
        <v>2021</v>
      </c>
      <c r="B16" s="14">
        <v>4.6978999999999989</v>
      </c>
      <c r="D16" s="3" t="s">
        <v>43</v>
      </c>
      <c r="E16" s="14">
        <v>54129.830000000053</v>
      </c>
      <c r="F16" s="14">
        <v>336.2101242236028</v>
      </c>
    </row>
    <row r="17" spans="1:15" x14ac:dyDescent="0.25">
      <c r="A17" s="3">
        <v>2022</v>
      </c>
      <c r="B17" s="14">
        <v>8.0028000000000024</v>
      </c>
      <c r="I17" s="2" t="s">
        <v>48</v>
      </c>
      <c r="J17" t="s">
        <v>70</v>
      </c>
      <c r="K17" t="s">
        <v>71</v>
      </c>
      <c r="M17" s="9" t="s">
        <v>48</v>
      </c>
      <c r="N17" s="9" t="s">
        <v>13</v>
      </c>
      <c r="O17" s="9" t="s">
        <v>72</v>
      </c>
    </row>
    <row r="18" spans="1:15" x14ac:dyDescent="0.25">
      <c r="A18" s="3">
        <v>2023</v>
      </c>
      <c r="B18" s="14">
        <v>3.7</v>
      </c>
      <c r="I18" s="3" t="s">
        <v>23</v>
      </c>
      <c r="J18" s="14">
        <v>20.344899999999999</v>
      </c>
      <c r="K18" s="14">
        <v>10.863899999999997</v>
      </c>
      <c r="M18" s="3" t="s">
        <v>23</v>
      </c>
      <c r="N18">
        <f>VLOOKUP(M18,I18:K29,2,0)</f>
        <v>20.344899999999999</v>
      </c>
      <c r="O18">
        <f>VLOOKUP(N18,J18:L29,2,0)</f>
        <v>10.863899999999997</v>
      </c>
    </row>
    <row r="19" spans="1:15" x14ac:dyDescent="0.25">
      <c r="A19" s="3" t="s">
        <v>43</v>
      </c>
      <c r="B19" s="14">
        <v>2.2313173913043456</v>
      </c>
      <c r="I19" s="3" t="s">
        <v>29</v>
      </c>
      <c r="J19" s="14">
        <v>14</v>
      </c>
      <c r="K19" s="14">
        <v>7.8145999999999995</v>
      </c>
      <c r="M19" s="3" t="s">
        <v>29</v>
      </c>
      <c r="N19">
        <f t="shared" ref="N19:O19" si="0">VLOOKUP(M19,I19:K30,2,0)</f>
        <v>14</v>
      </c>
      <c r="O19">
        <f t="shared" si="0"/>
        <v>7.8145999999999995</v>
      </c>
    </row>
    <row r="20" spans="1:15" x14ac:dyDescent="0.25">
      <c r="I20" s="3" t="s">
        <v>41</v>
      </c>
      <c r="J20" s="14">
        <v>15.601599999999998</v>
      </c>
      <c r="K20" s="14">
        <v>5.9108999999999998</v>
      </c>
      <c r="M20" s="3" t="s">
        <v>41</v>
      </c>
      <c r="N20">
        <f t="shared" ref="N20:O20" si="1">VLOOKUP(M20,I20:K31,2,0)</f>
        <v>15.601599999999998</v>
      </c>
      <c r="O20">
        <f t="shared" si="1"/>
        <v>5.9108999999999998</v>
      </c>
    </row>
    <row r="21" spans="1:15" x14ac:dyDescent="0.25">
      <c r="I21" s="3" t="s">
        <v>37</v>
      </c>
      <c r="J21" s="14">
        <v>14</v>
      </c>
      <c r="K21" s="14">
        <v>88.031800000000004</v>
      </c>
      <c r="M21" s="3" t="s">
        <v>37</v>
      </c>
      <c r="N21">
        <f t="shared" ref="N21:O21" si="2">VLOOKUP(M21,I21:K32,2,0)</f>
        <v>14</v>
      </c>
      <c r="O21">
        <f t="shared" si="2"/>
        <v>88.031800000000004</v>
      </c>
    </row>
    <row r="22" spans="1:15" x14ac:dyDescent="0.25">
      <c r="A22" s="2" t="s">
        <v>48</v>
      </c>
      <c r="B22" t="s">
        <v>78</v>
      </c>
      <c r="C22" t="s">
        <v>49</v>
      </c>
      <c r="E22" s="4" t="s">
        <v>2</v>
      </c>
      <c r="F22" s="4" t="s">
        <v>4</v>
      </c>
      <c r="G22" s="4" t="s">
        <v>67</v>
      </c>
      <c r="I22" s="3" t="s">
        <v>26</v>
      </c>
      <c r="J22" s="14">
        <v>65.944800000000001</v>
      </c>
      <c r="K22" s="14">
        <v>0.65670000000000006</v>
      </c>
      <c r="M22" s="3" t="s">
        <v>26</v>
      </c>
      <c r="N22">
        <f t="shared" ref="N22:O22" si="3">VLOOKUP(M22,I22:K33,2,0)</f>
        <v>65.944800000000001</v>
      </c>
      <c r="O22">
        <f t="shared" si="3"/>
        <v>0.65670000000000006</v>
      </c>
    </row>
    <row r="23" spans="1:15" x14ac:dyDescent="0.25">
      <c r="A23" s="3" t="s">
        <v>30</v>
      </c>
      <c r="B23" s="5">
        <v>0.10993582387398461</v>
      </c>
      <c r="C23" s="14">
        <v>1342742.82</v>
      </c>
      <c r="E23" s="3" t="s">
        <v>38</v>
      </c>
      <c r="F23" s="6">
        <f>VLOOKUP(E23,A23:C30,3,0)</f>
        <v>1342742.82</v>
      </c>
      <c r="G23" s="7">
        <f>VLOOKUP(E23,A23:C30,2,0)</f>
        <v>0.10993582387398461</v>
      </c>
      <c r="I23" s="3" t="s">
        <v>40</v>
      </c>
      <c r="J23" s="14">
        <v>29.486899999999999</v>
      </c>
      <c r="K23" s="14">
        <v>4.1184000000000003</v>
      </c>
      <c r="M23" s="3" t="s">
        <v>40</v>
      </c>
      <c r="N23">
        <f t="shared" ref="N23:O23" si="4">VLOOKUP(M23,I23:K34,2,0)</f>
        <v>29.486899999999999</v>
      </c>
      <c r="O23">
        <f t="shared" si="4"/>
        <v>4.1184000000000003</v>
      </c>
    </row>
    <row r="24" spans="1:15" x14ac:dyDescent="0.25">
      <c r="A24" s="3" t="s">
        <v>69</v>
      </c>
      <c r="B24" s="5">
        <v>8.000281681526264E-2</v>
      </c>
      <c r="C24" s="14">
        <v>977144.70200000005</v>
      </c>
      <c r="E24" s="3" t="s">
        <v>69</v>
      </c>
      <c r="F24" s="6">
        <f>VLOOKUP(E24,A23:C30,3,0)</f>
        <v>977144.70200000005</v>
      </c>
      <c r="G24" s="7">
        <f t="shared" ref="G24:G30" si="5">VLOOKUP(E24,A24:C31,2,0)</f>
        <v>8.000281681526264E-2</v>
      </c>
      <c r="I24" s="3" t="s">
        <v>35</v>
      </c>
      <c r="J24" s="14">
        <v>21.524000000000001</v>
      </c>
      <c r="K24" s="14">
        <v>-39.700900000000011</v>
      </c>
      <c r="M24" s="3" t="s">
        <v>35</v>
      </c>
      <c r="N24">
        <f t="shared" ref="N24:O24" si="6">VLOOKUP(M24,I24:K35,2,0)</f>
        <v>21.524000000000001</v>
      </c>
      <c r="O24">
        <f t="shared" si="6"/>
        <v>-39.700900000000011</v>
      </c>
    </row>
    <row r="25" spans="1:15" x14ac:dyDescent="0.25">
      <c r="A25" s="3" t="s">
        <v>34</v>
      </c>
      <c r="B25" s="5">
        <v>2.8294615319662417E-2</v>
      </c>
      <c r="C25" s="14">
        <v>345587</v>
      </c>
      <c r="E25" s="3" t="s">
        <v>34</v>
      </c>
      <c r="F25" s="6">
        <f t="shared" ref="F25:F30" si="7">VLOOKUP(E25,A25:C32,3,0)</f>
        <v>345587</v>
      </c>
      <c r="G25" s="7">
        <f t="shared" si="5"/>
        <v>2.8294615319662417E-2</v>
      </c>
      <c r="I25" s="3" t="s">
        <v>25</v>
      </c>
      <c r="J25" s="14">
        <v>35.698699999999995</v>
      </c>
      <c r="K25" s="14">
        <v>6.3781999999999979</v>
      </c>
      <c r="M25" s="3" t="s">
        <v>25</v>
      </c>
      <c r="N25">
        <f t="shared" ref="N25:O25" si="8">VLOOKUP(M25,I25:K36,2,0)</f>
        <v>35.698699999999995</v>
      </c>
      <c r="O25">
        <f t="shared" si="8"/>
        <v>6.3781999999999979</v>
      </c>
    </row>
    <row r="26" spans="1:15" x14ac:dyDescent="0.25">
      <c r="A26" s="3" t="s">
        <v>28</v>
      </c>
      <c r="B26" s="5">
        <v>1.2180815233740783E-2</v>
      </c>
      <c r="C26" s="14">
        <v>148775</v>
      </c>
      <c r="E26" s="3" t="s">
        <v>28</v>
      </c>
      <c r="F26" s="6">
        <f t="shared" si="7"/>
        <v>148775</v>
      </c>
      <c r="G26" s="7">
        <f t="shared" si="5"/>
        <v>1.2180815233740783E-2</v>
      </c>
      <c r="I26" s="3" t="s">
        <v>39</v>
      </c>
      <c r="J26" s="14">
        <v>76.035899999999998</v>
      </c>
      <c r="K26" s="14">
        <v>3.4493999999999998</v>
      </c>
      <c r="M26" s="3" t="s">
        <v>39</v>
      </c>
      <c r="N26">
        <f t="shared" ref="N26:O26" si="9">VLOOKUP(M26,I26:K37,2,0)</f>
        <v>76.035899999999998</v>
      </c>
      <c r="O26">
        <f t="shared" si="9"/>
        <v>3.4493999999999998</v>
      </c>
    </row>
    <row r="27" spans="1:15" x14ac:dyDescent="0.25">
      <c r="A27" s="3" t="s">
        <v>36</v>
      </c>
      <c r="B27" s="5">
        <v>2.7675909323639346E-2</v>
      </c>
      <c r="C27" s="14">
        <v>338030.2</v>
      </c>
      <c r="E27" s="3" t="s">
        <v>36</v>
      </c>
      <c r="F27" s="6">
        <f t="shared" si="7"/>
        <v>338030.2</v>
      </c>
      <c r="G27" s="7">
        <f t="shared" si="5"/>
        <v>2.7675909323639346E-2</v>
      </c>
      <c r="I27" s="3" t="s">
        <v>31</v>
      </c>
      <c r="J27" s="14">
        <v>11.4497</v>
      </c>
      <c r="K27" s="14">
        <v>17.501799999999999</v>
      </c>
      <c r="M27" s="3" t="s">
        <v>31</v>
      </c>
      <c r="N27">
        <f t="shared" ref="N27:O27" si="10">VLOOKUP(M27,I27:K38,2,0)</f>
        <v>11.4497</v>
      </c>
      <c r="O27">
        <f t="shared" si="10"/>
        <v>17.501799999999999</v>
      </c>
    </row>
    <row r="28" spans="1:15" x14ac:dyDescent="0.25">
      <c r="A28" s="3" t="s">
        <v>24</v>
      </c>
      <c r="B28" s="5">
        <v>0.50679248917467679</v>
      </c>
      <c r="C28" s="14">
        <v>6189902</v>
      </c>
      <c r="E28" s="3" t="s">
        <v>24</v>
      </c>
      <c r="F28" s="6">
        <f t="shared" si="7"/>
        <v>6189902</v>
      </c>
      <c r="G28" s="7">
        <f t="shared" si="5"/>
        <v>0.50679248917467679</v>
      </c>
      <c r="I28" s="3" t="s">
        <v>27</v>
      </c>
      <c r="J28" s="14">
        <v>12.3172</v>
      </c>
      <c r="K28" s="14">
        <v>1.948</v>
      </c>
      <c r="M28" s="3" t="s">
        <v>27</v>
      </c>
      <c r="N28">
        <f t="shared" ref="N28:O28" si="11">VLOOKUP(M28,I28:K39,2,0)</f>
        <v>12.3172</v>
      </c>
      <c r="O28">
        <f t="shared" si="11"/>
        <v>1.948</v>
      </c>
    </row>
    <row r="29" spans="1:15" x14ac:dyDescent="0.25">
      <c r="A29" s="3" t="s">
        <v>68</v>
      </c>
      <c r="B29" s="5">
        <v>0.21577584483894796</v>
      </c>
      <c r="C29" s="14">
        <v>2635460</v>
      </c>
      <c r="E29" s="3" t="s">
        <v>68</v>
      </c>
      <c r="F29" s="6">
        <f t="shared" si="7"/>
        <v>2635460</v>
      </c>
      <c r="G29" s="7">
        <f t="shared" si="5"/>
        <v>0.21577584483894796</v>
      </c>
      <c r="I29" s="3" t="s">
        <v>33</v>
      </c>
      <c r="J29" s="14">
        <v>11.2906</v>
      </c>
      <c r="K29" s="14">
        <v>-3.044</v>
      </c>
      <c r="M29" s="3" t="s">
        <v>33</v>
      </c>
      <c r="N29">
        <f t="shared" ref="N29:O29" si="12">VLOOKUP(M29,I29:K40,2,0)</f>
        <v>11.2906</v>
      </c>
      <c r="O29">
        <f t="shared" si="12"/>
        <v>-3.044</v>
      </c>
    </row>
    <row r="30" spans="1:15" x14ac:dyDescent="0.25">
      <c r="A30" s="3" t="s">
        <v>32</v>
      </c>
      <c r="B30" s="5">
        <v>1.9341685420085509E-2</v>
      </c>
      <c r="C30" s="14">
        <v>236237</v>
      </c>
      <c r="E30" s="3" t="s">
        <v>32</v>
      </c>
      <c r="F30" s="6">
        <f t="shared" si="7"/>
        <v>236237</v>
      </c>
      <c r="G30" s="7">
        <f t="shared" si="5"/>
        <v>1.9341685420085509E-2</v>
      </c>
      <c r="I30" s="3" t="s">
        <v>43</v>
      </c>
      <c r="J30" s="14">
        <v>327.6943</v>
      </c>
      <c r="K30" s="14">
        <v>103.92879999999997</v>
      </c>
    </row>
    <row r="31" spans="1:15" x14ac:dyDescent="0.25">
      <c r="A31" s="3" t="s">
        <v>43</v>
      </c>
      <c r="B31" s="5">
        <v>1</v>
      </c>
      <c r="C31" s="14">
        <v>12213878.721999999</v>
      </c>
    </row>
    <row r="33" spans="1:13" x14ac:dyDescent="0.25">
      <c r="A33" s="2" t="s">
        <v>48</v>
      </c>
      <c r="B33" t="s">
        <v>49</v>
      </c>
      <c r="C33" t="s">
        <v>59</v>
      </c>
      <c r="D33" t="s">
        <v>55</v>
      </c>
      <c r="F33" s="2" t="s">
        <v>48</v>
      </c>
      <c r="G33" t="s">
        <v>45</v>
      </c>
      <c r="J33" s="2" t="s">
        <v>48</v>
      </c>
      <c r="K33" t="s">
        <v>73</v>
      </c>
      <c r="L33" t="s">
        <v>74</v>
      </c>
      <c r="M33" t="s">
        <v>75</v>
      </c>
    </row>
    <row r="34" spans="1:13" x14ac:dyDescent="0.25">
      <c r="A34" s="3">
        <v>2009</v>
      </c>
      <c r="B34" s="8">
        <v>392406.59899999999</v>
      </c>
      <c r="C34" s="8">
        <v>33642.828999999998</v>
      </c>
      <c r="D34" s="8">
        <v>98776.522799999992</v>
      </c>
      <c r="F34" s="3" t="s">
        <v>23</v>
      </c>
      <c r="G34" s="14">
        <v>13878.660000000003</v>
      </c>
      <c r="J34" s="3">
        <v>2009</v>
      </c>
      <c r="K34" s="14">
        <v>-33558.027000000002</v>
      </c>
      <c r="L34" s="14">
        <v>147113.87</v>
      </c>
      <c r="M34" s="14">
        <v>-44255.324000000001</v>
      </c>
    </row>
    <row r="35" spans="1:13" x14ac:dyDescent="0.25">
      <c r="A35" s="3">
        <v>2010</v>
      </c>
      <c r="B35" s="8">
        <v>441318.11499999999</v>
      </c>
      <c r="C35" s="8">
        <v>69186.42300000001</v>
      </c>
      <c r="D35" s="8">
        <v>115948.01890000001</v>
      </c>
      <c r="F35" s="3" t="s">
        <v>29</v>
      </c>
      <c r="G35" s="14">
        <v>665.19999999999982</v>
      </c>
      <c r="J35" s="3">
        <v>2010</v>
      </c>
      <c r="K35" s="14">
        <v>-74964.362999999998</v>
      </c>
      <c r="L35" s="14">
        <v>130969.56700000001</v>
      </c>
      <c r="M35" s="14">
        <v>-26663.780999999999</v>
      </c>
    </row>
    <row r="36" spans="1:13" x14ac:dyDescent="0.25">
      <c r="A36" s="3">
        <v>2011</v>
      </c>
      <c r="B36" s="8">
        <v>520314.12900000002</v>
      </c>
      <c r="C36" s="8">
        <v>105264.226</v>
      </c>
      <c r="D36" s="8">
        <v>135686.43709999998</v>
      </c>
      <c r="F36" s="3" t="s">
        <v>41</v>
      </c>
      <c r="G36" s="14">
        <v>7726.97</v>
      </c>
      <c r="J36" s="3">
        <v>2011</v>
      </c>
      <c r="K36" s="14">
        <v>-60539.188000000002</v>
      </c>
      <c r="L36" s="14">
        <v>162215.23699999999</v>
      </c>
      <c r="M36" s="14">
        <v>-68163.798999999999</v>
      </c>
    </row>
    <row r="37" spans="1:13" x14ac:dyDescent="0.25">
      <c r="A37" s="3">
        <v>2012</v>
      </c>
      <c r="B37" s="8">
        <v>596125.99</v>
      </c>
      <c r="C37" s="8">
        <v>85923.801000000007</v>
      </c>
      <c r="D37" s="8">
        <v>164822.60380000001</v>
      </c>
      <c r="F37" s="3" t="s">
        <v>37</v>
      </c>
      <c r="G37" s="14">
        <v>614.91999999999996</v>
      </c>
      <c r="J37" s="3">
        <v>2012</v>
      </c>
      <c r="K37" s="14">
        <v>-107510.29400000001</v>
      </c>
      <c r="L37" s="14">
        <v>116582.02600000001</v>
      </c>
      <c r="M37" s="14">
        <v>-38203.931000000004</v>
      </c>
    </row>
    <row r="38" spans="1:13" x14ac:dyDescent="0.25">
      <c r="A38" s="3">
        <v>2013</v>
      </c>
      <c r="B38" s="8">
        <v>631862.549</v>
      </c>
      <c r="C38" s="8">
        <v>97490.992799999993</v>
      </c>
      <c r="D38" s="8">
        <v>161915.87419999999</v>
      </c>
      <c r="F38" s="3" t="s">
        <v>26</v>
      </c>
      <c r="G38" s="14">
        <v>9198.720000000003</v>
      </c>
      <c r="J38" s="3">
        <v>2013</v>
      </c>
      <c r="K38" s="14">
        <v>-130282.682</v>
      </c>
      <c r="L38" s="14">
        <v>104950.602</v>
      </c>
      <c r="M38" s="14">
        <v>-36441.301999999996</v>
      </c>
    </row>
    <row r="39" spans="1:13" x14ac:dyDescent="0.25">
      <c r="A39" s="3">
        <v>2014</v>
      </c>
      <c r="B39" s="8">
        <v>679444.45</v>
      </c>
      <c r="C39" s="8">
        <v>100202.02840000001</v>
      </c>
      <c r="D39" s="8">
        <v>177273.701</v>
      </c>
      <c r="F39" s="3" t="s">
        <v>40</v>
      </c>
      <c r="G39" s="14">
        <v>2208.2399999999998</v>
      </c>
      <c r="J39" s="3">
        <v>2014</v>
      </c>
      <c r="K39" s="14">
        <v>-55634.39</v>
      </c>
      <c r="L39" s="14">
        <v>142664.49</v>
      </c>
      <c r="M39" s="14">
        <v>-83471.19</v>
      </c>
    </row>
    <row r="40" spans="1:13" x14ac:dyDescent="0.25">
      <c r="A40" s="3">
        <v>2015</v>
      </c>
      <c r="B40" s="8">
        <v>749265.16</v>
      </c>
      <c r="C40" s="8">
        <v>100709.90400000001</v>
      </c>
      <c r="D40" s="8">
        <v>194720.2</v>
      </c>
      <c r="F40" s="3" t="s">
        <v>35</v>
      </c>
      <c r="G40" s="14">
        <v>1832.15</v>
      </c>
      <c r="J40" s="3">
        <v>2015</v>
      </c>
      <c r="K40" s="14">
        <v>-137121.59</v>
      </c>
      <c r="L40" s="14">
        <v>208483.81</v>
      </c>
      <c r="M40" s="14">
        <v>-39364.988999999994</v>
      </c>
    </row>
    <row r="41" spans="1:13" x14ac:dyDescent="0.25">
      <c r="A41" s="3">
        <v>2016</v>
      </c>
      <c r="B41" s="8">
        <v>757164.44000000006</v>
      </c>
      <c r="C41" s="8">
        <v>106880.63</v>
      </c>
      <c r="D41" s="8">
        <v>188559.00200000001</v>
      </c>
      <c r="F41" s="3" t="s">
        <v>25</v>
      </c>
      <c r="G41" s="14">
        <v>13662.399999999996</v>
      </c>
      <c r="J41" s="3">
        <v>2016</v>
      </c>
      <c r="K41" s="14">
        <v>-93943.6</v>
      </c>
      <c r="L41" s="14">
        <v>206035.52000000002</v>
      </c>
      <c r="M41" s="14">
        <v>-64781.33</v>
      </c>
    </row>
    <row r="42" spans="1:13" x14ac:dyDescent="0.25">
      <c r="A42" s="3">
        <v>2017</v>
      </c>
      <c r="B42" s="8">
        <v>836067.15</v>
      </c>
      <c r="C42" s="8">
        <v>98653.226999999999</v>
      </c>
      <c r="D42" s="8">
        <v>210714.1</v>
      </c>
      <c r="F42" s="3" t="s">
        <v>39</v>
      </c>
      <c r="G42" s="14">
        <v>2892.36</v>
      </c>
      <c r="J42" s="3">
        <v>2017</v>
      </c>
      <c r="K42" s="14">
        <v>-159041.62299999999</v>
      </c>
      <c r="L42" s="14">
        <v>266074.54000000004</v>
      </c>
      <c r="M42" s="14">
        <v>-20675.262999999999</v>
      </c>
    </row>
    <row r="43" spans="1:13" x14ac:dyDescent="0.25">
      <c r="A43" s="3">
        <v>2018</v>
      </c>
      <c r="B43" s="8">
        <v>971994.23</v>
      </c>
      <c r="C43" s="8">
        <v>143613.011</v>
      </c>
      <c r="D43" s="8">
        <v>240707.6</v>
      </c>
      <c r="F43" s="3" t="s">
        <v>31</v>
      </c>
      <c r="G43" s="14">
        <v>316.27999999999997</v>
      </c>
      <c r="J43" s="3">
        <v>2018</v>
      </c>
      <c r="K43" s="14">
        <v>-46452.440399999999</v>
      </c>
      <c r="L43" s="14">
        <v>259259.84000000003</v>
      </c>
      <c r="M43" s="14">
        <v>-175452.88800000001</v>
      </c>
    </row>
    <row r="44" spans="1:13" x14ac:dyDescent="0.25">
      <c r="A44" s="3">
        <v>2019</v>
      </c>
      <c r="B44" s="8">
        <v>1045710.3</v>
      </c>
      <c r="C44" s="8">
        <v>173950.97099999999</v>
      </c>
      <c r="D44" s="8">
        <v>269663.7</v>
      </c>
      <c r="F44" s="3" t="s">
        <v>27</v>
      </c>
      <c r="G44" s="14">
        <v>1096.7500000000002</v>
      </c>
      <c r="J44" s="3">
        <v>2019</v>
      </c>
      <c r="K44" s="14">
        <v>-79194.62</v>
      </c>
      <c r="L44" s="14">
        <v>251000.61000000002</v>
      </c>
      <c r="M44" s="14">
        <v>-172773.739</v>
      </c>
    </row>
    <row r="45" spans="1:13" x14ac:dyDescent="0.25">
      <c r="A45" s="3">
        <v>2020</v>
      </c>
      <c r="B45" s="8">
        <v>1205720.3400000001</v>
      </c>
      <c r="C45" s="8">
        <v>190587.88399999999</v>
      </c>
      <c r="D45" s="8">
        <v>310841.40000000002</v>
      </c>
      <c r="F45" s="3" t="s">
        <v>33</v>
      </c>
      <c r="G45" s="14">
        <v>37.180000000000007</v>
      </c>
      <c r="J45" s="3">
        <v>2020</v>
      </c>
      <c r="K45" s="14">
        <v>-179910.58000000002</v>
      </c>
      <c r="L45" s="14">
        <v>381390.62</v>
      </c>
      <c r="M45" s="14">
        <v>-127125.11199999999</v>
      </c>
    </row>
    <row r="46" spans="1:13" x14ac:dyDescent="0.25">
      <c r="A46" s="3">
        <v>2021</v>
      </c>
      <c r="B46" s="8">
        <v>1508525.5899999999</v>
      </c>
      <c r="C46" s="8">
        <v>319285.46299999999</v>
      </c>
      <c r="D46" s="8">
        <v>427600.1</v>
      </c>
      <c r="F46" s="3" t="s">
        <v>43</v>
      </c>
      <c r="G46" s="14">
        <v>54129.83</v>
      </c>
      <c r="J46" s="3">
        <v>2021</v>
      </c>
      <c r="K46" s="14">
        <v>-191551.02299999999</v>
      </c>
      <c r="L46" s="14">
        <v>444783.02</v>
      </c>
      <c r="M46" s="14">
        <v>-204568.46429999999</v>
      </c>
    </row>
    <row r="47" spans="1:13" x14ac:dyDescent="0.25">
      <c r="A47" s="3">
        <v>2022</v>
      </c>
      <c r="B47" s="8">
        <v>1639070.68</v>
      </c>
      <c r="C47" s="8">
        <v>274413.34899999999</v>
      </c>
      <c r="D47" s="8">
        <v>442636.6</v>
      </c>
      <c r="J47" s="3">
        <v>2022</v>
      </c>
      <c r="K47" s="14">
        <v>-177617.43</v>
      </c>
      <c r="L47" s="14">
        <v>432494.42000000004</v>
      </c>
      <c r="M47" s="14">
        <v>-226810.31760000001</v>
      </c>
    </row>
    <row r="48" spans="1:13" x14ac:dyDescent="0.25">
      <c r="A48" s="3">
        <v>2023</v>
      </c>
      <c r="B48" s="8">
        <v>238889</v>
      </c>
      <c r="C48" s="8">
        <v>76729</v>
      </c>
      <c r="D48" s="8">
        <v>108152</v>
      </c>
      <c r="J48" s="3">
        <v>2023</v>
      </c>
      <c r="K48" s="14">
        <v>-15305</v>
      </c>
      <c r="L48" s="14">
        <v>93223</v>
      </c>
      <c r="M48" s="14">
        <v>-55552</v>
      </c>
    </row>
    <row r="49" spans="1:13" x14ac:dyDescent="0.25">
      <c r="A49" s="3" t="s">
        <v>43</v>
      </c>
      <c r="B49" s="14">
        <v>12213878.722000001</v>
      </c>
      <c r="C49" s="14">
        <v>1976533.7392</v>
      </c>
      <c r="D49" s="14">
        <v>3248017.8598000002</v>
      </c>
      <c r="F49" s="2" t="s">
        <v>48</v>
      </c>
      <c r="G49" t="s">
        <v>79</v>
      </c>
      <c r="J49" s="3" t="s">
        <v>43</v>
      </c>
      <c r="K49" s="14">
        <v>-1542626.8503999999</v>
      </c>
      <c r="L49" s="14">
        <v>3347241.1720000003</v>
      </c>
      <c r="M49" s="14">
        <v>-1384303.4299000001</v>
      </c>
    </row>
    <row r="50" spans="1:13" x14ac:dyDescent="0.25">
      <c r="F50" s="3" t="s">
        <v>23</v>
      </c>
      <c r="G50" s="14">
        <v>6.8262</v>
      </c>
    </row>
    <row r="51" spans="1:13" x14ac:dyDescent="0.25">
      <c r="F51" s="3" t="s">
        <v>29</v>
      </c>
      <c r="G51" s="14">
        <v>5.3392000000000053</v>
      </c>
    </row>
    <row r="52" spans="1:13" x14ac:dyDescent="0.25">
      <c r="F52" s="3" t="s">
        <v>41</v>
      </c>
      <c r="G52" s="14">
        <v>-1.1354000000000002</v>
      </c>
    </row>
    <row r="53" spans="1:13" x14ac:dyDescent="0.25">
      <c r="F53" s="3" t="s">
        <v>37</v>
      </c>
      <c r="G53" s="14">
        <v>8.3555000000000028</v>
      </c>
    </row>
    <row r="54" spans="1:13" x14ac:dyDescent="0.25">
      <c r="F54" s="3" t="s">
        <v>26</v>
      </c>
      <c r="G54" s="14">
        <v>4.2724000000000002</v>
      </c>
    </row>
    <row r="55" spans="1:13" x14ac:dyDescent="0.25">
      <c r="F55" s="3" t="s">
        <v>40</v>
      </c>
      <c r="G55" s="14">
        <v>-2.3324999999999996</v>
      </c>
    </row>
    <row r="56" spans="1:13" x14ac:dyDescent="0.25">
      <c r="F56" s="3" t="s">
        <v>35</v>
      </c>
      <c r="G56" s="14">
        <v>7.4550000000000001</v>
      </c>
    </row>
    <row r="57" spans="1:13" x14ac:dyDescent="0.25">
      <c r="F57" s="3" t="s">
        <v>25</v>
      </c>
      <c r="G57" s="14">
        <v>7.9596999999999998</v>
      </c>
    </row>
    <row r="58" spans="1:13" x14ac:dyDescent="0.25">
      <c r="F58" s="3" t="s">
        <v>39</v>
      </c>
      <c r="G58" s="14">
        <v>1.5188999999999997</v>
      </c>
    </row>
    <row r="59" spans="1:13" x14ac:dyDescent="0.25">
      <c r="F59" s="3" t="s">
        <v>31</v>
      </c>
      <c r="G59" s="14">
        <v>-2.7499999999999996</v>
      </c>
    </row>
    <row r="60" spans="1:13" x14ac:dyDescent="0.25">
      <c r="F60" s="3" t="s">
        <v>27</v>
      </c>
      <c r="G60" s="14">
        <v>3.1057000000000006</v>
      </c>
    </row>
    <row r="61" spans="1:13" x14ac:dyDescent="0.25">
      <c r="F61" s="3" t="s">
        <v>33</v>
      </c>
      <c r="G61" s="14">
        <v>-7.569799999999999</v>
      </c>
    </row>
    <row r="62" spans="1:13" x14ac:dyDescent="0.25">
      <c r="F62" s="3" t="s">
        <v>43</v>
      </c>
      <c r="G62" s="14">
        <v>31.044900000000005</v>
      </c>
    </row>
    <row r="65" spans="1:13" x14ac:dyDescent="0.25">
      <c r="A65" s="2" t="s">
        <v>48</v>
      </c>
      <c r="B65" t="s">
        <v>80</v>
      </c>
      <c r="C65" t="s">
        <v>81</v>
      </c>
      <c r="D65" t="s">
        <v>82</v>
      </c>
      <c r="F65" s="2" t="s">
        <v>48</v>
      </c>
      <c r="G65" t="s">
        <v>83</v>
      </c>
      <c r="I65" s="2" t="s">
        <v>48</v>
      </c>
      <c r="J65" t="s">
        <v>84</v>
      </c>
      <c r="L65" s="2" t="s">
        <v>48</v>
      </c>
      <c r="M65" t="s">
        <v>85</v>
      </c>
    </row>
    <row r="66" spans="1:13" x14ac:dyDescent="0.25">
      <c r="A66" s="3" t="s">
        <v>23</v>
      </c>
      <c r="B66" s="14">
        <v>857.83510000000012</v>
      </c>
      <c r="C66" s="14">
        <v>267.95550000000003</v>
      </c>
      <c r="D66" s="14">
        <v>315.45660000000004</v>
      </c>
      <c r="F66" s="3">
        <v>2009</v>
      </c>
      <c r="G66" s="14">
        <v>199.905</v>
      </c>
      <c r="I66" s="3">
        <v>2009</v>
      </c>
      <c r="J66" s="14">
        <v>1191780</v>
      </c>
      <c r="L66" s="3" t="s">
        <v>23</v>
      </c>
      <c r="M66" s="14">
        <v>1490000</v>
      </c>
    </row>
    <row r="67" spans="1:13" x14ac:dyDescent="0.25">
      <c r="A67" s="3" t="s">
        <v>29</v>
      </c>
      <c r="B67" s="14">
        <v>56.969499999999996</v>
      </c>
      <c r="C67" s="14">
        <v>10.440999999999999</v>
      </c>
      <c r="D67" s="14">
        <v>65.725999999999985</v>
      </c>
      <c r="F67" s="3">
        <v>2010</v>
      </c>
      <c r="G67" s="14">
        <v>228.37989999999996</v>
      </c>
      <c r="I67" s="3">
        <v>2010</v>
      </c>
      <c r="J67" s="14">
        <v>1209630</v>
      </c>
      <c r="L67" s="3" t="s">
        <v>29</v>
      </c>
      <c r="M67" s="14">
        <v>784000</v>
      </c>
    </row>
    <row r="68" spans="1:13" x14ac:dyDescent="0.25">
      <c r="A68" s="3" t="s">
        <v>41</v>
      </c>
      <c r="B68" s="14">
        <v>156.77119999999999</v>
      </c>
      <c r="C68" s="14">
        <v>46.6723</v>
      </c>
      <c r="D68" s="14">
        <v>32.953099999999992</v>
      </c>
      <c r="F68" s="3">
        <v>2011</v>
      </c>
      <c r="G68" s="14">
        <v>252.87899999999999</v>
      </c>
      <c r="I68" s="3">
        <v>2011</v>
      </c>
      <c r="J68" s="14">
        <v>1274470</v>
      </c>
      <c r="L68" s="3" t="s">
        <v>41</v>
      </c>
      <c r="M68" s="14">
        <v>7504700</v>
      </c>
    </row>
    <row r="69" spans="1:13" x14ac:dyDescent="0.25">
      <c r="A69" s="3" t="s">
        <v>37</v>
      </c>
      <c r="B69" s="14">
        <v>70.60420000000002</v>
      </c>
      <c r="C69" s="14">
        <v>3.3761000000000001</v>
      </c>
      <c r="D69" s="14">
        <v>115.94299999999998</v>
      </c>
      <c r="F69" s="3">
        <v>2012</v>
      </c>
      <c r="G69" s="14">
        <v>-359.44249999999994</v>
      </c>
      <c r="I69" s="3">
        <v>2012</v>
      </c>
      <c r="J69" s="14">
        <v>1385287</v>
      </c>
      <c r="L69" s="3" t="s">
        <v>37</v>
      </c>
      <c r="M69" s="14">
        <v>1588800</v>
      </c>
    </row>
    <row r="70" spans="1:13" x14ac:dyDescent="0.25">
      <c r="A70" s="3" t="s">
        <v>26</v>
      </c>
      <c r="B70" s="14">
        <v>239.51840000000001</v>
      </c>
      <c r="C70" s="14">
        <v>183.90719999999996</v>
      </c>
      <c r="D70" s="14">
        <v>320.49950000000001</v>
      </c>
      <c r="F70" s="3">
        <v>2013</v>
      </c>
      <c r="G70" s="14">
        <v>1384.1374000000003</v>
      </c>
      <c r="I70" s="3">
        <v>2013</v>
      </c>
      <c r="J70" s="14">
        <v>1393796</v>
      </c>
      <c r="L70" s="3" t="s">
        <v>26</v>
      </c>
      <c r="M70" s="14">
        <v>1145601</v>
      </c>
    </row>
    <row r="71" spans="1:13" x14ac:dyDescent="0.25">
      <c r="A71" s="3" t="s">
        <v>40</v>
      </c>
      <c r="B71" s="14">
        <v>278.76910000000004</v>
      </c>
      <c r="C71" s="14">
        <v>170.63760000000005</v>
      </c>
      <c r="D71" s="14">
        <v>299.46910000000003</v>
      </c>
      <c r="F71" s="3">
        <v>2014</v>
      </c>
      <c r="G71" s="14">
        <v>307.9051</v>
      </c>
      <c r="I71" s="3">
        <v>2014</v>
      </c>
      <c r="J71" s="14">
        <v>1429889</v>
      </c>
      <c r="L71" s="3" t="s">
        <v>40</v>
      </c>
      <c r="M71" s="14">
        <v>1479500</v>
      </c>
    </row>
    <row r="72" spans="1:13" x14ac:dyDescent="0.25">
      <c r="A72" s="3" t="s">
        <v>35</v>
      </c>
      <c r="B72" s="14">
        <v>-590.87180000000012</v>
      </c>
      <c r="C72" s="14">
        <v>200.19239999999999</v>
      </c>
      <c r="D72" s="14">
        <v>317.41479999999996</v>
      </c>
      <c r="F72" s="3">
        <v>2015</v>
      </c>
      <c r="G72" s="14">
        <v>310.01920000000007</v>
      </c>
      <c r="I72" s="3">
        <v>2015</v>
      </c>
      <c r="J72" s="14">
        <v>1488742</v>
      </c>
      <c r="L72" s="3" t="s">
        <v>35</v>
      </c>
      <c r="M72" s="14">
        <v>4500000</v>
      </c>
    </row>
    <row r="73" spans="1:13" x14ac:dyDescent="0.25">
      <c r="A73" s="3" t="s">
        <v>25</v>
      </c>
      <c r="B73" s="14">
        <v>486.4151</v>
      </c>
      <c r="C73" s="14">
        <v>222.3793</v>
      </c>
      <c r="D73" s="14">
        <v>410.98740000000004</v>
      </c>
      <c r="F73" s="3">
        <v>2016</v>
      </c>
      <c r="G73" s="14">
        <v>99.843000000000018</v>
      </c>
      <c r="I73" s="3">
        <v>2016</v>
      </c>
      <c r="J73" s="14">
        <v>1529480</v>
      </c>
      <c r="L73" s="3" t="s">
        <v>25</v>
      </c>
      <c r="M73" s="14">
        <v>2074000</v>
      </c>
    </row>
    <row r="74" spans="1:13" x14ac:dyDescent="0.25">
      <c r="A74" s="3" t="s">
        <v>39</v>
      </c>
      <c r="B74" s="14">
        <v>286.70320000000004</v>
      </c>
      <c r="C74" s="14">
        <v>184.29839999999996</v>
      </c>
      <c r="D74" s="14">
        <v>263.12490000000003</v>
      </c>
      <c r="F74" s="3">
        <v>2017</v>
      </c>
      <c r="G74" s="14">
        <v>154.6645</v>
      </c>
      <c r="I74" s="3">
        <v>2017</v>
      </c>
      <c r="J74" s="14">
        <v>1552509</v>
      </c>
      <c r="L74" s="3" t="s">
        <v>39</v>
      </c>
      <c r="M74" s="14">
        <v>176048</v>
      </c>
    </row>
    <row r="75" spans="1:13" x14ac:dyDescent="0.25">
      <c r="A75" s="3" t="s">
        <v>31</v>
      </c>
      <c r="B75" s="14">
        <v>-122.75619999999999</v>
      </c>
      <c r="C75" s="14">
        <v>0.65700000000000225</v>
      </c>
      <c r="D75" s="14">
        <v>-20.484600000000007</v>
      </c>
      <c r="F75" s="3">
        <v>2018</v>
      </c>
      <c r="G75" s="14">
        <v>166.95850000000002</v>
      </c>
      <c r="I75" s="3">
        <v>2018</v>
      </c>
      <c r="J75" s="14">
        <v>1606999</v>
      </c>
      <c r="L75" s="3" t="s">
        <v>31</v>
      </c>
      <c r="M75" s="14">
        <v>315473</v>
      </c>
    </row>
    <row r="76" spans="1:13" x14ac:dyDescent="0.25">
      <c r="A76" s="3" t="s">
        <v>27</v>
      </c>
      <c r="B76" s="14">
        <v>114.7092</v>
      </c>
      <c r="C76" s="14">
        <v>38.878899999999994</v>
      </c>
      <c r="D76" s="14">
        <v>117.08879999999999</v>
      </c>
      <c r="F76" s="3">
        <v>2019</v>
      </c>
      <c r="G76" s="14">
        <v>118.74680000000001</v>
      </c>
      <c r="I76" s="3">
        <v>2019</v>
      </c>
      <c r="J76" s="14">
        <v>1699976</v>
      </c>
      <c r="L76" s="3" t="s">
        <v>27</v>
      </c>
      <c r="M76" s="14">
        <v>201700</v>
      </c>
    </row>
    <row r="77" spans="1:13" x14ac:dyDescent="0.25">
      <c r="A77" s="3" t="s">
        <v>33</v>
      </c>
      <c r="B77" s="14">
        <v>166.94970000000006</v>
      </c>
      <c r="C77" s="14">
        <v>-76.738600000000005</v>
      </c>
      <c r="D77" s="14">
        <v>-34.899399999999993</v>
      </c>
      <c r="F77" s="3">
        <v>2020</v>
      </c>
      <c r="G77" s="14">
        <v>258.31139999999994</v>
      </c>
      <c r="I77" s="3">
        <v>2020</v>
      </c>
      <c r="J77" s="14">
        <v>2246176</v>
      </c>
      <c r="L77" s="3" t="s">
        <v>33</v>
      </c>
      <c r="M77" s="14">
        <v>2200900</v>
      </c>
    </row>
    <row r="78" spans="1:13" x14ac:dyDescent="0.25">
      <c r="A78" s="3" t="s">
        <v>43</v>
      </c>
      <c r="B78" s="14">
        <v>2001.6167</v>
      </c>
      <c r="C78" s="14">
        <v>1252.6570999999999</v>
      </c>
      <c r="D78" s="14">
        <v>2203.2792000000004</v>
      </c>
      <c r="F78" s="3">
        <v>2021</v>
      </c>
      <c r="G78" s="14">
        <v>329.22700000000003</v>
      </c>
      <c r="I78" s="3">
        <v>2021</v>
      </c>
      <c r="J78" s="14">
        <v>2614675</v>
      </c>
      <c r="L78" s="3" t="s">
        <v>43</v>
      </c>
      <c r="M78" s="14">
        <v>23460722</v>
      </c>
    </row>
    <row r="79" spans="1:13" x14ac:dyDescent="0.25">
      <c r="F79" s="3">
        <v>2022</v>
      </c>
      <c r="G79" s="14">
        <v>369.00360000000001</v>
      </c>
      <c r="I79" s="3">
        <v>2022</v>
      </c>
      <c r="J79" s="14">
        <v>2590117</v>
      </c>
    </row>
    <row r="80" spans="1:13" x14ac:dyDescent="0.25">
      <c r="F80" s="3">
        <v>2023</v>
      </c>
      <c r="G80" s="14">
        <v>83.316299999999998</v>
      </c>
      <c r="I80" s="3">
        <v>2023</v>
      </c>
      <c r="J80" s="14">
        <v>247196</v>
      </c>
    </row>
    <row r="81" spans="1:34" x14ac:dyDescent="0.25">
      <c r="F81" s="3" t="s">
        <v>43</v>
      </c>
      <c r="G81" s="14">
        <v>3903.8542000000002</v>
      </c>
      <c r="I81" s="3" t="s">
        <v>43</v>
      </c>
      <c r="J81" s="14">
        <v>23460722</v>
      </c>
    </row>
    <row r="86" spans="1:34" x14ac:dyDescent="0.25">
      <c r="A86" s="2" t="s">
        <v>44</v>
      </c>
      <c r="B86" s="2" t="s">
        <v>86</v>
      </c>
    </row>
    <row r="87" spans="1:34" x14ac:dyDescent="0.25">
      <c r="A87" s="2" t="s">
        <v>42</v>
      </c>
      <c r="B87" t="s">
        <v>30</v>
      </c>
      <c r="C87" t="s">
        <v>87</v>
      </c>
      <c r="D87" t="s">
        <v>34</v>
      </c>
      <c r="E87" t="s">
        <v>28</v>
      </c>
      <c r="F87" t="s">
        <v>36</v>
      </c>
      <c r="G87" t="s">
        <v>24</v>
      </c>
      <c r="H87" t="s">
        <v>88</v>
      </c>
      <c r="I87" t="s">
        <v>32</v>
      </c>
      <c r="J87" t="s">
        <v>43</v>
      </c>
      <c r="L87" s="16" t="s">
        <v>34</v>
      </c>
      <c r="M87" s="17"/>
      <c r="O87" s="16" t="s">
        <v>30</v>
      </c>
      <c r="P87" s="17"/>
      <c r="R87" s="16" t="s">
        <v>89</v>
      </c>
      <c r="S87" s="17"/>
      <c r="U87" s="28" t="s">
        <v>91</v>
      </c>
      <c r="V87" s="29"/>
      <c r="X87" s="16" t="s">
        <v>90</v>
      </c>
      <c r="Y87" s="17"/>
      <c r="AA87" s="16" t="s">
        <v>24</v>
      </c>
      <c r="AB87" s="17"/>
      <c r="AD87" s="16" t="s">
        <v>92</v>
      </c>
      <c r="AE87" s="17"/>
      <c r="AG87" s="16" t="s">
        <v>32</v>
      </c>
      <c r="AH87" s="17"/>
    </row>
    <row r="88" spans="1:34" x14ac:dyDescent="0.25">
      <c r="A88" s="3">
        <v>2009</v>
      </c>
      <c r="B88" s="14">
        <v>-0.35549999999999998</v>
      </c>
      <c r="C88" s="14">
        <v>-0.35549999999999998</v>
      </c>
      <c r="D88" s="14">
        <v>-0.35549999999999998</v>
      </c>
      <c r="E88" s="14"/>
      <c r="F88" s="14">
        <v>-0.35549999999999998</v>
      </c>
      <c r="G88" s="14">
        <v>-0.35549999999999998</v>
      </c>
      <c r="H88" s="14">
        <v>-0.35549999999999998</v>
      </c>
      <c r="I88" s="14">
        <v>-0.35549999999999998</v>
      </c>
      <c r="J88" s="14">
        <v>-0.35550000000000009</v>
      </c>
      <c r="L88" s="18">
        <v>2009</v>
      </c>
      <c r="M88" s="19">
        <f>VLOOKUP(L88,A88:J102,4,0)</f>
        <v>-0.35549999999999998</v>
      </c>
      <c r="O88" s="22">
        <v>2009</v>
      </c>
      <c r="P88" s="19">
        <f>VLOOKUP(O88,A88:J102,2,0)</f>
        <v>-0.35549999999999998</v>
      </c>
      <c r="R88" s="22">
        <v>2009</v>
      </c>
      <c r="S88" s="19">
        <f>VLOOKUP(R88,A88:J102,3,0)</f>
        <v>-0.35549999999999998</v>
      </c>
      <c r="U88" s="24">
        <v>2009</v>
      </c>
      <c r="V88" s="26">
        <f>VLOOKUP(U88,A88:J102,5,0)</f>
        <v>0</v>
      </c>
      <c r="X88" s="22">
        <v>2009</v>
      </c>
      <c r="Y88" s="19">
        <f>VLOOKUP(X88,A88:J102,6,0)</f>
        <v>-0.35549999999999998</v>
      </c>
      <c r="AA88" s="22">
        <v>2009</v>
      </c>
      <c r="AB88" s="19">
        <f>VLOOKUP(AA88,A88:J102,7,0)</f>
        <v>-0.35549999999999998</v>
      </c>
      <c r="AD88" s="22">
        <v>2009</v>
      </c>
      <c r="AE88" s="19">
        <f>VLOOKUP(AD88,A88:J102,7,0)</f>
        <v>-0.35549999999999998</v>
      </c>
      <c r="AG88" s="22">
        <v>2009</v>
      </c>
      <c r="AH88" s="19">
        <f>VLOOKUP(AG88,A88:J102,9,0)</f>
        <v>-0.35549999999999998</v>
      </c>
    </row>
    <row r="89" spans="1:34" x14ac:dyDescent="0.25">
      <c r="A89" s="3">
        <v>2010</v>
      </c>
      <c r="B89" s="14">
        <v>1.64</v>
      </c>
      <c r="C89" s="14">
        <v>1.64</v>
      </c>
      <c r="D89" s="14">
        <v>1.64</v>
      </c>
      <c r="E89" s="14"/>
      <c r="F89" s="14">
        <v>1.64</v>
      </c>
      <c r="G89" s="14">
        <v>1.64</v>
      </c>
      <c r="H89" s="14">
        <v>1.64</v>
      </c>
      <c r="I89" s="14">
        <v>1.64</v>
      </c>
      <c r="J89" s="14">
        <v>1.6400000000000003</v>
      </c>
      <c r="L89" s="18">
        <v>2010</v>
      </c>
      <c r="M89" s="19">
        <f t="shared" ref="M89:M101" si="13">VLOOKUP(L89,A89:J103,4,0)</f>
        <v>1.64</v>
      </c>
      <c r="O89" s="22">
        <v>2010</v>
      </c>
      <c r="P89" s="19">
        <f t="shared" ref="P89:P102" si="14">VLOOKUP(O89,A89:J103,2,0)</f>
        <v>1.64</v>
      </c>
      <c r="R89" s="22">
        <v>2010</v>
      </c>
      <c r="S89" s="19">
        <f t="shared" ref="S89:S102" si="15">VLOOKUP(R89,A89:J103,3,0)</f>
        <v>1.64</v>
      </c>
      <c r="U89" s="24">
        <v>2010</v>
      </c>
      <c r="V89" s="26">
        <f t="shared" ref="V89:V102" si="16">VLOOKUP(U89,A89:J103,5,0)</f>
        <v>0</v>
      </c>
      <c r="X89" s="22">
        <v>2010</v>
      </c>
      <c r="Y89" s="19">
        <f t="shared" ref="Y89:Y102" si="17">VLOOKUP(X89,A89:J103,6,0)</f>
        <v>1.64</v>
      </c>
      <c r="AA89" s="22">
        <v>2010</v>
      </c>
      <c r="AB89" s="19">
        <f t="shared" ref="AB89:AB102" si="18">VLOOKUP(AA89,A89:J103,7,0)</f>
        <v>1.64</v>
      </c>
      <c r="AD89" s="22">
        <v>2010</v>
      </c>
      <c r="AE89" s="19">
        <f t="shared" ref="AE89:AE102" si="19">VLOOKUP(AD89,A89:J103,7,0)</f>
        <v>1.64</v>
      </c>
      <c r="AG89" s="22">
        <v>2010</v>
      </c>
      <c r="AH89" s="19">
        <f t="shared" ref="AH89:AH102" si="20">VLOOKUP(AG89,A89:J103,9,0)</f>
        <v>1.64</v>
      </c>
    </row>
    <row r="90" spans="1:34" x14ac:dyDescent="0.25">
      <c r="A90" s="3">
        <v>2011</v>
      </c>
      <c r="B90" s="14">
        <v>3.1568000000000001</v>
      </c>
      <c r="C90" s="14">
        <v>3.1568000000000001</v>
      </c>
      <c r="D90" s="14">
        <v>3.1568000000000001</v>
      </c>
      <c r="E90" s="14"/>
      <c r="F90" s="14">
        <v>3.1568000000000001</v>
      </c>
      <c r="G90" s="14">
        <v>3.1568000000000001</v>
      </c>
      <c r="H90" s="14">
        <v>3.1568000000000001</v>
      </c>
      <c r="I90" s="14">
        <v>3.1568000000000001</v>
      </c>
      <c r="J90" s="14">
        <v>3.1568000000000001</v>
      </c>
      <c r="L90" s="18">
        <v>2011</v>
      </c>
      <c r="M90" s="19">
        <f t="shared" si="13"/>
        <v>3.1568000000000001</v>
      </c>
      <c r="O90" s="22">
        <v>2011</v>
      </c>
      <c r="P90" s="19">
        <f t="shared" si="14"/>
        <v>3.1568000000000001</v>
      </c>
      <c r="R90" s="22">
        <v>2011</v>
      </c>
      <c r="S90" s="19">
        <f t="shared" si="15"/>
        <v>3.1568000000000001</v>
      </c>
      <c r="U90" s="24">
        <v>2011</v>
      </c>
      <c r="V90" s="26">
        <f t="shared" si="16"/>
        <v>0</v>
      </c>
      <c r="X90" s="22">
        <v>2011</v>
      </c>
      <c r="Y90" s="19">
        <f t="shared" si="17"/>
        <v>3.1568000000000001</v>
      </c>
      <c r="AA90" s="22">
        <v>2011</v>
      </c>
      <c r="AB90" s="19">
        <f t="shared" si="18"/>
        <v>3.1568000000000001</v>
      </c>
      <c r="AD90" s="22">
        <v>2011</v>
      </c>
      <c r="AE90" s="19">
        <f t="shared" si="19"/>
        <v>3.1568000000000001</v>
      </c>
      <c r="AG90" s="22">
        <v>2011</v>
      </c>
      <c r="AH90" s="19">
        <f t="shared" si="20"/>
        <v>3.1568000000000001</v>
      </c>
    </row>
    <row r="91" spans="1:34" x14ac:dyDescent="0.25">
      <c r="A91" s="3">
        <v>2012</v>
      </c>
      <c r="B91" s="14">
        <v>2.0693000000000001</v>
      </c>
      <c r="C91" s="14">
        <v>2.0693000000000001</v>
      </c>
      <c r="D91" s="14">
        <v>2.0693000000000001</v>
      </c>
      <c r="E91" s="14"/>
      <c r="F91" s="14">
        <v>2.0693000000000001</v>
      </c>
      <c r="G91" s="14">
        <v>2.0693000000000001</v>
      </c>
      <c r="H91" s="14">
        <v>2.0693000000000001</v>
      </c>
      <c r="I91" s="14">
        <v>2.0693000000000001</v>
      </c>
      <c r="J91" s="14">
        <v>2.0692999999999997</v>
      </c>
      <c r="L91" s="18">
        <v>2012</v>
      </c>
      <c r="M91" s="19">
        <f t="shared" si="13"/>
        <v>2.0693000000000001</v>
      </c>
      <c r="O91" s="22">
        <v>2012</v>
      </c>
      <c r="P91" s="19">
        <f t="shared" si="14"/>
        <v>2.0693000000000001</v>
      </c>
      <c r="R91" s="22">
        <v>2012</v>
      </c>
      <c r="S91" s="19">
        <f t="shared" si="15"/>
        <v>2.0693000000000001</v>
      </c>
      <c r="U91" s="24">
        <v>2012</v>
      </c>
      <c r="V91" s="26">
        <f t="shared" si="16"/>
        <v>0</v>
      </c>
      <c r="X91" s="22">
        <v>2012</v>
      </c>
      <c r="Y91" s="19">
        <f t="shared" si="17"/>
        <v>2.0693000000000001</v>
      </c>
      <c r="AA91" s="22">
        <v>2012</v>
      </c>
      <c r="AB91" s="19">
        <f t="shared" si="18"/>
        <v>2.0693000000000001</v>
      </c>
      <c r="AD91" s="22">
        <v>2012</v>
      </c>
      <c r="AE91" s="19">
        <f t="shared" si="19"/>
        <v>2.0693000000000001</v>
      </c>
      <c r="AG91" s="22">
        <v>2012</v>
      </c>
      <c r="AH91" s="19">
        <f t="shared" si="20"/>
        <v>2.0693000000000001</v>
      </c>
    </row>
    <row r="92" spans="1:34" x14ac:dyDescent="0.25">
      <c r="A92" s="3">
        <v>2013</v>
      </c>
      <c r="B92" s="14">
        <v>1.4648000000000001</v>
      </c>
      <c r="C92" s="14">
        <v>1.4648000000000001</v>
      </c>
      <c r="D92" s="14">
        <v>1.4648000000000001</v>
      </c>
      <c r="E92" s="14"/>
      <c r="F92" s="14">
        <v>1.4648000000000001</v>
      </c>
      <c r="G92" s="14">
        <v>1.4648000000000001</v>
      </c>
      <c r="H92" s="14">
        <v>1.4648000000000001</v>
      </c>
      <c r="I92" s="14">
        <v>1.4648000000000001</v>
      </c>
      <c r="J92" s="14">
        <v>1.4648000000000001</v>
      </c>
      <c r="L92" s="18">
        <v>2013</v>
      </c>
      <c r="M92" s="19">
        <f t="shared" si="13"/>
        <v>1.4648000000000001</v>
      </c>
      <c r="O92" s="22">
        <v>2013</v>
      </c>
      <c r="P92" s="19">
        <f t="shared" si="14"/>
        <v>1.4648000000000001</v>
      </c>
      <c r="R92" s="22">
        <v>2013</v>
      </c>
      <c r="S92" s="19">
        <f t="shared" si="15"/>
        <v>1.4648000000000001</v>
      </c>
      <c r="U92" s="24">
        <v>2013</v>
      </c>
      <c r="V92" s="26">
        <f t="shared" si="16"/>
        <v>0</v>
      </c>
      <c r="X92" s="22">
        <v>2013</v>
      </c>
      <c r="Y92" s="19">
        <f t="shared" si="17"/>
        <v>1.4648000000000001</v>
      </c>
      <c r="AA92" s="22">
        <v>2013</v>
      </c>
      <c r="AB92" s="19">
        <f t="shared" si="18"/>
        <v>1.4648000000000001</v>
      </c>
      <c r="AD92" s="22">
        <v>2013</v>
      </c>
      <c r="AE92" s="19">
        <f t="shared" si="19"/>
        <v>1.4648000000000001</v>
      </c>
      <c r="AG92" s="22">
        <v>2013</v>
      </c>
      <c r="AH92" s="19">
        <f t="shared" si="20"/>
        <v>1.4648000000000001</v>
      </c>
    </row>
    <row r="93" spans="1:34" x14ac:dyDescent="0.25">
      <c r="A93" s="3">
        <v>2014</v>
      </c>
      <c r="B93" s="14">
        <v>1.6222000000000001</v>
      </c>
      <c r="C93" s="14">
        <v>1.6222000000000001</v>
      </c>
      <c r="D93" s="14">
        <v>1.6222000000000001</v>
      </c>
      <c r="E93" s="14">
        <v>1.6222000000000001</v>
      </c>
      <c r="F93" s="14">
        <v>1.6222000000000001</v>
      </c>
      <c r="G93" s="14">
        <v>1.6222000000000001</v>
      </c>
      <c r="H93" s="14">
        <v>1.6222000000000001</v>
      </c>
      <c r="I93" s="14">
        <v>1.6222000000000001</v>
      </c>
      <c r="J93" s="14">
        <v>1.6221999999999996</v>
      </c>
      <c r="L93" s="18">
        <v>2014</v>
      </c>
      <c r="M93" s="19">
        <f t="shared" si="13"/>
        <v>1.6222000000000001</v>
      </c>
      <c r="O93" s="22">
        <v>2014</v>
      </c>
      <c r="P93" s="19">
        <f t="shared" si="14"/>
        <v>1.6222000000000001</v>
      </c>
      <c r="R93" s="22">
        <v>2014</v>
      </c>
      <c r="S93" s="19">
        <f t="shared" si="15"/>
        <v>1.6222000000000001</v>
      </c>
      <c r="U93" s="24">
        <v>2014</v>
      </c>
      <c r="V93" s="26">
        <f t="shared" si="16"/>
        <v>1.6222000000000001</v>
      </c>
      <c r="X93" s="22">
        <v>2014</v>
      </c>
      <c r="Y93" s="19">
        <f t="shared" si="17"/>
        <v>1.6222000000000001</v>
      </c>
      <c r="AA93" s="22">
        <v>2014</v>
      </c>
      <c r="AB93" s="19">
        <f t="shared" si="18"/>
        <v>1.6222000000000001</v>
      </c>
      <c r="AD93" s="22">
        <v>2014</v>
      </c>
      <c r="AE93" s="19">
        <f t="shared" si="19"/>
        <v>1.6222000000000001</v>
      </c>
      <c r="AG93" s="22">
        <v>2014</v>
      </c>
      <c r="AH93" s="19">
        <f t="shared" si="20"/>
        <v>1.6222000000000001</v>
      </c>
    </row>
    <row r="94" spans="1:34" x14ac:dyDescent="0.25">
      <c r="A94" s="3">
        <v>2015</v>
      </c>
      <c r="B94" s="14">
        <v>0.1186</v>
      </c>
      <c r="C94" s="14">
        <v>0.1186</v>
      </c>
      <c r="D94" s="14">
        <v>0.1186</v>
      </c>
      <c r="E94" s="14">
        <v>0.1186</v>
      </c>
      <c r="F94" s="14">
        <v>0.1186</v>
      </c>
      <c r="G94" s="14">
        <v>0.1186</v>
      </c>
      <c r="H94" s="14">
        <v>0.1186</v>
      </c>
      <c r="I94" s="14">
        <v>0.1186</v>
      </c>
      <c r="J94" s="14">
        <v>0.11860000000000002</v>
      </c>
      <c r="L94" s="18">
        <v>2015</v>
      </c>
      <c r="M94" s="19">
        <f t="shared" si="13"/>
        <v>0.1186</v>
      </c>
      <c r="O94" s="22">
        <v>2015</v>
      </c>
      <c r="P94" s="19">
        <f t="shared" si="14"/>
        <v>0.1186</v>
      </c>
      <c r="R94" s="22">
        <v>2015</v>
      </c>
      <c r="S94" s="19">
        <f t="shared" si="15"/>
        <v>0.1186</v>
      </c>
      <c r="U94" s="24">
        <v>2015</v>
      </c>
      <c r="V94" s="26">
        <f t="shared" si="16"/>
        <v>0.1186</v>
      </c>
      <c r="X94" s="22">
        <v>2015</v>
      </c>
      <c r="Y94" s="19">
        <f t="shared" si="17"/>
        <v>0.1186</v>
      </c>
      <c r="AA94" s="22">
        <v>2015</v>
      </c>
      <c r="AB94" s="19">
        <f t="shared" si="18"/>
        <v>0.1186</v>
      </c>
      <c r="AD94" s="22">
        <v>2015</v>
      </c>
      <c r="AE94" s="19">
        <f t="shared" si="19"/>
        <v>0.1186</v>
      </c>
      <c r="AG94" s="22">
        <v>2015</v>
      </c>
      <c r="AH94" s="19">
        <f t="shared" si="20"/>
        <v>0.1186</v>
      </c>
    </row>
    <row r="95" spans="1:34" x14ac:dyDescent="0.25">
      <c r="A95" s="3">
        <v>2016</v>
      </c>
      <c r="B95" s="14">
        <v>1.2616000000000001</v>
      </c>
      <c r="C95" s="14">
        <v>1.2616000000000001</v>
      </c>
      <c r="D95" s="14">
        <v>1.2616000000000001</v>
      </c>
      <c r="E95" s="14">
        <v>1.2616000000000001</v>
      </c>
      <c r="F95" s="14">
        <v>1.2616000000000001</v>
      </c>
      <c r="G95" s="14">
        <v>1.2616000000000001</v>
      </c>
      <c r="H95" s="14">
        <v>1.2616000000000001</v>
      </c>
      <c r="I95" s="14">
        <v>1.2616000000000001</v>
      </c>
      <c r="J95" s="14">
        <v>1.2615999999999998</v>
      </c>
      <c r="L95" s="18">
        <v>2016</v>
      </c>
      <c r="M95" s="19">
        <f t="shared" si="13"/>
        <v>1.2616000000000001</v>
      </c>
      <c r="O95" s="22">
        <v>2016</v>
      </c>
      <c r="P95" s="19">
        <f t="shared" si="14"/>
        <v>1.2616000000000001</v>
      </c>
      <c r="R95" s="22">
        <v>2016</v>
      </c>
      <c r="S95" s="19">
        <f t="shared" si="15"/>
        <v>1.2616000000000001</v>
      </c>
      <c r="U95" s="24">
        <v>2016</v>
      </c>
      <c r="V95" s="26">
        <f t="shared" si="16"/>
        <v>1.2616000000000001</v>
      </c>
      <c r="X95" s="22">
        <v>2016</v>
      </c>
      <c r="Y95" s="19">
        <f t="shared" si="17"/>
        <v>1.2616000000000001</v>
      </c>
      <c r="AA95" s="22">
        <v>2016</v>
      </c>
      <c r="AB95" s="19">
        <f t="shared" si="18"/>
        <v>1.2616000000000001</v>
      </c>
      <c r="AD95" s="22">
        <v>2016</v>
      </c>
      <c r="AE95" s="19">
        <f t="shared" si="19"/>
        <v>1.2616000000000001</v>
      </c>
      <c r="AG95" s="22">
        <v>2016</v>
      </c>
      <c r="AH95" s="19">
        <f t="shared" si="20"/>
        <v>1.2616000000000001</v>
      </c>
    </row>
    <row r="96" spans="1:34" x14ac:dyDescent="0.25">
      <c r="A96" s="3">
        <v>2017</v>
      </c>
      <c r="B96" s="14">
        <v>2.1301000000000001</v>
      </c>
      <c r="C96" s="14">
        <v>2.1301000000000001</v>
      </c>
      <c r="D96" s="14">
        <v>2.1301000000000001</v>
      </c>
      <c r="E96" s="14">
        <v>2.1301000000000001</v>
      </c>
      <c r="F96" s="14">
        <v>2.1301000000000001</v>
      </c>
      <c r="G96" s="14">
        <v>2.1301000000000001</v>
      </c>
      <c r="H96" s="14">
        <v>2.1301000000000001</v>
      </c>
      <c r="I96" s="14">
        <v>2.1301000000000001</v>
      </c>
      <c r="J96" s="14">
        <v>2.1300999999999997</v>
      </c>
      <c r="L96" s="18">
        <v>2017</v>
      </c>
      <c r="M96" s="19">
        <f t="shared" si="13"/>
        <v>2.1301000000000001</v>
      </c>
      <c r="O96" s="22">
        <v>2017</v>
      </c>
      <c r="P96" s="19">
        <f t="shared" si="14"/>
        <v>2.1301000000000001</v>
      </c>
      <c r="R96" s="22">
        <v>2017</v>
      </c>
      <c r="S96" s="19">
        <f t="shared" si="15"/>
        <v>2.1301000000000001</v>
      </c>
      <c r="U96" s="24">
        <v>2017</v>
      </c>
      <c r="V96" s="26">
        <f t="shared" si="16"/>
        <v>2.1301000000000001</v>
      </c>
      <c r="X96" s="22">
        <v>2017</v>
      </c>
      <c r="Y96" s="19">
        <f t="shared" si="17"/>
        <v>2.1301000000000001</v>
      </c>
      <c r="AA96" s="22">
        <v>2017</v>
      </c>
      <c r="AB96" s="19">
        <f t="shared" si="18"/>
        <v>2.1301000000000001</v>
      </c>
      <c r="AD96" s="22">
        <v>2017</v>
      </c>
      <c r="AE96" s="19">
        <f t="shared" si="19"/>
        <v>2.1301000000000001</v>
      </c>
      <c r="AG96" s="22">
        <v>2017</v>
      </c>
      <c r="AH96" s="19">
        <f t="shared" si="20"/>
        <v>2.1301000000000001</v>
      </c>
    </row>
    <row r="97" spans="1:34" x14ac:dyDescent="0.25">
      <c r="A97" s="3">
        <v>2018</v>
      </c>
      <c r="B97" s="14">
        <v>2.4426000000000001</v>
      </c>
      <c r="C97" s="14">
        <v>2.4426000000000001</v>
      </c>
      <c r="D97" s="14">
        <v>2.4426000000000001</v>
      </c>
      <c r="E97" s="14">
        <v>2.4426000000000001</v>
      </c>
      <c r="F97" s="14">
        <v>2.4426000000000001</v>
      </c>
      <c r="G97" s="14">
        <v>2.4426000000000001</v>
      </c>
      <c r="H97" s="14">
        <v>2.4426000000000001</v>
      </c>
      <c r="I97" s="14">
        <v>2.4426000000000001</v>
      </c>
      <c r="J97" s="14">
        <v>2.4425999999999997</v>
      </c>
      <c r="L97" s="18">
        <v>2018</v>
      </c>
      <c r="M97" s="19">
        <f t="shared" si="13"/>
        <v>2.4426000000000001</v>
      </c>
      <c r="O97" s="22">
        <v>2018</v>
      </c>
      <c r="P97" s="19">
        <f t="shared" si="14"/>
        <v>2.4426000000000001</v>
      </c>
      <c r="R97" s="22">
        <v>2018</v>
      </c>
      <c r="S97" s="19">
        <f t="shared" si="15"/>
        <v>2.4426000000000001</v>
      </c>
      <c r="U97" s="24">
        <v>2018</v>
      </c>
      <c r="V97" s="26">
        <f t="shared" si="16"/>
        <v>2.4426000000000001</v>
      </c>
      <c r="X97" s="22">
        <v>2018</v>
      </c>
      <c r="Y97" s="19">
        <f t="shared" si="17"/>
        <v>2.4426000000000001</v>
      </c>
      <c r="AA97" s="22">
        <v>2018</v>
      </c>
      <c r="AB97" s="19">
        <f t="shared" si="18"/>
        <v>2.4426000000000001</v>
      </c>
      <c r="AD97" s="22">
        <v>2018</v>
      </c>
      <c r="AE97" s="19">
        <f t="shared" si="19"/>
        <v>2.4426000000000001</v>
      </c>
      <c r="AG97" s="22">
        <v>2018</v>
      </c>
      <c r="AH97" s="19">
        <f t="shared" si="20"/>
        <v>2.4426000000000001</v>
      </c>
    </row>
    <row r="98" spans="1:34" x14ac:dyDescent="0.25">
      <c r="A98" s="3">
        <v>2019</v>
      </c>
      <c r="B98" s="14">
        <v>1.8122</v>
      </c>
      <c r="C98" s="14">
        <v>1.8122</v>
      </c>
      <c r="D98" s="14"/>
      <c r="E98" s="14">
        <v>1.8122</v>
      </c>
      <c r="F98" s="14">
        <v>1.8122</v>
      </c>
      <c r="G98" s="14">
        <v>1.8122</v>
      </c>
      <c r="H98" s="14">
        <v>1.8122</v>
      </c>
      <c r="I98" s="14">
        <v>1.8122</v>
      </c>
      <c r="J98" s="14">
        <v>1.8122000000000005</v>
      </c>
      <c r="L98" s="18">
        <v>2019</v>
      </c>
      <c r="M98" s="19">
        <f t="shared" si="13"/>
        <v>0</v>
      </c>
      <c r="O98" s="22">
        <v>2019</v>
      </c>
      <c r="P98" s="19">
        <f t="shared" si="14"/>
        <v>1.8122</v>
      </c>
      <c r="R98" s="22">
        <v>2019</v>
      </c>
      <c r="S98" s="19">
        <f t="shared" si="15"/>
        <v>1.8122</v>
      </c>
      <c r="U98" s="24">
        <v>2019</v>
      </c>
      <c r="V98" s="26">
        <f t="shared" si="16"/>
        <v>1.8122</v>
      </c>
      <c r="X98" s="22">
        <v>2019</v>
      </c>
      <c r="Y98" s="19">
        <f t="shared" si="17"/>
        <v>1.8122</v>
      </c>
      <c r="AA98" s="22">
        <v>2019</v>
      </c>
      <c r="AB98" s="19">
        <f t="shared" si="18"/>
        <v>1.8122</v>
      </c>
      <c r="AD98" s="22">
        <v>2019</v>
      </c>
      <c r="AE98" s="19">
        <f t="shared" si="19"/>
        <v>1.8122</v>
      </c>
      <c r="AG98" s="22">
        <v>2019</v>
      </c>
      <c r="AH98" s="19">
        <f t="shared" si="20"/>
        <v>1.8122</v>
      </c>
    </row>
    <row r="99" spans="1:34" x14ac:dyDescent="0.25">
      <c r="A99" s="3">
        <v>2020</v>
      </c>
      <c r="B99" s="14">
        <v>1.2336</v>
      </c>
      <c r="C99" s="14">
        <v>1.2336</v>
      </c>
      <c r="D99" s="14"/>
      <c r="E99" s="14">
        <v>1.2336</v>
      </c>
      <c r="F99" s="14">
        <v>1.2336</v>
      </c>
      <c r="G99" s="14">
        <v>1.2336</v>
      </c>
      <c r="H99" s="14">
        <v>1.2336</v>
      </c>
      <c r="I99" s="14">
        <v>1.2336</v>
      </c>
      <c r="J99" s="14">
        <v>1.2335999999999998</v>
      </c>
      <c r="L99" s="18">
        <v>2020</v>
      </c>
      <c r="M99" s="19">
        <f t="shared" si="13"/>
        <v>0</v>
      </c>
      <c r="O99" s="22">
        <v>2020</v>
      </c>
      <c r="P99" s="19">
        <f t="shared" si="14"/>
        <v>1.2336</v>
      </c>
      <c r="R99" s="22">
        <v>2020</v>
      </c>
      <c r="S99" s="19">
        <f t="shared" si="15"/>
        <v>1.2336</v>
      </c>
      <c r="U99" s="24">
        <v>2020</v>
      </c>
      <c r="V99" s="26">
        <f t="shared" si="16"/>
        <v>1.2336</v>
      </c>
      <c r="X99" s="22">
        <v>2020</v>
      </c>
      <c r="Y99" s="19">
        <f t="shared" si="17"/>
        <v>1.2336</v>
      </c>
      <c r="AA99" s="22">
        <v>2020</v>
      </c>
      <c r="AB99" s="19">
        <f t="shared" si="18"/>
        <v>1.2336</v>
      </c>
      <c r="AD99" s="22">
        <v>2020</v>
      </c>
      <c r="AE99" s="19">
        <f t="shared" si="19"/>
        <v>1.2336</v>
      </c>
      <c r="AG99" s="22">
        <v>2020</v>
      </c>
      <c r="AH99" s="19">
        <f t="shared" si="20"/>
        <v>1.2336</v>
      </c>
    </row>
    <row r="100" spans="1:34" x14ac:dyDescent="0.25">
      <c r="A100" s="3">
        <v>2021</v>
      </c>
      <c r="B100" s="14">
        <v>4.6978999999999997</v>
      </c>
      <c r="C100" s="14">
        <v>4.6978999999999997</v>
      </c>
      <c r="D100" s="14"/>
      <c r="E100" s="14">
        <v>4.6978999999999997</v>
      </c>
      <c r="F100" s="14">
        <v>4.6978999999999997</v>
      </c>
      <c r="G100" s="14">
        <v>4.6978999999999997</v>
      </c>
      <c r="H100" s="14">
        <v>4.6978999999999997</v>
      </c>
      <c r="I100" s="14">
        <v>4.6978999999999997</v>
      </c>
      <c r="J100" s="14">
        <v>4.6978999999999989</v>
      </c>
      <c r="L100" s="18">
        <v>2021</v>
      </c>
      <c r="M100" s="19">
        <f t="shared" si="13"/>
        <v>0</v>
      </c>
      <c r="O100" s="22">
        <v>2021</v>
      </c>
      <c r="P100" s="19">
        <f t="shared" si="14"/>
        <v>4.6978999999999997</v>
      </c>
      <c r="R100" s="22">
        <v>2021</v>
      </c>
      <c r="S100" s="19">
        <f t="shared" si="15"/>
        <v>4.6978999999999997</v>
      </c>
      <c r="U100" s="24">
        <v>2021</v>
      </c>
      <c r="V100" s="26">
        <f t="shared" si="16"/>
        <v>4.6978999999999997</v>
      </c>
      <c r="X100" s="22">
        <v>2021</v>
      </c>
      <c r="Y100" s="19">
        <f t="shared" si="17"/>
        <v>4.6978999999999997</v>
      </c>
      <c r="AA100" s="22">
        <v>2021</v>
      </c>
      <c r="AB100" s="19">
        <f t="shared" si="18"/>
        <v>4.6978999999999997</v>
      </c>
      <c r="AD100" s="22">
        <v>2021</v>
      </c>
      <c r="AE100" s="19">
        <f t="shared" si="19"/>
        <v>4.6978999999999997</v>
      </c>
      <c r="AG100" s="22">
        <v>2021</v>
      </c>
      <c r="AH100" s="19">
        <f t="shared" si="20"/>
        <v>4.6978999999999997</v>
      </c>
    </row>
    <row r="101" spans="1:34" x14ac:dyDescent="0.25">
      <c r="A101" s="3">
        <v>2022</v>
      </c>
      <c r="B101" s="14">
        <v>8.0028000000000006</v>
      </c>
      <c r="C101" s="14">
        <v>8.0028000000000006</v>
      </c>
      <c r="D101" s="14"/>
      <c r="E101" s="14">
        <v>8.0028000000000006</v>
      </c>
      <c r="F101" s="14">
        <v>8.0028000000000006</v>
      </c>
      <c r="G101" s="14">
        <v>8.0028000000000006</v>
      </c>
      <c r="H101" s="14">
        <v>8.0028000000000006</v>
      </c>
      <c r="I101" s="14">
        <v>8.0028000000000006</v>
      </c>
      <c r="J101" s="14">
        <v>8.0028000000000024</v>
      </c>
      <c r="L101" s="18">
        <v>2022</v>
      </c>
      <c r="M101" s="19">
        <f t="shared" si="13"/>
        <v>0</v>
      </c>
      <c r="O101" s="22">
        <v>2022</v>
      </c>
      <c r="P101" s="19">
        <f t="shared" si="14"/>
        <v>8.0028000000000006</v>
      </c>
      <c r="R101" s="22">
        <v>2022</v>
      </c>
      <c r="S101" s="19">
        <f t="shared" si="15"/>
        <v>8.0028000000000006</v>
      </c>
      <c r="U101" s="24">
        <v>2022</v>
      </c>
      <c r="V101" s="26">
        <f t="shared" si="16"/>
        <v>8.0028000000000006</v>
      </c>
      <c r="X101" s="22">
        <v>2022</v>
      </c>
      <c r="Y101" s="19">
        <f t="shared" si="17"/>
        <v>8.0028000000000006</v>
      </c>
      <c r="AA101" s="22">
        <v>2022</v>
      </c>
      <c r="AB101" s="19">
        <f t="shared" si="18"/>
        <v>8.0028000000000006</v>
      </c>
      <c r="AD101" s="22">
        <v>2022</v>
      </c>
      <c r="AE101" s="19">
        <f t="shared" si="19"/>
        <v>8.0028000000000006</v>
      </c>
      <c r="AG101" s="22">
        <v>2022</v>
      </c>
      <c r="AH101" s="19">
        <f t="shared" si="20"/>
        <v>8.0028000000000006</v>
      </c>
    </row>
    <row r="102" spans="1:34" x14ac:dyDescent="0.25">
      <c r="A102" s="3">
        <v>2023</v>
      </c>
      <c r="B102" s="14"/>
      <c r="C102" s="14">
        <v>3.7</v>
      </c>
      <c r="D102" s="14"/>
      <c r="E102" s="14"/>
      <c r="F102" s="14"/>
      <c r="G102" s="14">
        <v>3.7</v>
      </c>
      <c r="H102" s="14"/>
      <c r="I102" s="14"/>
      <c r="J102" s="14">
        <v>3.7</v>
      </c>
      <c r="L102" s="20">
        <v>2023</v>
      </c>
      <c r="M102" s="21">
        <v>0</v>
      </c>
      <c r="O102" s="23">
        <v>2023</v>
      </c>
      <c r="P102" s="21">
        <f t="shared" si="14"/>
        <v>0</v>
      </c>
      <c r="R102" s="23">
        <v>2023</v>
      </c>
      <c r="S102" s="21">
        <f t="shared" si="15"/>
        <v>3.7</v>
      </c>
      <c r="U102" s="25">
        <v>2023</v>
      </c>
      <c r="V102" s="27">
        <f t="shared" si="16"/>
        <v>0</v>
      </c>
      <c r="X102" s="23">
        <v>2023</v>
      </c>
      <c r="Y102" s="21">
        <f t="shared" si="17"/>
        <v>0</v>
      </c>
      <c r="AA102" s="23">
        <v>2023</v>
      </c>
      <c r="AB102" s="21">
        <f t="shared" si="18"/>
        <v>3.7</v>
      </c>
      <c r="AD102" s="23">
        <v>2023</v>
      </c>
      <c r="AE102" s="21">
        <f t="shared" si="19"/>
        <v>3.7</v>
      </c>
      <c r="AG102" s="23">
        <v>2023</v>
      </c>
      <c r="AH102" s="21">
        <f t="shared" si="20"/>
        <v>0</v>
      </c>
    </row>
    <row r="103" spans="1:34" x14ac:dyDescent="0.25">
      <c r="A103" s="3" t="s">
        <v>43</v>
      </c>
      <c r="B103" s="14">
        <v>2.2354999999999996</v>
      </c>
      <c r="C103" s="14">
        <v>2.286</v>
      </c>
      <c r="D103" s="14">
        <v>1.55505</v>
      </c>
      <c r="E103" s="14">
        <v>2.5912888888888892</v>
      </c>
      <c r="F103" s="14">
        <v>2.2355</v>
      </c>
      <c r="G103" s="14">
        <v>2.2695581395348841</v>
      </c>
      <c r="H103" s="14">
        <v>2.2355</v>
      </c>
      <c r="I103" s="14">
        <v>2.2355</v>
      </c>
      <c r="J103" s="14">
        <v>2.2313173913043474</v>
      </c>
      <c r="L103" s="15"/>
    </row>
    <row r="104" spans="1:34" x14ac:dyDescent="0.25">
      <c r="C104" s="14"/>
      <c r="D104" s="14"/>
      <c r="E104" s="14"/>
      <c r="F104" s="14"/>
      <c r="G104" s="14"/>
      <c r="H104" s="14"/>
      <c r="I104" s="14"/>
      <c r="J104" s="14"/>
      <c r="K104" s="14"/>
      <c r="L104" s="14"/>
      <c r="M104" s="14"/>
      <c r="N104"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2DB6-042C-4AF5-9F61-B74A8E34B19B}">
  <dimension ref="D23:P29"/>
  <sheetViews>
    <sheetView showGridLines="0" showRowColHeaders="0" workbookViewId="0">
      <selection activeCell="I36" sqref="I36"/>
    </sheetView>
  </sheetViews>
  <sheetFormatPr defaultColWidth="8.85546875" defaultRowHeight="15" x14ac:dyDescent="0.25"/>
  <cols>
    <col min="1" max="14" width="8.85546875" style="10"/>
    <col min="15" max="15" width="12.28515625" style="10" customWidth="1"/>
    <col min="16" max="16" width="11.7109375" style="10" customWidth="1"/>
    <col min="17" max="17" width="13.5703125" style="10" customWidth="1"/>
    <col min="18" max="18" width="12.28515625" style="10" customWidth="1"/>
    <col min="19" max="16384" width="8.85546875" style="10"/>
  </cols>
  <sheetData>
    <row r="23" spans="4:16" ht="15.75" x14ac:dyDescent="0.25">
      <c r="D23" s="13"/>
      <c r="E23" s="13"/>
      <c r="F23" s="13"/>
      <c r="G23" s="13"/>
      <c r="M23" s="11" t="s">
        <v>63</v>
      </c>
      <c r="N23" s="11" t="s">
        <v>47</v>
      </c>
      <c r="O23" s="11" t="s">
        <v>64</v>
      </c>
      <c r="P23" s="11" t="s">
        <v>65</v>
      </c>
    </row>
    <row r="24" spans="4:16" ht="15.75" x14ac:dyDescent="0.25">
      <c r="M24" s="11"/>
      <c r="N24" s="11"/>
      <c r="O24" s="11"/>
      <c r="P24" s="11"/>
    </row>
    <row r="25" spans="4:16" ht="15.75" x14ac:dyDescent="0.25">
      <c r="M25" s="11" t="s">
        <v>4</v>
      </c>
      <c r="N25" s="11">
        <f>GETPIVOTDATA("Average of Revenue2",PivotTables!$H$3)</f>
        <v>75862.600757763998</v>
      </c>
      <c r="O25" s="11">
        <f>GETPIVOTDATA("Min of Revenue",PivotTables!$H$3)</f>
        <v>3326.4450000000002</v>
      </c>
      <c r="P25" s="11">
        <f>GETPIVOTDATA("Max of Revenue3",PivotTables!$H$3)</f>
        <v>513983</v>
      </c>
    </row>
    <row r="26" spans="4:16" ht="15.75" x14ac:dyDescent="0.25">
      <c r="M26" s="11" t="s">
        <v>6</v>
      </c>
      <c r="N26" s="11">
        <f>GETPIVOTDATA("Average of Net Income2",PivotTables!$H$12)</f>
        <v>12276.607075776399</v>
      </c>
      <c r="O26" s="11">
        <f>GETPIVOTDATA("Min of Net Income",PivotTables!$H$12)</f>
        <v>-12244</v>
      </c>
      <c r="P26" s="11">
        <f>GETPIVOTDATA("Max of Net Income3",PivotTables!$H$12)</f>
        <v>99803</v>
      </c>
    </row>
    <row r="27" spans="4:16" ht="15.75" x14ac:dyDescent="0.25">
      <c r="M27" s="11" t="s">
        <v>8</v>
      </c>
      <c r="N27" s="11">
        <f>GETPIVOTDATA("Average of EBITDA2",PivotTables!$H$9)</f>
        <v>20174.023973913048</v>
      </c>
      <c r="O27" s="11">
        <f>GETPIVOTDATA("Min of EBITDA",PivotTables!$H$9)</f>
        <v>-6860</v>
      </c>
      <c r="P27" s="11">
        <f>GETPIVOTDATA("Max of EBITDA3",PivotTables!$H$9)</f>
        <v>130541</v>
      </c>
    </row>
    <row r="28" spans="4:16" ht="15.75" x14ac:dyDescent="0.25">
      <c r="M28" s="11" t="s">
        <v>66</v>
      </c>
      <c r="N28" s="11">
        <f>GETPIVOTDATA("Average of Market Cap(in B USD)2",PivotTables!$H$6)</f>
        <v>336.21012422360263</v>
      </c>
      <c r="O28" s="11">
        <f>GETPIVOTDATA("Min of Market Cap(in B USD)",PivotTables!$H$6)</f>
        <v>0.04</v>
      </c>
      <c r="P28" s="11">
        <f>GETPIVOTDATA("Max of Market Cap(in B USD)3",PivotTables!$H$6)</f>
        <v>2913.28</v>
      </c>
    </row>
    <row r="29" spans="4:16" ht="15.75" x14ac:dyDescent="0.25">
      <c r="M29" s="12"/>
      <c r="N29" s="12"/>
      <c r="O29" s="12"/>
      <c r="P29" s="12"/>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9171-CCF3-40C0-A096-873609254B55}">
  <dimension ref="A1"/>
  <sheetViews>
    <sheetView showGridLines="0" showRowColHeaders="0" workbookViewId="0">
      <selection activeCell="B1" sqref="B1:B1048576"/>
    </sheetView>
  </sheetViews>
  <sheetFormatPr defaultColWidth="8.85546875" defaultRowHeight="15" x14ac:dyDescent="0.25"/>
  <cols>
    <col min="1" max="16384" width="8.85546875" style="10"/>
  </cols>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4B8F6-0A0D-46CD-A5CD-17CD69E14B40}">
  <dimension ref="R11:R18"/>
  <sheetViews>
    <sheetView showGridLines="0" showRowColHeaders="0" tabSelected="1" workbookViewId="0">
      <selection activeCell="B4" sqref="B4"/>
    </sheetView>
  </sheetViews>
  <sheetFormatPr defaultColWidth="8.85546875" defaultRowHeight="15" x14ac:dyDescent="0.25"/>
  <cols>
    <col min="1" max="16384" width="8.85546875" style="10"/>
  </cols>
  <sheetData>
    <row r="11" spans="18:18" x14ac:dyDescent="0.25">
      <c r="R11" s="13"/>
    </row>
    <row r="12" spans="18:18" x14ac:dyDescent="0.25">
      <c r="R12" s="13"/>
    </row>
    <row r="13" spans="18:18" x14ac:dyDescent="0.25">
      <c r="R13" s="13"/>
    </row>
    <row r="14" spans="18:18" x14ac:dyDescent="0.25">
      <c r="R14" s="13"/>
    </row>
    <row r="15" spans="18:18" x14ac:dyDescent="0.25">
      <c r="R15" s="13"/>
    </row>
    <row r="16" spans="18:18" x14ac:dyDescent="0.25">
      <c r="R16" s="13"/>
    </row>
    <row r="17" spans="18:18" x14ac:dyDescent="0.25">
      <c r="R17" s="13"/>
    </row>
    <row r="18" spans="18:18" x14ac:dyDescent="0.25">
      <c r="R18"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PivotTables</vt:lpstr>
      <vt:lpstr>Overview</vt:lpstr>
      <vt:lpstr>Financials</vt:lpstr>
      <vt:lpstr>Profitabilty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rimu patil</cp:lastModifiedBy>
  <dcterms:created xsi:type="dcterms:W3CDTF">2023-12-18T18:12:04Z</dcterms:created>
  <dcterms:modified xsi:type="dcterms:W3CDTF">2023-12-20T02:11:29Z</dcterms:modified>
</cp:coreProperties>
</file>