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dhart/Documents/XSEDE/XSEDE Data Sets/allocations data set v2/"/>
    </mc:Choice>
  </mc:AlternateContent>
  <xr:revisionPtr revIDLastSave="0" documentId="13_ncr:1_{B3155C35-C4A6-864D-A9AB-F32C754FD548}" xr6:coauthVersionLast="45" xr6:coauthVersionMax="45" xr10:uidLastSave="{00000000-0000-0000-0000-000000000000}"/>
  <bookViews>
    <workbookView xWindow="10100" yWindow="-22680" windowWidth="28800" windowHeight="16680" xr2:uid="{00000000-000D-0000-FFFF-FFFF00000000}"/>
  </bookViews>
  <sheets>
    <sheet name="Metadata" sheetId="1" r:id="rId1"/>
    <sheet name="ControlledVocab" sheetId="3" r:id="rId2"/>
    <sheet name="XML"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0" i="2" l="1"/>
  <c r="B7" i="2" l="1"/>
  <c r="C27" i="2"/>
  <c r="D28" i="2"/>
  <c r="B20" i="2"/>
  <c r="D23" i="2"/>
  <c r="D33" i="2"/>
  <c r="D32" i="2"/>
  <c r="D31" i="2"/>
  <c r="D30" i="2"/>
  <c r="D29" i="2"/>
  <c r="D49" i="2"/>
  <c r="D48" i="2"/>
  <c r="D47" i="2"/>
  <c r="D46" i="2"/>
  <c r="D44" i="2"/>
  <c r="C43" i="2"/>
  <c r="D45" i="2"/>
  <c r="D39" i="2"/>
  <c r="D41" i="2"/>
  <c r="D40" i="2"/>
  <c r="D38" i="2"/>
  <c r="D37" i="2"/>
  <c r="D36" i="2"/>
  <c r="C35" i="2"/>
  <c r="D65" i="2"/>
  <c r="D67" i="2"/>
  <c r="D66" i="2"/>
  <c r="D64" i="2"/>
  <c r="C13" i="2"/>
  <c r="B52" i="2"/>
  <c r="C54" i="2"/>
  <c r="C57" i="2"/>
  <c r="C17" i="2" l="1"/>
  <c r="C10" i="2"/>
  <c r="C5" i="2"/>
  <c r="D9" i="1"/>
  <c r="D21" i="1" s="1"/>
  <c r="B8" i="2" l="1"/>
  <c r="D12" i="1"/>
  <c r="D10" i="1"/>
  <c r="D11" i="1"/>
  <c r="B3" i="2"/>
</calcChain>
</file>

<file path=xl/sharedStrings.xml><?xml version="1.0" encoding="utf-8"?>
<sst xmlns="http://schemas.openxmlformats.org/spreadsheetml/2006/main" count="224" uniqueCount="193">
  <si>
    <t>IDB field</t>
  </si>
  <si>
    <t>Identifier</t>
  </si>
  <si>
    <t>Creator</t>
  </si>
  <si>
    <t>Title</t>
  </si>
  <si>
    <t>Publisher</t>
  </si>
  <si>
    <t>PublicationYear</t>
  </si>
  <si>
    <t>ResourceType</t>
  </si>
  <si>
    <t>Subject</t>
  </si>
  <si>
    <t>Contributor</t>
  </si>
  <si>
    <t>Date</t>
  </si>
  <si>
    <t>Description</t>
  </si>
  <si>
    <t>Laguage</t>
  </si>
  <si>
    <t>Format</t>
  </si>
  <si>
    <t>Version</t>
  </si>
  <si>
    <t>Rights</t>
  </si>
  <si>
    <t>FundingReference</t>
  </si>
  <si>
    <t>DOI</t>
  </si>
  <si>
    <t>&lt;?xml version="1.0" encoding="UTF-8"?&gt;</t>
  </si>
  <si>
    <t>&lt;resource xmlns:xsi="http://www.w3.org/2001/XMLSchema-instance" xmlns="http://datacite.org/schema/kernel-4" xsi:schemaLocation="http://datacite.org/schema/kernel-4 http://schema.datacite.org/meta/kernel-4.1/metadata.xsd"&gt;</t>
  </si>
  <si>
    <t>Type</t>
  </si>
  <si>
    <t>Value</t>
  </si>
  <si>
    <t>IdentifierType</t>
  </si>
  <si>
    <t>University of Illinois, Urbana-Champaign</t>
  </si>
  <si>
    <t>-</t>
  </si>
  <si>
    <t>Dataset</t>
  </si>
  <si>
    <t>resourceTypeGeneral</t>
  </si>
  <si>
    <t>Other</t>
  </si>
  <si>
    <t>Organizational</t>
  </si>
  <si>
    <t>Keywords</t>
  </si>
  <si>
    <t>en</t>
  </si>
  <si>
    <t>ContactPerson</t>
  </si>
  <si>
    <t>DataCollector</t>
  </si>
  <si>
    <t>ProjectLeader</t>
  </si>
  <si>
    <t>DataCurator</t>
  </si>
  <si>
    <t>Family (Last) Name</t>
  </si>
  <si>
    <t>Given (First) Name</t>
  </si>
  <si>
    <t>Data Collector</t>
  </si>
  <si>
    <t>Data Curator</t>
  </si>
  <si>
    <t>ORCID ID</t>
  </si>
  <si>
    <t>Affiliation</t>
  </si>
  <si>
    <t>Contributors</t>
  </si>
  <si>
    <t>Hart</t>
  </si>
  <si>
    <t>David</t>
  </si>
  <si>
    <t>National Center for Atmospheric Research</t>
  </si>
  <si>
    <t>Towns</t>
  </si>
  <si>
    <t>John</t>
  </si>
  <si>
    <t>National Center for Supercomputing Applications</t>
  </si>
  <si>
    <t>0000-0001-6393-0967</t>
  </si>
  <si>
    <t>0000-0001-7961-2277</t>
  </si>
  <si>
    <t>funderName</t>
  </si>
  <si>
    <t>National Science Foundation</t>
  </si>
  <si>
    <t>funderIdentifier</t>
  </si>
  <si>
    <t>funderIdentifierType</t>
  </si>
  <si>
    <t>awardNumber</t>
  </si>
  <si>
    <t>awardURI</t>
  </si>
  <si>
    <t>awardTitle</t>
  </si>
  <si>
    <t>https://www.nsf.gov/awardsearch/showAward?AWD_ID=1548562</t>
  </si>
  <si>
    <t>XSEDE 2.0: Integrating, Enabling and Enhancing National Cyberinfrastructure with Expanding Community Involvement</t>
  </si>
  <si>
    <t>http://dx.doi.org/10.13039/100000001</t>
  </si>
  <si>
    <t>Crossref Funder ID</t>
  </si>
  <si>
    <t>Updated</t>
  </si>
  <si>
    <t>CSV</t>
  </si>
  <si>
    <t>Size (incl. units)</t>
  </si>
  <si>
    <t>Author</t>
  </si>
  <si>
    <t>Email</t>
  </si>
  <si>
    <t>License</t>
  </si>
  <si>
    <t>Release Date</t>
  </si>
  <si>
    <t>Available</t>
  </si>
  <si>
    <t>Citation</t>
  </si>
  <si>
    <t>dataset</t>
  </si>
  <si>
    <t>contributorType</t>
  </si>
  <si>
    <t>dateType</t>
  </si>
  <si>
    <t>relatedIdentifierType</t>
  </si>
  <si>
    <t>relationType</t>
  </si>
  <si>
    <t>descriptionType</t>
  </si>
  <si>
    <t>DataManager</t>
  </si>
  <si>
    <t>Distributor</t>
  </si>
  <si>
    <t>Editor</t>
  </si>
  <si>
    <t>HostingInstitution</t>
  </si>
  <si>
    <t>Producer</t>
  </si>
  <si>
    <t>ProjectManager</t>
  </si>
  <si>
    <t>ProjectMember</t>
  </si>
  <si>
    <t>RegistrationAgency</t>
  </si>
  <si>
    <t>RegistratorAuthority</t>
  </si>
  <si>
    <t>RelatedPerson</t>
  </si>
  <si>
    <t>Researcher</t>
  </si>
  <si>
    <t>ResearchGroup</t>
  </si>
  <si>
    <t>RightsHolder</t>
  </si>
  <si>
    <t>Supervisor</t>
  </si>
  <si>
    <t>WorkPackageLeader</t>
  </si>
  <si>
    <t>Accepted</t>
  </si>
  <si>
    <t>Copyrighted</t>
  </si>
  <si>
    <t>Collected</t>
  </si>
  <si>
    <t>Created</t>
  </si>
  <si>
    <t>Issued</t>
  </si>
  <si>
    <t>Submitted</t>
  </si>
  <si>
    <t>Valid</t>
  </si>
  <si>
    <t>ARK</t>
  </si>
  <si>
    <t>arXiv</t>
  </si>
  <si>
    <t>bibcode</t>
  </si>
  <si>
    <t>EAN13</t>
  </si>
  <si>
    <t>EISSN</t>
  </si>
  <si>
    <t>Handle</t>
  </si>
  <si>
    <t>IGSN</t>
  </si>
  <si>
    <t>ISBN</t>
  </si>
  <si>
    <t>ISSN</t>
  </si>
  <si>
    <t>ISTC</t>
  </si>
  <si>
    <t>LISSN</t>
  </si>
  <si>
    <t>LSID</t>
  </si>
  <si>
    <t>PMID</t>
  </si>
  <si>
    <t>PURL</t>
  </si>
  <si>
    <t>UPC</t>
  </si>
  <si>
    <t>URL</t>
  </si>
  <si>
    <t>URN</t>
  </si>
  <si>
    <t>IsCitedBy</t>
  </si>
  <si>
    <t>Cites</t>
  </si>
  <si>
    <t>IsSupplementTo</t>
  </si>
  <si>
    <t>IsSupplementedBy</t>
  </si>
  <si>
    <t>IsContinuedBy</t>
  </si>
  <si>
    <t>Continues</t>
  </si>
  <si>
    <t>Describes</t>
  </si>
  <si>
    <t>IsDescribedBy</t>
  </si>
  <si>
    <t>HasMetaData</t>
  </si>
  <si>
    <t>IsMetadataFor</t>
  </si>
  <si>
    <t>HasVersion</t>
  </si>
  <si>
    <t>IsVersionOf</t>
  </si>
  <si>
    <t>IsNewVersionOf</t>
  </si>
  <si>
    <t>IsPreviousVersionOf</t>
  </si>
  <si>
    <t>IsPartOf</t>
  </si>
  <si>
    <t>HasPart</t>
  </si>
  <si>
    <t>IsReferencedBy</t>
  </si>
  <si>
    <t>References</t>
  </si>
  <si>
    <t>IsDocumentedBy</t>
  </si>
  <si>
    <t>Documents</t>
  </si>
  <si>
    <t>IsCompiledBy</t>
  </si>
  <si>
    <t>Compiles</t>
  </si>
  <si>
    <t>IsVariantFormOf</t>
  </si>
  <si>
    <t>IsOriginalFormOf</t>
  </si>
  <si>
    <t>IsIdenticalTo</t>
  </si>
  <si>
    <t>IsReviewedBy</t>
  </si>
  <si>
    <t>Reviews</t>
  </si>
  <si>
    <t>IsDerivedFrom</t>
  </si>
  <si>
    <t>IsSourceOf</t>
  </si>
  <si>
    <t>IsRequiredBy</t>
  </si>
  <si>
    <t>Requires</t>
  </si>
  <si>
    <t>Abstract</t>
  </si>
  <si>
    <t>Methods</t>
  </si>
  <si>
    <t>SeriesInformation</t>
  </si>
  <si>
    <t>TableOfContents</t>
  </si>
  <si>
    <t>TechnicalInfo</t>
  </si>
  <si>
    <t>Field (DataCite)</t>
  </si>
  <si>
    <t>THE FOLLOWING DO NOT CHANGE</t>
  </si>
  <si>
    <t>jtowns@illinois.edu</t>
  </si>
  <si>
    <t>dhart@ucar.edu</t>
  </si>
  <si>
    <t>&lt;titles&gt;</t>
  </si>
  <si>
    <t>&lt;/titles&gt;</t>
  </si>
  <si>
    <t>&lt;dates&gt;</t>
  </si>
  <si>
    <t>&lt;/dates&gt;</t>
  </si>
  <si>
    <t>&lt;subjects&gt;</t>
  </si>
  <si>
    <t>&lt;/subjects&gt;</t>
  </si>
  <si>
    <t>&lt;description xml:lang="en" descriptionType="Abstract"&gt;</t>
  </si>
  <si>
    <t>&lt;/resource&gt;</t>
  </si>
  <si>
    <t>&lt;creators&gt;</t>
  </si>
  <si>
    <t>&lt;creator&gt;</t>
  </si>
  <si>
    <t>&lt;/creator&gt;</t>
  </si>
  <si>
    <t>&lt;/creators&gt;</t>
  </si>
  <si>
    <t>&lt;contributors&gt;</t>
  </si>
  <si>
    <t>&lt;/contributor&gt;</t>
  </si>
  <si>
    <t>&lt;/contributors&gt;</t>
  </si>
  <si>
    <t>&lt;formats&gt;</t>
  </si>
  <si>
    <t>&lt;/formats&gt;</t>
  </si>
  <si>
    <t>&lt;sizes&gt;</t>
  </si>
  <si>
    <t>&lt;/sizes&gt;</t>
  </si>
  <si>
    <t>&lt;rightsList&gt;</t>
  </si>
  <si>
    <t>&lt;/rightsList&gt;</t>
  </si>
  <si>
    <t>&lt;fundingReferences&gt;</t>
  </si>
  <si>
    <t>&lt;fundingReference&gt;</t>
  </si>
  <si>
    <t>&lt;/fundingReference&gt;</t>
  </si>
  <si>
    <t>&lt;/fundingReferences&gt;</t>
  </si>
  <si>
    <t>&lt;/description&gt;</t>
  </si>
  <si>
    <t>&lt;/descriptions&gt;</t>
  </si>
  <si>
    <t>&lt;descriptions&gt;</t>
  </si>
  <si>
    <t>The XSEDE program manages the database of allocation awards for the portfolio of advanced research computing resources funded by the National Science Foundation (NSF). The database holds data for allocation awards dating to the start of the TeraGrid program in 2004 to present, with awards continuing through the end of the second XSEDE award in 2021. The project data include lead researcher and affiliation, title and abstract, field of science, and the start and end dates. Along with the project information, the data set includes resource allocation and usage data for each award associated with the project. The data show the transition of resources over a fifteen year span along with the evolution of researchers, fields of science, and institutional representation.</t>
  </si>
  <si>
    <t>allocations; cyberinfrastructure; XSEDE</t>
  </si>
  <si>
    <t>Primary Contact</t>
  </si>
  <si>
    <t>XSEDE, Extreme Science and Engineering Discovery Environment</t>
  </si>
  <si>
    <t>CC0</t>
  </si>
  <si>
    <t>OPTIONAL FIELDS</t>
  </si>
  <si>
    <t>XSEDE: Allocations Awards for the NSF Cyberinfrastructure Portfolio, 2004-2019</t>
  </si>
  <si>
    <t>Froeschl</t>
  </si>
  <si>
    <t>Leslie</t>
  </si>
  <si>
    <t>lfroesch@illinois.edu</t>
  </si>
  <si>
    <t>53.7 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</si>
</sst>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font>
      <sz val="12"/>
      <color theme="1"/>
      <name val="Calibri"/>
      <family val="2"/>
      <scheme val="minor"/>
    </font>
    <font>
      <b/>
      <sz val="13"/>
      <color theme="3"/>
      <name val="Calibri"/>
      <family val="2"/>
      <scheme val="minor"/>
    </font>
    <font>
      <b/>
      <sz val="12"/>
      <color theme="1"/>
      <name val="Calibri"/>
      <family val="2"/>
      <scheme val="minor"/>
    </font>
    <font>
      <b/>
      <i/>
      <sz val="12"/>
      <color theme="1"/>
      <name val="Calibri"/>
      <family val="2"/>
      <scheme val="minor"/>
    </font>
    <font>
      <u/>
      <sz val="12"/>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4" fillId="0" borderId="0" applyNumberFormat="0" applyFill="0" applyBorder="0" applyAlignment="0" applyProtection="0"/>
  </cellStyleXfs>
  <cellXfs count="19">
    <xf numFmtId="0" fontId="0" fillId="0" borderId="0" xfId="0"/>
    <xf numFmtId="0" fontId="0" fillId="0" borderId="0" xfId="0" quotePrefix="1"/>
    <xf numFmtId="0" fontId="2" fillId="0" borderId="0" xfId="0" applyFont="1"/>
    <xf numFmtId="0" fontId="0" fillId="3" borderId="0" xfId="0" applyFill="1"/>
    <xf numFmtId="0" fontId="0" fillId="3" borderId="0" xfId="0" applyFill="1" applyAlignment="1">
      <alignment horizontal="left"/>
    </xf>
    <xf numFmtId="164" fontId="0" fillId="0" borderId="0" xfId="0" applyNumberFormat="1"/>
    <xf numFmtId="0" fontId="3" fillId="0" borderId="0" xfId="0" applyFont="1"/>
    <xf numFmtId="0" fontId="4" fillId="0" borderId="0" xfId="2"/>
    <xf numFmtId="0" fontId="0" fillId="3" borderId="0" xfId="0" applyFill="1" applyAlignment="1">
      <alignment wrapText="1"/>
    </xf>
    <xf numFmtId="0" fontId="0" fillId="2" borderId="0" xfId="0" applyFill="1" applyAlignment="1">
      <alignment horizontal="center" vertical="top"/>
    </xf>
    <xf numFmtId="0" fontId="0" fillId="0" borderId="0" xfId="0" applyAlignment="1">
      <alignment horizontal="center" vertical="top"/>
    </xf>
    <xf numFmtId="0" fontId="2" fillId="0" borderId="0" xfId="0" applyFont="1" applyAlignment="1">
      <alignment horizontal="center" vertical="top"/>
    </xf>
    <xf numFmtId="0" fontId="0" fillId="0" borderId="0" xfId="0" applyAlignment="1">
      <alignment wrapText="1"/>
    </xf>
    <xf numFmtId="164" fontId="0" fillId="0" borderId="0" xfId="0" applyNumberFormat="1" applyFill="1" applyAlignment="1">
      <alignment horizontal="left"/>
    </xf>
    <xf numFmtId="0" fontId="0" fillId="0" borderId="0" xfId="0" applyFill="1" applyAlignment="1">
      <alignment horizontal="left"/>
    </xf>
    <xf numFmtId="0" fontId="0" fillId="0" borderId="0" xfId="0" applyFill="1"/>
    <xf numFmtId="49" fontId="0" fillId="0" borderId="0" xfId="0" applyNumberFormat="1" applyAlignment="1">
      <alignment vertical="top" wrapText="1"/>
    </xf>
    <xf numFmtId="1" fontId="0" fillId="0" borderId="0" xfId="0" applyNumberFormat="1" applyAlignment="1">
      <alignment horizontal="left"/>
    </xf>
    <xf numFmtId="0" fontId="1" fillId="0" borderId="1" xfId="1" applyAlignment="1">
      <alignment horizontal="center"/>
    </xf>
  </cellXfs>
  <cellStyles count="3">
    <cellStyle name="Heading 2" xfId="1" builtinId="17"/>
    <cellStyle name="Hyperlink" xfId="2"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lfroesch@illinois.edu" TargetMode="External"/><Relationship Id="rId2" Type="http://schemas.openxmlformats.org/officeDocument/2006/relationships/hyperlink" Target="mailto:dhart@ucar.edu" TargetMode="External"/><Relationship Id="rId1" Type="http://schemas.openxmlformats.org/officeDocument/2006/relationships/hyperlink" Target="mailto:jtowns@illinois.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4"/>
  <sheetViews>
    <sheetView tabSelected="1" workbookViewId="0">
      <selection activeCell="E17" sqref="E17"/>
    </sheetView>
  </sheetViews>
  <sheetFormatPr baseColWidth="10" defaultRowHeight="16"/>
  <cols>
    <col min="1" max="1" width="16.5" bestFit="1" customWidth="1"/>
    <col min="2" max="2" width="12.83203125" bestFit="1" customWidth="1"/>
    <col min="3" max="3" width="18" style="10" bestFit="1" customWidth="1"/>
    <col min="4" max="4" width="72.33203125" customWidth="1"/>
    <col min="5" max="5" width="12" customWidth="1"/>
    <col min="7" max="7" width="17.5" bestFit="1" customWidth="1"/>
    <col min="8" max="8" width="13.33203125" bestFit="1" customWidth="1"/>
    <col min="9" max="9" width="12.83203125" bestFit="1" customWidth="1"/>
    <col min="10" max="10" width="26.33203125" customWidth="1"/>
    <col min="11" max="11" width="11.6640625" bestFit="1" customWidth="1"/>
  </cols>
  <sheetData>
    <row r="1" spans="1:12" ht="18" thickBot="1">
      <c r="H1" s="18" t="s">
        <v>40</v>
      </c>
      <c r="I1" s="18"/>
      <c r="J1" s="18"/>
      <c r="K1" s="18"/>
    </row>
    <row r="2" spans="1:12" s="2" customFormat="1" ht="17" thickTop="1">
      <c r="A2" s="2" t="s">
        <v>150</v>
      </c>
      <c r="B2" s="2" t="s">
        <v>0</v>
      </c>
      <c r="C2" s="11" t="s">
        <v>19</v>
      </c>
      <c r="D2" s="2" t="s">
        <v>20</v>
      </c>
      <c r="E2"/>
      <c r="H2" s="2" t="s">
        <v>34</v>
      </c>
      <c r="I2" s="2" t="s">
        <v>35</v>
      </c>
      <c r="J2" s="2" t="s">
        <v>38</v>
      </c>
      <c r="K2" s="2" t="s">
        <v>64</v>
      </c>
      <c r="L2" s="2" t="s">
        <v>39</v>
      </c>
    </row>
    <row r="3" spans="1:12">
      <c r="A3" t="s">
        <v>3</v>
      </c>
      <c r="B3" t="s">
        <v>3</v>
      </c>
      <c r="C3" s="9" t="s">
        <v>23</v>
      </c>
      <c r="D3" t="s">
        <v>188</v>
      </c>
      <c r="G3" s="2" t="s">
        <v>184</v>
      </c>
      <c r="H3" t="s">
        <v>44</v>
      </c>
      <c r="I3" t="s">
        <v>45</v>
      </c>
      <c r="J3" t="s">
        <v>48</v>
      </c>
      <c r="K3" s="7" t="s">
        <v>152</v>
      </c>
      <c r="L3" t="s">
        <v>46</v>
      </c>
    </row>
    <row r="4" spans="1:12">
      <c r="A4" t="s">
        <v>9</v>
      </c>
      <c r="B4" t="s">
        <v>66</v>
      </c>
      <c r="C4" s="9" t="s">
        <v>67</v>
      </c>
      <c r="D4" s="13">
        <v>43867</v>
      </c>
      <c r="G4" s="2" t="s">
        <v>37</v>
      </c>
      <c r="H4" t="s">
        <v>189</v>
      </c>
      <c r="I4" t="s">
        <v>190</v>
      </c>
      <c r="K4" s="7" t="s">
        <v>191</v>
      </c>
      <c r="L4" t="s">
        <v>46</v>
      </c>
    </row>
    <row r="5" spans="1:12">
      <c r="A5" t="s">
        <v>7</v>
      </c>
      <c r="B5" t="s">
        <v>28</v>
      </c>
      <c r="C5" s="9" t="s">
        <v>23</v>
      </c>
      <c r="D5" s="15" t="s">
        <v>183</v>
      </c>
      <c r="G5" s="2" t="s">
        <v>36</v>
      </c>
      <c r="H5" t="s">
        <v>41</v>
      </c>
      <c r="I5" t="s">
        <v>42</v>
      </c>
      <c r="J5" t="s">
        <v>47</v>
      </c>
      <c r="K5" s="7" t="s">
        <v>153</v>
      </c>
      <c r="L5" t="s">
        <v>43</v>
      </c>
    </row>
    <row r="6" spans="1:12" ht="160">
      <c r="A6" t="s">
        <v>10</v>
      </c>
      <c r="B6" t="s">
        <v>10</v>
      </c>
      <c r="C6" s="9" t="s">
        <v>145</v>
      </c>
      <c r="D6" s="16" t="s">
        <v>182</v>
      </c>
    </row>
    <row r="7" spans="1:12">
      <c r="C7" s="9"/>
      <c r="D7" s="16"/>
    </row>
    <row r="8" spans="1:12">
      <c r="A8" s="2" t="s">
        <v>187</v>
      </c>
      <c r="C8" s="9"/>
      <c r="D8" s="16"/>
    </row>
    <row r="9" spans="1:12">
      <c r="A9" t="s">
        <v>5</v>
      </c>
      <c r="B9" t="s">
        <v>66</v>
      </c>
      <c r="C9" s="9" t="s">
        <v>67</v>
      </c>
      <c r="D9" s="14">
        <f>YEAR(D4)</f>
        <v>2020</v>
      </c>
    </row>
    <row r="10" spans="1:12">
      <c r="A10" t="s">
        <v>8</v>
      </c>
      <c r="B10" t="s">
        <v>30</v>
      </c>
      <c r="C10" s="9" t="s">
        <v>30</v>
      </c>
      <c r="D10" t="str">
        <f>H3&amp;", "&amp;I3&amp;" ("&amp;L3&amp;")"</f>
        <v>Towns, John (National Center for Supercomputing Applications)</v>
      </c>
    </row>
    <row r="11" spans="1:12">
      <c r="A11" t="s">
        <v>8</v>
      </c>
      <c r="B11" t="s">
        <v>63</v>
      </c>
      <c r="C11" s="9" t="s">
        <v>31</v>
      </c>
      <c r="D11" t="str">
        <f>H5&amp;", "&amp;I5&amp;" ("&amp;L5&amp;")"</f>
        <v>Hart, David (National Center for Atmospheric Research)</v>
      </c>
    </row>
    <row r="12" spans="1:12">
      <c r="A12" t="s">
        <v>8</v>
      </c>
      <c r="B12" t="s">
        <v>63</v>
      </c>
      <c r="C12" s="9" t="s">
        <v>33</v>
      </c>
      <c r="D12" t="str">
        <f>H4&amp;", "&amp;I4&amp;" ("&amp;L4&amp;")"</f>
        <v>Froeschl, Leslie (National Center for Supercomputing Applications)</v>
      </c>
    </row>
    <row r="14" spans="1:12">
      <c r="A14" t="s">
        <v>13</v>
      </c>
      <c r="B14" t="s">
        <v>13</v>
      </c>
      <c r="C14" s="9" t="s">
        <v>23</v>
      </c>
      <c r="D14" s="17">
        <v>1</v>
      </c>
    </row>
    <row r="15" spans="1:12">
      <c r="A15" t="s">
        <v>12</v>
      </c>
      <c r="B15" t="s">
        <v>23</v>
      </c>
      <c r="C15" s="9" t="s">
        <v>23</v>
      </c>
      <c r="D15" t="s">
        <v>61</v>
      </c>
    </row>
    <row r="16" spans="1:12">
      <c r="A16" t="s">
        <v>62</v>
      </c>
      <c r="B16" t="s">
        <v>23</v>
      </c>
      <c r="C16" s="9" t="s">
        <v>23</v>
      </c>
      <c r="D16" t="s">
        <v>192</v>
      </c>
    </row>
    <row r="17" spans="1:13">
      <c r="A17" t="s">
        <v>1</v>
      </c>
      <c r="B17" t="s">
        <v>1</v>
      </c>
      <c r="C17" s="9" t="s">
        <v>16</v>
      </c>
      <c r="D17" s="7"/>
    </row>
    <row r="19" spans="1:13">
      <c r="G19" s="2"/>
      <c r="H19" s="2"/>
      <c r="I19" s="2"/>
      <c r="J19" s="2"/>
      <c r="K19" s="2"/>
      <c r="L19" s="2"/>
      <c r="M19" s="2"/>
    </row>
    <row r="20" spans="1:13" s="2" customFormat="1">
      <c r="A20" s="2" t="s">
        <v>151</v>
      </c>
      <c r="C20" s="11"/>
      <c r="E20"/>
      <c r="H20" s="5"/>
      <c r="I20"/>
      <c r="J20"/>
      <c r="K20"/>
      <c r="L20"/>
      <c r="M20"/>
    </row>
    <row r="21" spans="1:13" ht="64">
      <c r="A21" s="6" t="s">
        <v>68</v>
      </c>
      <c r="D21" s="12" t="str">
        <f>D22&amp;" ("&amp;D9&amp;"). "&amp;D3&amp;". v."&amp;D14&amp;". "&amp;D23&amp;". ("&amp;D24&amp;"). "&amp;D17</f>
        <v xml:space="preserve">XSEDE, Extreme Science and Engineering Discovery Environment (2020). XSEDE: Allocations Awards for the NSF Cyberinfrastructure Portfolio, 2004-2019. v.1. University of Illinois, Urbana-Champaign. (dataset). </v>
      </c>
    </row>
    <row r="22" spans="1:13">
      <c r="A22" t="s">
        <v>2</v>
      </c>
      <c r="C22" s="9" t="s">
        <v>27</v>
      </c>
      <c r="D22" s="3" t="s">
        <v>185</v>
      </c>
    </row>
    <row r="23" spans="1:13">
      <c r="A23" t="s">
        <v>4</v>
      </c>
      <c r="C23" s="9" t="s">
        <v>23</v>
      </c>
      <c r="D23" s="3" t="s">
        <v>22</v>
      </c>
    </row>
    <row r="24" spans="1:13">
      <c r="A24" t="s">
        <v>6</v>
      </c>
      <c r="B24" t="s">
        <v>6</v>
      </c>
      <c r="C24" s="9" t="s">
        <v>24</v>
      </c>
      <c r="D24" s="3" t="s">
        <v>69</v>
      </c>
    </row>
    <row r="25" spans="1:13">
      <c r="A25" t="s">
        <v>11</v>
      </c>
      <c r="D25" s="3" t="s">
        <v>29</v>
      </c>
    </row>
    <row r="26" spans="1:13">
      <c r="A26" t="s">
        <v>14</v>
      </c>
      <c r="B26" t="s">
        <v>65</v>
      </c>
      <c r="D26" s="3" t="s">
        <v>186</v>
      </c>
    </row>
    <row r="27" spans="1:13">
      <c r="A27" t="s">
        <v>15</v>
      </c>
      <c r="C27" s="10" t="s">
        <v>49</v>
      </c>
      <c r="D27" s="3" t="s">
        <v>50</v>
      </c>
    </row>
    <row r="28" spans="1:13">
      <c r="C28" s="10" t="s">
        <v>51</v>
      </c>
      <c r="D28" s="3" t="s">
        <v>58</v>
      </c>
    </row>
    <row r="29" spans="1:13">
      <c r="C29" s="10" t="s">
        <v>52</v>
      </c>
      <c r="D29" s="3" t="s">
        <v>59</v>
      </c>
    </row>
    <row r="30" spans="1:13">
      <c r="C30" s="10" t="s">
        <v>53</v>
      </c>
      <c r="D30" s="4">
        <v>1548562</v>
      </c>
    </row>
    <row r="31" spans="1:13">
      <c r="C31" s="10" t="s">
        <v>54</v>
      </c>
      <c r="D31" s="3" t="s">
        <v>56</v>
      </c>
    </row>
    <row r="32" spans="1:13" ht="32">
      <c r="C32" s="10" t="s">
        <v>55</v>
      </c>
      <c r="D32" s="8" t="s">
        <v>57</v>
      </c>
    </row>
    <row r="33" spans="1:13">
      <c r="A33" s="2"/>
      <c r="B33" s="2"/>
      <c r="C33" s="11"/>
      <c r="D33" s="2"/>
      <c r="G33" s="2"/>
      <c r="H33" s="2"/>
      <c r="I33" s="2"/>
      <c r="J33" s="2"/>
      <c r="K33" s="2"/>
      <c r="L33" s="2"/>
      <c r="M33" s="2"/>
    </row>
    <row r="34" spans="1:13" s="2" customFormat="1">
      <c r="A34"/>
      <c r="B34"/>
      <c r="C34" s="10"/>
      <c r="D34"/>
      <c r="E34"/>
      <c r="G34"/>
      <c r="H34"/>
      <c r="I34"/>
      <c r="J34"/>
      <c r="K34"/>
      <c r="L34"/>
      <c r="M34"/>
    </row>
  </sheetData>
  <mergeCells count="1">
    <mergeCell ref="H1:K1"/>
  </mergeCells>
  <conditionalFormatting sqref="D3">
    <cfRule type="containsBlanks" dxfId="2" priority="9">
      <formula>LEN(TRIM(D3))=0</formula>
    </cfRule>
    <cfRule type="colorScale" priority="10">
      <colorScale>
        <cfvo type="min"/>
        <cfvo type="max"/>
        <color rgb="FFFF7128"/>
        <color rgb="FFFFEF9C"/>
      </colorScale>
    </cfRule>
  </conditionalFormatting>
  <conditionalFormatting sqref="D9">
    <cfRule type="containsBlanks" dxfId="1" priority="5">
      <formula>LEN(TRIM(D9))=0</formula>
    </cfRule>
    <cfRule type="colorScale" priority="6">
      <colorScale>
        <cfvo type="min"/>
        <cfvo type="max"/>
        <color theme="0"/>
        <color theme="0"/>
      </colorScale>
    </cfRule>
  </conditionalFormatting>
  <conditionalFormatting sqref="D14:D16">
    <cfRule type="containsBlanks" dxfId="0" priority="11">
      <formula>LEN(TRIM(D14))=0</formula>
    </cfRule>
    <cfRule type="colorScale" priority="12">
      <colorScale>
        <cfvo type="min"/>
        <cfvo type="max"/>
        <color theme="0"/>
        <color theme="0"/>
      </colorScale>
    </cfRule>
  </conditionalFormatting>
  <hyperlinks>
    <hyperlink ref="K3" r:id="rId1" xr:uid="{1BD3B0A9-551E-8847-8157-605E726ED644}"/>
    <hyperlink ref="K5" r:id="rId2" xr:uid="{E1FF61ED-BEA2-1A4E-BCFE-EB5C58B1A448}"/>
    <hyperlink ref="K4" r:id="rId3" xr:uid="{C23304C6-E19D-C044-ACE2-FAA7739E5F83}"/>
  </hyperlink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E2AD6866-28C9-244C-B18B-D66DEBD7BF01}">
          <x14:formula1>
            <xm:f>ControlledVocab!$B$1:$U$1</xm:f>
          </x14:formula1>
          <xm:sqref>C11:C12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7"/>
  <sheetViews>
    <sheetView workbookViewId="0">
      <selection activeCell="H3" sqref="H3"/>
    </sheetView>
  </sheetViews>
  <sheetFormatPr baseColWidth="10" defaultRowHeight="16"/>
  <cols>
    <col min="1" max="1" width="18.6640625" bestFit="1" customWidth="1"/>
  </cols>
  <sheetData>
    <row r="1" spans="1:32">
      <c r="A1" t="s">
        <v>70</v>
      </c>
      <c r="B1" t="s">
        <v>30</v>
      </c>
      <c r="C1" t="s">
        <v>31</v>
      </c>
      <c r="D1" t="s">
        <v>33</v>
      </c>
      <c r="E1" t="s">
        <v>75</v>
      </c>
      <c r="F1" t="s">
        <v>76</v>
      </c>
      <c r="G1" t="s">
        <v>77</v>
      </c>
      <c r="H1" t="s">
        <v>78</v>
      </c>
      <c r="I1" t="s">
        <v>79</v>
      </c>
      <c r="J1" t="s">
        <v>32</v>
      </c>
      <c r="K1" t="s">
        <v>80</v>
      </c>
      <c r="L1" t="s">
        <v>81</v>
      </c>
      <c r="M1" t="s">
        <v>82</v>
      </c>
      <c r="N1" t="s">
        <v>83</v>
      </c>
      <c r="O1" t="s">
        <v>84</v>
      </c>
      <c r="P1" t="s">
        <v>85</v>
      </c>
      <c r="Q1" t="s">
        <v>86</v>
      </c>
      <c r="R1" t="s">
        <v>87</v>
      </c>
      <c r="S1" t="s">
        <v>88</v>
      </c>
      <c r="T1" t="s">
        <v>89</v>
      </c>
      <c r="U1" t="s">
        <v>26</v>
      </c>
    </row>
    <row r="2" spans="1:32">
      <c r="A2" t="s">
        <v>71</v>
      </c>
      <c r="B2" t="s">
        <v>90</v>
      </c>
      <c r="C2" t="s">
        <v>67</v>
      </c>
      <c r="D2" t="s">
        <v>91</v>
      </c>
      <c r="E2" t="s">
        <v>92</v>
      </c>
      <c r="F2" t="s">
        <v>93</v>
      </c>
      <c r="G2" t="s">
        <v>94</v>
      </c>
      <c r="H2" t="s">
        <v>95</v>
      </c>
      <c r="I2" t="s">
        <v>60</v>
      </c>
      <c r="J2" t="s">
        <v>96</v>
      </c>
    </row>
    <row r="3" spans="1:32">
      <c r="A3" t="s">
        <v>74</v>
      </c>
      <c r="B3" t="s">
        <v>145</v>
      </c>
      <c r="C3" t="s">
        <v>146</v>
      </c>
      <c r="D3" t="s">
        <v>147</v>
      </c>
      <c r="E3" t="s">
        <v>148</v>
      </c>
      <c r="F3" t="s">
        <v>149</v>
      </c>
      <c r="G3" t="s">
        <v>26</v>
      </c>
    </row>
    <row r="4" spans="1:32">
      <c r="A4" t="s">
        <v>21</v>
      </c>
      <c r="B4" t="s">
        <v>16</v>
      </c>
    </row>
    <row r="5" spans="1:32">
      <c r="A5" t="s">
        <v>25</v>
      </c>
      <c r="B5" t="s">
        <v>24</v>
      </c>
      <c r="C5" t="s">
        <v>26</v>
      </c>
    </row>
    <row r="6" spans="1:32">
      <c r="A6" t="s">
        <v>72</v>
      </c>
      <c r="B6" t="s">
        <v>97</v>
      </c>
      <c r="C6" t="s">
        <v>98</v>
      </c>
      <c r="D6" t="s">
        <v>99</v>
      </c>
      <c r="E6" t="s">
        <v>16</v>
      </c>
      <c r="F6" t="s">
        <v>100</v>
      </c>
      <c r="G6" t="s">
        <v>101</v>
      </c>
      <c r="H6" t="s">
        <v>102</v>
      </c>
      <c r="I6" t="s">
        <v>103</v>
      </c>
      <c r="J6" t="s">
        <v>104</v>
      </c>
      <c r="K6" t="s">
        <v>105</v>
      </c>
      <c r="L6" t="s">
        <v>106</v>
      </c>
      <c r="M6" t="s">
        <v>107</v>
      </c>
      <c r="N6" t="s">
        <v>108</v>
      </c>
      <c r="O6" t="s">
        <v>109</v>
      </c>
      <c r="P6" t="s">
        <v>110</v>
      </c>
      <c r="Q6" t="s">
        <v>111</v>
      </c>
      <c r="R6" t="s">
        <v>112</v>
      </c>
      <c r="S6" t="s">
        <v>113</v>
      </c>
    </row>
    <row r="7" spans="1:32">
      <c r="A7" t="s">
        <v>73</v>
      </c>
      <c r="B7" t="s">
        <v>114</v>
      </c>
      <c r="C7" t="s">
        <v>115</v>
      </c>
      <c r="D7" t="s">
        <v>116</v>
      </c>
      <c r="E7" t="s">
        <v>117</v>
      </c>
      <c r="F7" t="s">
        <v>118</v>
      </c>
      <c r="G7" t="s">
        <v>119</v>
      </c>
      <c r="H7" t="s">
        <v>120</v>
      </c>
      <c r="I7" t="s">
        <v>121</v>
      </c>
      <c r="J7" t="s">
        <v>122</v>
      </c>
      <c r="K7" t="s">
        <v>123</v>
      </c>
      <c r="L7" t="s">
        <v>124</v>
      </c>
      <c r="M7" t="s">
        <v>125</v>
      </c>
      <c r="N7" t="s">
        <v>126</v>
      </c>
      <c r="O7" t="s">
        <v>127</v>
      </c>
      <c r="P7" t="s">
        <v>128</v>
      </c>
      <c r="Q7" t="s">
        <v>129</v>
      </c>
      <c r="R7" t="s">
        <v>130</v>
      </c>
      <c r="S7" t="s">
        <v>131</v>
      </c>
      <c r="T7" t="s">
        <v>132</v>
      </c>
      <c r="U7" t="s">
        <v>133</v>
      </c>
      <c r="V7" t="s">
        <v>134</v>
      </c>
      <c r="W7" t="s">
        <v>135</v>
      </c>
      <c r="X7" t="s">
        <v>136</v>
      </c>
      <c r="Y7" t="s">
        <v>137</v>
      </c>
      <c r="Z7" t="s">
        <v>138</v>
      </c>
      <c r="AA7" t="s">
        <v>139</v>
      </c>
      <c r="AB7" t="s">
        <v>140</v>
      </c>
      <c r="AC7" t="s">
        <v>141</v>
      </c>
      <c r="AD7" t="s">
        <v>142</v>
      </c>
      <c r="AE7" t="s">
        <v>143</v>
      </c>
      <c r="AF7" t="s">
        <v>144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70"/>
  <sheetViews>
    <sheetView topLeftCell="A32" zoomScale="101" workbookViewId="0">
      <selection activeCell="F24" sqref="F24"/>
    </sheetView>
  </sheetViews>
  <sheetFormatPr baseColWidth="10" defaultRowHeight="17" customHeight="1"/>
  <cols>
    <col min="3" max="3" width="13.1640625" customWidth="1"/>
  </cols>
  <sheetData>
    <row r="1" spans="1:3" ht="17" customHeight="1">
      <c r="A1" t="s">
        <v>17</v>
      </c>
    </row>
    <row r="2" spans="1:3" ht="17" customHeight="1">
      <c r="A2" t="s">
        <v>18</v>
      </c>
    </row>
    <row r="3" spans="1:3" ht="17" customHeight="1">
      <c r="B3" s="1" t="str">
        <f>"&lt;identifier identifierType="&amp;CHAR(34)&amp;Metadata!C17&amp;CHAR(34)&amp;"&gt;"&amp;Metadata!D17&amp;"&lt;/identifier&gt;"</f>
        <v>&lt;identifier identifierType="DOI"&gt;&lt;/identifier&gt;</v>
      </c>
    </row>
    <row r="4" spans="1:3" ht="17" customHeight="1">
      <c r="B4" t="s">
        <v>154</v>
      </c>
    </row>
    <row r="5" spans="1:3" ht="17" customHeight="1">
      <c r="C5" t="str">
        <f>"&lt;title xml:lang="&amp;CHAR(34)&amp;Metadata!D25&amp;CHAR(34)&amp;"&gt;"&amp;Metadata!D3&amp;"&lt;/title&gt;"</f>
        <v>&lt;title xml:lang="en"&gt;XSEDE: Allocations Awards for the NSF Cyberinfrastructure Portfolio, 2004-2019&lt;/title&gt;</v>
      </c>
    </row>
    <row r="6" spans="1:3" ht="17" customHeight="1">
      <c r="B6" t="s">
        <v>155</v>
      </c>
    </row>
    <row r="7" spans="1:3" ht="17" customHeight="1">
      <c r="B7" t="str">
        <f>"&lt;publisher&gt;"&amp;Metadata!D23&amp;"&lt;/publisher&gt;"</f>
        <v>&lt;publisher&gt;University of Illinois, Urbana-Champaign&lt;/publisher&gt;</v>
      </c>
    </row>
    <row r="8" spans="1:3" ht="17" customHeight="1">
      <c r="B8" t="str">
        <f>"&lt;publicationYear&gt;"&amp;Metadata!D9&amp;"&lt;/publicationYear&gt;"</f>
        <v>&lt;publicationYear&gt;2020&lt;/publicationYear&gt;</v>
      </c>
    </row>
    <row r="9" spans="1:3" ht="17" customHeight="1">
      <c r="B9" t="s">
        <v>156</v>
      </c>
    </row>
    <row r="10" spans="1:3" ht="17" customHeight="1">
      <c r="C10" t="str">
        <f>"&lt;date dateType="&amp;CHAR(34)&amp;Metadata!C4&amp;CHAR(34)&amp;"&gt;"&amp;TEXT(Metadata!D4,"yyyy-mm-dd")&amp;"&lt;/date&gt;"</f>
        <v>&lt;date dateType="Available"&gt;2020-02-06&lt;/date&gt;</v>
      </c>
    </row>
    <row r="11" spans="1:3" ht="17" customHeight="1">
      <c r="B11" t="s">
        <v>157</v>
      </c>
    </row>
    <row r="12" spans="1:3" ht="17" customHeight="1">
      <c r="B12" t="s">
        <v>158</v>
      </c>
    </row>
    <row r="13" spans="1:3" ht="17" customHeight="1">
      <c r="C13" t="str">
        <f>"&lt;subject xml:lang="&amp;CHAR(34)&amp;"en"&amp;CHAR(34)&amp;"&gt;"&amp;Metadata!D5&amp;"&lt;/subject&gt;"</f>
        <v>&lt;subject xml:lang="en"&gt;allocations; cyberinfrastructure; XSEDE&lt;/subject&gt;</v>
      </c>
    </row>
    <row r="14" spans="1:3" ht="17" customHeight="1">
      <c r="B14" t="s">
        <v>159</v>
      </c>
    </row>
    <row r="15" spans="1:3" ht="17" customHeight="1">
      <c r="B15" t="s">
        <v>181</v>
      </c>
    </row>
    <row r="16" spans="1:3" ht="17" customHeight="1">
      <c r="C16" t="s">
        <v>160</v>
      </c>
    </row>
    <row r="17" spans="2:4" ht="17" customHeight="1">
      <c r="C17" t="str">
        <f>Metadata!D6</f>
        <v>The XSEDE program manages the database of allocation awards for the portfolio of advanced research computing resources funded by the National Science Foundation (NSF). The database holds data for allocation awards dating to the start of the TeraGrid program in 2004 to present, with awards continuing through the end of the second XSEDE award in 2021. The project data include lead researcher and affiliation, title and abstract, field of science, and the start and end dates. Along with the project information, the data set includes resource allocation and usage data for each award associated with the project. The data show the transition of resources over a fifteen year span along with the evolution of researchers, fields of science, and institutional representation.</v>
      </c>
    </row>
    <row r="18" spans="2:4" ht="17" customHeight="1">
      <c r="C18" t="s">
        <v>179</v>
      </c>
    </row>
    <row r="19" spans="2:4" ht="17" customHeight="1">
      <c r="B19" t="s">
        <v>180</v>
      </c>
    </row>
    <row r="20" spans="2:4" ht="17" customHeight="1">
      <c r="B20" t="str">
        <f>"&lt;resourceType resourceTypeGeneral="&amp;CHAR(34)&amp;"Dataset"&amp;CHAR(34)&amp;"&gt;"&amp;Metadata!D24&amp;"&lt;/resourceType&gt;"</f>
        <v>&lt;resourceType resourceTypeGeneral="Dataset"&gt;dataset&lt;/resourceType&gt;</v>
      </c>
    </row>
    <row r="21" spans="2:4" ht="17" customHeight="1">
      <c r="B21" t="s">
        <v>162</v>
      </c>
    </row>
    <row r="22" spans="2:4" ht="17" customHeight="1">
      <c r="C22" t="s">
        <v>163</v>
      </c>
    </row>
    <row r="23" spans="2:4" ht="17" customHeight="1">
      <c r="D23" t="str">
        <f>"&lt;creatorName nameType="&amp;CHAR(34)&amp;"Organizational"&amp;CHAR(34)&amp;"&gt;"&amp;Metadata!D22&amp;"&lt;/creatorName&gt;"</f>
        <v>&lt;creatorName nameType="Organizational"&gt;XSEDE, Extreme Science and Engineering Discovery Environment&lt;/creatorName&gt;</v>
      </c>
    </row>
    <row r="24" spans="2:4" ht="17" customHeight="1">
      <c r="C24" t="s">
        <v>164</v>
      </c>
    </row>
    <row r="25" spans="2:4" ht="17" customHeight="1">
      <c r="B25" t="s">
        <v>165</v>
      </c>
    </row>
    <row r="26" spans="2:4" ht="17" customHeight="1">
      <c r="B26" t="s">
        <v>166</v>
      </c>
    </row>
    <row r="27" spans="2:4" ht="17" customHeight="1">
      <c r="C27" t="str">
        <f>"&lt;contributor contributorType="&amp;CHAR(34)&amp;Metadata!G3&amp;CHAR(34)&amp;"&gt;"</f>
        <v>&lt;contributor contributorType="Primary Contact"&gt;</v>
      </c>
    </row>
    <row r="28" spans="2:4" ht="17" customHeight="1">
      <c r="D28" t="str">
        <f>"&lt;contributorName&gt;"&amp;Metadata!H3&amp;", "&amp;Metadata!I3&amp;"&lt;/contributorName&gt;"</f>
        <v>&lt;contributorName&gt;Towns, John&lt;/contributorName&gt;</v>
      </c>
    </row>
    <row r="29" spans="2:4" ht="17" customHeight="1">
      <c r="D29" t="str">
        <f>"&lt;givenName&gt;"&amp;Metadata!I13&amp;"&lt;/givenName&gt;"</f>
        <v>&lt;givenName&gt;&lt;/givenName&gt;</v>
      </c>
    </row>
    <row r="30" spans="2:4" ht="17" customHeight="1">
      <c r="D30" t="str">
        <f>"&lt;familyName&gt;"&amp;Metadata!H13&amp;"&lt;/familyName&gt;"</f>
        <v>&lt;familyName&gt;&lt;/familyName&gt;</v>
      </c>
    </row>
    <row r="31" spans="2:4" ht="17" customHeight="1">
      <c r="D31" t="str">
        <f>"&lt;nameIdentifier schemeURI="&amp;CHAR(34)&amp;"http://orcid.org/"&amp;CHAR(34)&amp;" nameIdentifierScheme="&amp;CHAR(34)&amp;"ORCID"&amp;CHAR(34)&amp;"&gt;"&amp;Metadata!J13&amp;"&lt;/nameIdentifier&gt;"</f>
        <v>&lt;nameIdentifier schemeURI="http://orcid.org/" nameIdentifierScheme="ORCID"&gt;&lt;/nameIdentifier&gt;</v>
      </c>
    </row>
    <row r="32" spans="2:4" ht="17" customHeight="1">
      <c r="D32" t="str">
        <f>"&lt;affiliation&gt;"&amp;Metadata!L13&amp;"&lt;/affilation&gt;"</f>
        <v>&lt;affiliation&gt;&lt;/affilation&gt;</v>
      </c>
    </row>
    <row r="33" spans="3:4" ht="17" customHeight="1">
      <c r="D33" t="str">
        <f>"&lt;email&gt;"&amp;Metadata!K13&amp;"&lt;/email&gt;"</f>
        <v>&lt;email&gt;&lt;/email&gt;</v>
      </c>
    </row>
    <row r="34" spans="3:4" ht="17" customHeight="1">
      <c r="C34" t="s">
        <v>167</v>
      </c>
    </row>
    <row r="35" spans="3:4" ht="17" customHeight="1">
      <c r="C35" t="str">
        <f>"&lt;contributor contributorType="&amp;CHAR(34)&amp;Metadata!G5&amp;CHAR(34)&amp;"&gt;"</f>
        <v>&lt;contributor contributorType="Data Collector"&gt;</v>
      </c>
    </row>
    <row r="36" spans="3:4" ht="17" customHeight="1">
      <c r="D36" t="str">
        <f>"&lt;contributorName&gt;"&amp;Metadata!H5&amp;", "&amp;Metadata!I5&amp;"&lt;/contributorName&gt;"</f>
        <v>&lt;contributorName&gt;Hart, David&lt;/contributorName&gt;</v>
      </c>
    </row>
    <row r="37" spans="3:4" ht="17" customHeight="1">
      <c r="D37" t="str">
        <f>"&lt;givenName&gt;"&amp;Metadata!I5&amp;"&lt;/givenName&gt;"</f>
        <v>&lt;givenName&gt;David&lt;/givenName&gt;</v>
      </c>
    </row>
    <row r="38" spans="3:4" ht="17" customHeight="1">
      <c r="D38" t="str">
        <f>"&lt;familyName&gt;"&amp;Metadata!H5&amp;"&lt;/familyName&gt;"</f>
        <v>&lt;familyName&gt;Hart&lt;/familyName&gt;</v>
      </c>
    </row>
    <row r="39" spans="3:4" ht="17" customHeight="1">
      <c r="D39" t="str">
        <f>"&lt;nameIdentifier schemeURI="&amp;CHAR(34)&amp;"http://orcid.org/"&amp;CHAR(34)&amp;" nameIdentifierScheme="&amp;CHAR(34)&amp;"ORCID"&amp;CHAR(34)&amp;"&gt;"&amp;Metadata!J5&amp;"&lt;/nameIdentifier&gt;"</f>
        <v>&lt;nameIdentifier schemeURI="http://orcid.org/" nameIdentifierScheme="ORCID"&gt;0000-0001-6393-0967&lt;/nameIdentifier&gt;</v>
      </c>
    </row>
    <row r="40" spans="3:4" ht="17" customHeight="1">
      <c r="D40" t="str">
        <f>"&lt;affiliation&gt;"&amp;Metadata!L5&amp;"&lt;/affiliation&gt;"</f>
        <v>&lt;affiliation&gt;National Center for Atmospheric Research&lt;/affiliation&gt;</v>
      </c>
    </row>
    <row r="41" spans="3:4" ht="17" customHeight="1">
      <c r="D41" t="str">
        <f>"&lt;email&gt;"&amp;Metadata!K5&amp;"&lt;/email&gt;"</f>
        <v>&lt;email&gt;dhart@ucar.edu&lt;/email&gt;</v>
      </c>
    </row>
    <row r="42" spans="3:4" ht="17" customHeight="1">
      <c r="C42" t="s">
        <v>167</v>
      </c>
    </row>
    <row r="43" spans="3:4" ht="17" customHeight="1">
      <c r="C43" t="str">
        <f>"&lt;contributor contributorType="&amp;CHAR(34)&amp;Metadata!G4&amp;CHAR(34)&amp;"&gt;"</f>
        <v>&lt;contributor contributorType="Data Curator"&gt;</v>
      </c>
    </row>
    <row r="44" spans="3:4" ht="17" customHeight="1">
      <c r="D44" t="str">
        <f>"&lt;contributorName&gt;"&amp;Metadata!H4&amp;", "&amp;Metadata!I4&amp;"&lt;/contributorName&gt;"</f>
        <v>&lt;contributorName&gt;Froeschl, Leslie&lt;/contributorName&gt;</v>
      </c>
    </row>
    <row r="45" spans="3:4" ht="17" customHeight="1">
      <c r="D45" t="str">
        <f>"&lt;givenName&gt;"&amp;Metadata!I13&amp;"&lt;/givenName&gt;"</f>
        <v>&lt;givenName&gt;&lt;/givenName&gt;</v>
      </c>
    </row>
    <row r="46" spans="3:4" ht="17" customHeight="1">
      <c r="D46" t="str">
        <f>"&lt;familyName&gt;"&amp;Metadata!H4&amp;"&lt;/familyName&gt;"</f>
        <v>&lt;familyName&gt;Froeschl&lt;/familyName&gt;</v>
      </c>
    </row>
    <row r="47" spans="3:4" ht="17" customHeight="1">
      <c r="D47" t="str">
        <f>"&lt;nameIdentifier schemeURI="&amp;CHAR(34)&amp;"http://orcid.org/"&amp;CHAR(34)&amp;" nameIdentifierScheme="&amp;CHAR(34)&amp;"ORCID"&amp;CHAR(34)&amp;"&gt;"&amp;Metadata!J4&amp;"&lt;/nameIdentifier&gt;"</f>
        <v>&lt;nameIdentifier schemeURI="http://orcid.org/" nameIdentifierScheme="ORCID"&gt;&lt;/nameIdentifier&gt;</v>
      </c>
    </row>
    <row r="48" spans="3:4" ht="17" customHeight="1">
      <c r="D48" t="str">
        <f>"&lt;affiliation&gt;"&amp;Metadata!L4&amp;"&lt;/affiliation&gt;"</f>
        <v>&lt;affiliation&gt;National Center for Supercomputing Applications&lt;/affiliation&gt;</v>
      </c>
    </row>
    <row r="49" spans="2:4" ht="17" customHeight="1">
      <c r="D49" t="str">
        <f>"&lt;email&gt;"&amp;Metadata!K4&amp;"&lt;/email&gt;"</f>
        <v>&lt;email&gt;lfroesch@illinois.edu&lt;/email&gt;</v>
      </c>
    </row>
    <row r="50" spans="2:4" ht="17" customHeight="1">
      <c r="C50" t="s">
        <v>167</v>
      </c>
    </row>
    <row r="51" spans="2:4" ht="17" customHeight="1">
      <c r="B51" t="s">
        <v>168</v>
      </c>
    </row>
    <row r="52" spans="2:4" ht="17" customHeight="1">
      <c r="B52" t="str">
        <f>"&lt;version&gt;"&amp;Metadata!D14&amp;"&lt;/version&gt;"</f>
        <v>&lt;version&gt;1&lt;/version&gt;</v>
      </c>
    </row>
    <row r="53" spans="2:4" ht="17" customHeight="1">
      <c r="B53" t="s">
        <v>169</v>
      </c>
    </row>
    <row r="54" spans="2:4" ht="17" customHeight="1">
      <c r="C54" t="str">
        <f>"&lt;format&gt;application/"&amp;LOWER(Metadata!D15)&amp;"&lt;/format&gt;"</f>
        <v>&lt;format&gt;application/csv&lt;/format&gt;</v>
      </c>
    </row>
    <row r="55" spans="2:4" ht="17" customHeight="1">
      <c r="B55" t="s">
        <v>170</v>
      </c>
    </row>
    <row r="56" spans="2:4" ht="17" customHeight="1">
      <c r="B56" t="s">
        <v>171</v>
      </c>
    </row>
    <row r="57" spans="2:4" ht="17" customHeight="1">
      <c r="C57" t="str">
        <f>"&lt;size&gt;"&amp;Metadata!D16&amp;"&lt;/size&gt;"</f>
        <v>&lt;size&gt;53.7 MB&lt;/size&gt;</v>
      </c>
    </row>
    <row r="58" spans="2:4" ht="17" customHeight="1">
      <c r="B58" t="s">
        <v>172</v>
      </c>
    </row>
    <row r="59" spans="2:4" ht="17" customHeight="1">
      <c r="B59" t="s">
        <v>173</v>
      </c>
    </row>
    <row r="60" spans="2:4" ht="17" customHeight="1">
      <c r="C60" t="str">
        <f>"&lt;rights xml:lang="&amp;CHAR(34)&amp;"en-US"&amp;CHAR(34)&amp;" rightsURI="&amp;CHAR(34)&amp;"http://creativecommons.org/publicdomain/zero/1.0/"&amp;CHAR(34)&amp;"&gt;"&amp;Metadata!D26&amp;"&lt;/rights&gt;"</f>
        <v>&lt;rights xml:lang="en-US" rightsURI="http://creativecommons.org/publicdomain/zero/1.0/"&gt;CC0&lt;/rights&gt;</v>
      </c>
    </row>
    <row r="61" spans="2:4" ht="17" customHeight="1">
      <c r="B61" t="s">
        <v>174</v>
      </c>
    </row>
    <row r="62" spans="2:4" ht="17" customHeight="1">
      <c r="B62" t="s">
        <v>175</v>
      </c>
    </row>
    <row r="63" spans="2:4" ht="17" customHeight="1">
      <c r="C63" t="s">
        <v>176</v>
      </c>
    </row>
    <row r="64" spans="2:4" ht="17" customHeight="1">
      <c r="D64" t="str">
        <f>"&lt;funderName&gt;"&amp;Metadata!D27&amp;"&lt;/funderName&gt;"</f>
        <v>&lt;funderName&gt;National Science Foundation&lt;/funderName&gt;</v>
      </c>
    </row>
    <row r="65" spans="1:4" ht="17" customHeight="1">
      <c r="D65" t="str">
        <f>"&lt;funderIdentifier funderIdentifierType="&amp;CHAR(34)&amp;"Crossref Funder ID"&amp;CHAR(34)&amp;"&gt;"&amp;Metadata!D28&amp;"&lt;/funderIdentifier&gt;"</f>
        <v>&lt;funderIdentifier funderIdentifierType="Crossref Funder ID"&gt;http://dx.doi.org/10.13039/100000001&lt;/funderIdentifier&gt;</v>
      </c>
    </row>
    <row r="66" spans="1:4" ht="17" customHeight="1">
      <c r="D66" t="str">
        <f>"&lt;awardNumber&gt;"&amp;Metadata!D30&amp;"&lt;/awardNumber&gt;"</f>
        <v>&lt;awardNumber&gt;1548562&lt;/awardNumber&gt;</v>
      </c>
    </row>
    <row r="67" spans="1:4" ht="17" customHeight="1">
      <c r="D67" t="str">
        <f>"&lt;awardTitle&gt;"&amp;Metadata!D32&amp;"&lt;/awardTitle&gt;"</f>
        <v>&lt;awardTitle&gt;XSEDE 2.0: Integrating, Enabling and Enhancing National Cyberinfrastructure with Expanding Community Involvement&lt;/awardTitle&gt;</v>
      </c>
    </row>
    <row r="68" spans="1:4" ht="17" customHeight="1">
      <c r="C68" t="s">
        <v>177</v>
      </c>
    </row>
    <row r="69" spans="1:4" ht="17" customHeight="1">
      <c r="B69" t="s">
        <v>178</v>
      </c>
    </row>
    <row r="70" spans="1:4" ht="17" customHeight="1">
      <c r="A70" t="s">
        <v>161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ControlledVocab</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Hart</dc:creator>
  <cp:lastModifiedBy>David Hart</cp:lastModifiedBy>
  <dcterms:created xsi:type="dcterms:W3CDTF">2018-03-16T12:26:16Z</dcterms:created>
  <dcterms:modified xsi:type="dcterms:W3CDTF">2020-02-06T20:06:54Z</dcterms:modified>
</cp:coreProperties>
</file>