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namedSheetViews/namedSheetView1.xml" ContentType="application/vnd.ms-excel.namedsheetviews+xml"/>
  <Override PartName="/xl/comments6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rupocarol-my.sharepoint.com/personal/yoselin_matos_farmaciacarol_com/Documents/Calidad/Análisis Capacidad/Finanzas/Mejoras Finanzas/Informe F1/"/>
    </mc:Choice>
  </mc:AlternateContent>
  <xr:revisionPtr revIDLastSave="0" documentId="14_{4AA77DDF-C722-49FB-9AEF-F73BC48364B8}" xr6:coauthVersionLast="47" xr6:coauthVersionMax="47" xr10:uidLastSave="{00000000-0000-0000-0000-000000000000}"/>
  <bookViews>
    <workbookView xWindow="-120" yWindow="-120" windowWidth="20730" windowHeight="11160" tabRatio="744" firstSheet="7" activeTab="7" xr2:uid="{45B505F9-DF2A-46D7-86DC-F4B9B2DA6572}"/>
  </bookViews>
  <sheets>
    <sheet name="Hoja1 (3)" sheetId="5" state="hidden" r:id="rId1"/>
    <sheet name="Cuentas corpor. ( CXC)" sheetId="19" state="hidden" r:id="rId2"/>
    <sheet name="Cuantas por pagar" sheetId="18" state="hidden" r:id="rId3"/>
    <sheet name=" muestras" sheetId="15" state="hidden" r:id="rId4"/>
    <sheet name="Auxiliar Conc. Bancaria" sheetId="20" state="hidden" r:id="rId5"/>
    <sheet name="Validacion y Prueba" sheetId="16" state="hidden" r:id="rId6"/>
    <sheet name="Carga Laboral" sheetId="23" state="hidden" r:id="rId7"/>
    <sheet name="Hoja1" sheetId="33" r:id="rId8"/>
    <sheet name="ARS3" sheetId="29" r:id="rId9"/>
    <sheet name="Carga Laboral (2)" sheetId="24" r:id="rId10"/>
    <sheet name="Carga Laboral (escunif)" sheetId="30" r:id="rId11"/>
    <sheet name="CapEscUnif" sheetId="31" r:id="rId12"/>
    <sheet name="TCUnif" sheetId="32" r:id="rId13"/>
    <sheet name="ARS (CXC)" sheetId="14" state="hidden" r:id="rId14"/>
    <sheet name="Tarjeta de Credito(CXC)" sheetId="17" state="hidden" r:id="rId15"/>
  </sheets>
  <definedNames>
    <definedName name="_xlnm._FilterDatabase" localSheetId="13" hidden="1">'ARS (CXC)'!$A$3:$K$3</definedName>
    <definedName name="_xlnm._FilterDatabase" localSheetId="6" hidden="1">'Carga Laboral'!$C$2:$J$11</definedName>
    <definedName name="_xlnm._FilterDatabase" localSheetId="9" hidden="1">'Carga Laboral (2)'!$A$1:$I$1114</definedName>
    <definedName name="_xlnm._FilterDatabase" localSheetId="10" hidden="1">'Carga Laboral (escunif)'!$A$1:$I$1114</definedName>
    <definedName name="_xlnm._FilterDatabase" localSheetId="0" hidden="1">'Hoja1 (3)'!$A$2:$M$26</definedName>
    <definedName name="_xlnm._FilterDatabase" localSheetId="14" hidden="1">'Tarjeta de Credito(CXC)'!$A$3:$I$3</definedName>
    <definedName name="_xlnm._FilterDatabase" localSheetId="5" hidden="1">'Validacion y Prueba'!$A$3:$N$64</definedName>
  </definedNames>
  <calcPr calcId="191028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1" l="1"/>
  <c r="E1114" i="30"/>
  <c r="E1113" i="30"/>
  <c r="E1112" i="30"/>
  <c r="E1111" i="30"/>
  <c r="E1110" i="30"/>
  <c r="E1109" i="30"/>
  <c r="E1108" i="30"/>
  <c r="E1107" i="30"/>
  <c r="E1106" i="30"/>
  <c r="E1105" i="30"/>
  <c r="E1104" i="30"/>
  <c r="E1103" i="30"/>
  <c r="E1102" i="30"/>
  <c r="E1101" i="30"/>
  <c r="E1100" i="30"/>
  <c r="E1099" i="30"/>
  <c r="E1098" i="30"/>
  <c r="E1097" i="30"/>
  <c r="E1096" i="30"/>
  <c r="E1095" i="30"/>
  <c r="E1094" i="30"/>
  <c r="E1093" i="30"/>
  <c r="E1092" i="30"/>
  <c r="E1091" i="30"/>
  <c r="E1090" i="30"/>
  <c r="E1089" i="30"/>
  <c r="E1088" i="30"/>
  <c r="E1087" i="30"/>
  <c r="E1086" i="30"/>
  <c r="E1085" i="30"/>
  <c r="E1084" i="30"/>
  <c r="E1083" i="30"/>
  <c r="E1082" i="30"/>
  <c r="E1081" i="30"/>
  <c r="E1080" i="30"/>
  <c r="E1079" i="30"/>
  <c r="E1078" i="30"/>
  <c r="E1077" i="30"/>
  <c r="E1076" i="30"/>
  <c r="E1075" i="30"/>
  <c r="E1074" i="30"/>
  <c r="E1073" i="30"/>
  <c r="E1072" i="30"/>
  <c r="E1071" i="30"/>
  <c r="E1070" i="30"/>
  <c r="E1069" i="30"/>
  <c r="E1068" i="30"/>
  <c r="E1067" i="30"/>
  <c r="E1066" i="30"/>
  <c r="E1065" i="30"/>
  <c r="E1064" i="30"/>
  <c r="E1063" i="30"/>
  <c r="E1062" i="30"/>
  <c r="E1061" i="30"/>
  <c r="E1060" i="30"/>
  <c r="E1059" i="30"/>
  <c r="E1058" i="30"/>
  <c r="E1057" i="30"/>
  <c r="E1056" i="30"/>
  <c r="E1055" i="30"/>
  <c r="E1054" i="30"/>
  <c r="E1053" i="30"/>
  <c r="E1052" i="30"/>
  <c r="E1051" i="30"/>
  <c r="E1050" i="30"/>
  <c r="E1049" i="30"/>
  <c r="E1048" i="30"/>
  <c r="E1047" i="30"/>
  <c r="E1046" i="30"/>
  <c r="E1045" i="30"/>
  <c r="E1044" i="30"/>
  <c r="E1043" i="30"/>
  <c r="E1042" i="30"/>
  <c r="E1041" i="30"/>
  <c r="E1040" i="30"/>
  <c r="E1039" i="30"/>
  <c r="E1038" i="30"/>
  <c r="E1037" i="30"/>
  <c r="E1036" i="30"/>
  <c r="E1035" i="30"/>
  <c r="E1034" i="30"/>
  <c r="E1033" i="30"/>
  <c r="E1032" i="30"/>
  <c r="E1031" i="30"/>
  <c r="E1030" i="30"/>
  <c r="E1029" i="30"/>
  <c r="E1028" i="30"/>
  <c r="E1027" i="30"/>
  <c r="E1026" i="30"/>
  <c r="E1025" i="30"/>
  <c r="E1024" i="30"/>
  <c r="E1023" i="30"/>
  <c r="E1022" i="30"/>
  <c r="E1021" i="30"/>
  <c r="E1020" i="30"/>
  <c r="E1019" i="30"/>
  <c r="E1018" i="30"/>
  <c r="E1017" i="30"/>
  <c r="E1016" i="30"/>
  <c r="E1015" i="30"/>
  <c r="E1014" i="30"/>
  <c r="E1013" i="30"/>
  <c r="E1012" i="30"/>
  <c r="E1011" i="30"/>
  <c r="E1010" i="30"/>
  <c r="E1009" i="30"/>
  <c r="E1008" i="30"/>
  <c r="E1007" i="30"/>
  <c r="E1006" i="30"/>
  <c r="E1005" i="30"/>
  <c r="E1004" i="30"/>
  <c r="E1003" i="30"/>
  <c r="E1002" i="30"/>
  <c r="E1001" i="30"/>
  <c r="E1000" i="30"/>
  <c r="E999" i="30"/>
  <c r="E998" i="30"/>
  <c r="E997" i="30"/>
  <c r="E996" i="30"/>
  <c r="E995" i="30"/>
  <c r="E994" i="30"/>
  <c r="E993" i="30"/>
  <c r="E992" i="30"/>
  <c r="E991" i="30"/>
  <c r="E990" i="30"/>
  <c r="E989" i="30"/>
  <c r="E988" i="30"/>
  <c r="E987" i="30"/>
  <c r="E986" i="30"/>
  <c r="E985" i="30"/>
  <c r="E984" i="30"/>
  <c r="E983" i="30"/>
  <c r="E982" i="30"/>
  <c r="E981" i="30"/>
  <c r="E980" i="30"/>
  <c r="E979" i="30"/>
  <c r="E978" i="30"/>
  <c r="E977" i="30"/>
  <c r="E976" i="30"/>
  <c r="E975" i="30"/>
  <c r="E974" i="30"/>
  <c r="E973" i="30"/>
  <c r="E972" i="30"/>
  <c r="E971" i="30"/>
  <c r="E970" i="30"/>
  <c r="E969" i="30"/>
  <c r="E968" i="30"/>
  <c r="E967" i="30"/>
  <c r="E966" i="30"/>
  <c r="E965" i="30"/>
  <c r="E964" i="30"/>
  <c r="E963" i="30"/>
  <c r="E962" i="30"/>
  <c r="E961" i="30"/>
  <c r="E960" i="30"/>
  <c r="E959" i="30"/>
  <c r="E958" i="30"/>
  <c r="E957" i="30"/>
  <c r="E956" i="30"/>
  <c r="E955" i="30"/>
  <c r="E954" i="30"/>
  <c r="E953" i="30"/>
  <c r="E952" i="30"/>
  <c r="E951" i="30"/>
  <c r="E950" i="30"/>
  <c r="E949" i="30"/>
  <c r="E948" i="30"/>
  <c r="E947" i="30"/>
  <c r="E946" i="30"/>
  <c r="E945" i="30"/>
  <c r="E944" i="30"/>
  <c r="E943" i="30"/>
  <c r="E942" i="30"/>
  <c r="E941" i="30"/>
  <c r="E940" i="30"/>
  <c r="E939" i="30"/>
  <c r="E938" i="30"/>
  <c r="E937" i="30"/>
  <c r="E936" i="30"/>
  <c r="E935" i="30"/>
  <c r="E934" i="30"/>
  <c r="E933" i="30"/>
  <c r="E932" i="30"/>
  <c r="E931" i="30"/>
  <c r="E930" i="30"/>
  <c r="E929" i="30"/>
  <c r="E928" i="30"/>
  <c r="E927" i="30"/>
  <c r="E926" i="30"/>
  <c r="E925" i="30"/>
  <c r="E924" i="30"/>
  <c r="E923" i="30"/>
  <c r="E922" i="30"/>
  <c r="E921" i="30"/>
  <c r="E920" i="30"/>
  <c r="E919" i="30"/>
  <c r="E918" i="30"/>
  <c r="E917" i="30"/>
  <c r="E916" i="30"/>
  <c r="E915" i="30"/>
  <c r="E914" i="30"/>
  <c r="E913" i="30"/>
  <c r="E912" i="30"/>
  <c r="E911" i="30"/>
  <c r="E910" i="30"/>
  <c r="E909" i="30"/>
  <c r="E908" i="30"/>
  <c r="E907" i="30"/>
  <c r="E906" i="30"/>
  <c r="E905" i="30"/>
  <c r="E904" i="30"/>
  <c r="E903" i="30"/>
  <c r="E902" i="30"/>
  <c r="E901" i="30"/>
  <c r="E900" i="30"/>
  <c r="E899" i="30"/>
  <c r="E898" i="30"/>
  <c r="E897" i="30"/>
  <c r="E896" i="30"/>
  <c r="E895" i="30"/>
  <c r="E894" i="30"/>
  <c r="E893" i="30"/>
  <c r="E892" i="30"/>
  <c r="E891" i="30"/>
  <c r="E890" i="30"/>
  <c r="E889" i="30"/>
  <c r="E888" i="30"/>
  <c r="E887" i="30"/>
  <c r="E886" i="30"/>
  <c r="E885" i="30"/>
  <c r="E884" i="30"/>
  <c r="E883" i="30"/>
  <c r="E882" i="30"/>
  <c r="E881" i="30"/>
  <c r="E880" i="30"/>
  <c r="E879" i="30"/>
  <c r="E878" i="30"/>
  <c r="E877" i="30"/>
  <c r="E876" i="30"/>
  <c r="E875" i="30"/>
  <c r="E874" i="30"/>
  <c r="E873" i="30"/>
  <c r="E872" i="30"/>
  <c r="E871" i="30"/>
  <c r="E870" i="30"/>
  <c r="E869" i="30"/>
  <c r="E868" i="30"/>
  <c r="E867" i="30"/>
  <c r="E866" i="30"/>
  <c r="E865" i="30"/>
  <c r="E864" i="30"/>
  <c r="E863" i="30"/>
  <c r="E862" i="30"/>
  <c r="E861" i="30"/>
  <c r="E860" i="30"/>
  <c r="E859" i="30"/>
  <c r="E858" i="30"/>
  <c r="E857" i="30"/>
  <c r="E856" i="30"/>
  <c r="E855" i="30"/>
  <c r="E854" i="30"/>
  <c r="E853" i="30"/>
  <c r="E852" i="30"/>
  <c r="E851" i="30"/>
  <c r="E850" i="30"/>
  <c r="E849" i="30"/>
  <c r="E848" i="30"/>
  <c r="E847" i="30"/>
  <c r="E846" i="30"/>
  <c r="E845" i="30"/>
  <c r="E844" i="30"/>
  <c r="E843" i="30"/>
  <c r="E842" i="30"/>
  <c r="E841" i="30"/>
  <c r="E840" i="30"/>
  <c r="E839" i="30"/>
  <c r="E838" i="30"/>
  <c r="E837" i="30"/>
  <c r="E836" i="30"/>
  <c r="E835" i="30"/>
  <c r="E834" i="30"/>
  <c r="E833" i="30"/>
  <c r="E832" i="30"/>
  <c r="E831" i="30"/>
  <c r="E830" i="30"/>
  <c r="E829" i="30"/>
  <c r="E828" i="30"/>
  <c r="E827" i="30"/>
  <c r="E826" i="30"/>
  <c r="E825" i="30"/>
  <c r="E824" i="30"/>
  <c r="E823" i="30"/>
  <c r="E822" i="30"/>
  <c r="E821" i="30"/>
  <c r="E820" i="30"/>
  <c r="E819" i="30"/>
  <c r="E818" i="30"/>
  <c r="E817" i="30"/>
  <c r="E816" i="30"/>
  <c r="E815" i="30"/>
  <c r="E814" i="30"/>
  <c r="E813" i="30"/>
  <c r="E812" i="30"/>
  <c r="E811" i="30"/>
  <c r="E810" i="30"/>
  <c r="E809" i="30"/>
  <c r="E808" i="30"/>
  <c r="E807" i="30"/>
  <c r="E806" i="30"/>
  <c r="E805" i="30"/>
  <c r="E804" i="30"/>
  <c r="E803" i="30"/>
  <c r="E802" i="30"/>
  <c r="E801" i="30"/>
  <c r="E800" i="30"/>
  <c r="E799" i="30"/>
  <c r="E798" i="30"/>
  <c r="E797" i="30"/>
  <c r="E796" i="30"/>
  <c r="E795" i="30"/>
  <c r="E794" i="30"/>
  <c r="E793" i="30"/>
  <c r="E792" i="30"/>
  <c r="E791" i="30"/>
  <c r="E790" i="30"/>
  <c r="E789" i="30"/>
  <c r="E788" i="30"/>
  <c r="E787" i="30"/>
  <c r="E786" i="30"/>
  <c r="E785" i="30"/>
  <c r="E784" i="30"/>
  <c r="E783" i="30"/>
  <c r="E782" i="30"/>
  <c r="E781" i="30"/>
  <c r="E780" i="30"/>
  <c r="E779" i="30"/>
  <c r="E778" i="30"/>
  <c r="E777" i="30"/>
  <c r="E776" i="30"/>
  <c r="E775" i="30"/>
  <c r="E774" i="30"/>
  <c r="E773" i="30"/>
  <c r="E772" i="30"/>
  <c r="E771" i="30"/>
  <c r="E770" i="30"/>
  <c r="E769" i="30"/>
  <c r="E768" i="30"/>
  <c r="E767" i="30"/>
  <c r="E766" i="30"/>
  <c r="E765" i="30"/>
  <c r="E764" i="30"/>
  <c r="E763" i="30"/>
  <c r="E762" i="30"/>
  <c r="E761" i="30"/>
  <c r="E760" i="30"/>
  <c r="E759" i="30"/>
  <c r="E758" i="30"/>
  <c r="E757" i="30"/>
  <c r="E756" i="30"/>
  <c r="E755" i="30"/>
  <c r="E754" i="30"/>
  <c r="E753" i="30"/>
  <c r="E752" i="30"/>
  <c r="E751" i="30"/>
  <c r="E750" i="30"/>
  <c r="E749" i="30"/>
  <c r="E748" i="30"/>
  <c r="E747" i="30"/>
  <c r="E746" i="30"/>
  <c r="E745" i="30"/>
  <c r="E744" i="30"/>
  <c r="E743" i="30"/>
  <c r="E742" i="30"/>
  <c r="E741" i="30"/>
  <c r="E740" i="30"/>
  <c r="E739" i="30"/>
  <c r="E738" i="30"/>
  <c r="E737" i="30"/>
  <c r="E736" i="30"/>
  <c r="E735" i="30"/>
  <c r="E734" i="30"/>
  <c r="E733" i="30"/>
  <c r="E732" i="30"/>
  <c r="E731" i="30"/>
  <c r="E730" i="30"/>
  <c r="E729" i="30"/>
  <c r="E728" i="30"/>
  <c r="E727" i="30"/>
  <c r="E726" i="30"/>
  <c r="E725" i="30"/>
  <c r="E724" i="30"/>
  <c r="E723" i="30"/>
  <c r="E722" i="30"/>
  <c r="E721" i="30"/>
  <c r="E720" i="30"/>
  <c r="E719" i="30"/>
  <c r="E718" i="30"/>
  <c r="E717" i="30"/>
  <c r="E716" i="30"/>
  <c r="E715" i="30"/>
  <c r="E714" i="30"/>
  <c r="E713" i="30"/>
  <c r="E712" i="30"/>
  <c r="E711" i="30"/>
  <c r="E710" i="30"/>
  <c r="E709" i="30"/>
  <c r="E708" i="30"/>
  <c r="E707" i="30"/>
  <c r="E706" i="30"/>
  <c r="E705" i="30"/>
  <c r="E704" i="30"/>
  <c r="E703" i="30"/>
  <c r="E702" i="30"/>
  <c r="E701" i="30"/>
  <c r="E700" i="30"/>
  <c r="E699" i="30"/>
  <c r="E698" i="30"/>
  <c r="E697" i="30"/>
  <c r="E696" i="30"/>
  <c r="E695" i="30"/>
  <c r="E694" i="30"/>
  <c r="E693" i="30"/>
  <c r="E692" i="30"/>
  <c r="E691" i="30"/>
  <c r="E690" i="30"/>
  <c r="E689" i="30"/>
  <c r="E688" i="30"/>
  <c r="E687" i="30"/>
  <c r="E686" i="30"/>
  <c r="E685" i="30"/>
  <c r="E684" i="30"/>
  <c r="E683" i="30"/>
  <c r="E682" i="30"/>
  <c r="E681" i="30"/>
  <c r="E680" i="30"/>
  <c r="E679" i="30"/>
  <c r="E678" i="30"/>
  <c r="E677" i="30"/>
  <c r="E676" i="30"/>
  <c r="E675" i="30"/>
  <c r="E674" i="30"/>
  <c r="E673" i="30"/>
  <c r="E672" i="30"/>
  <c r="E671" i="30"/>
  <c r="E670" i="30"/>
  <c r="E669" i="30"/>
  <c r="E668" i="30"/>
  <c r="E667" i="30"/>
  <c r="E666" i="30"/>
  <c r="E665" i="30"/>
  <c r="E664" i="30"/>
  <c r="E663" i="30"/>
  <c r="E662" i="30"/>
  <c r="E661" i="30"/>
  <c r="E660" i="30"/>
  <c r="E659" i="30"/>
  <c r="E658" i="30"/>
  <c r="E657" i="30"/>
  <c r="E656" i="30"/>
  <c r="E655" i="30"/>
  <c r="E654" i="30"/>
  <c r="E653" i="30"/>
  <c r="E652" i="30"/>
  <c r="E651" i="30"/>
  <c r="E650" i="30"/>
  <c r="E649" i="30"/>
  <c r="E648" i="30"/>
  <c r="E647" i="30"/>
  <c r="E646" i="30"/>
  <c r="E645" i="30"/>
  <c r="E644" i="30"/>
  <c r="E643" i="30"/>
  <c r="E642" i="30"/>
  <c r="E641" i="30"/>
  <c r="E640" i="30"/>
  <c r="E639" i="30"/>
  <c r="E638" i="30"/>
  <c r="E637" i="30"/>
  <c r="E636" i="30"/>
  <c r="E635" i="30"/>
  <c r="E634" i="30"/>
  <c r="E633" i="30"/>
  <c r="E632" i="30"/>
  <c r="E631" i="30"/>
  <c r="E630" i="30"/>
  <c r="E629" i="30"/>
  <c r="E628" i="30"/>
  <c r="E627" i="30"/>
  <c r="E626" i="30"/>
  <c r="E625" i="30"/>
  <c r="E624" i="30"/>
  <c r="E623" i="30"/>
  <c r="E622" i="30"/>
  <c r="E621" i="30"/>
  <c r="E620" i="30"/>
  <c r="E619" i="30"/>
  <c r="E618" i="30"/>
  <c r="E617" i="30"/>
  <c r="E616" i="30"/>
  <c r="E615" i="30"/>
  <c r="E614" i="30"/>
  <c r="E613" i="30"/>
  <c r="E612" i="30"/>
  <c r="E611" i="30"/>
  <c r="E610" i="30"/>
  <c r="E609" i="30"/>
  <c r="E608" i="30"/>
  <c r="E607" i="30"/>
  <c r="E606" i="30"/>
  <c r="E605" i="30"/>
  <c r="E604" i="30"/>
  <c r="E603" i="30"/>
  <c r="E602" i="30"/>
  <c r="E601" i="30"/>
  <c r="E600" i="30"/>
  <c r="E599" i="30"/>
  <c r="E598" i="30"/>
  <c r="E597" i="30"/>
  <c r="E596" i="30"/>
  <c r="E595" i="30"/>
  <c r="E594" i="30"/>
  <c r="E593" i="30"/>
  <c r="E592" i="30"/>
  <c r="E591" i="30"/>
  <c r="E590" i="30"/>
  <c r="E589" i="30"/>
  <c r="E588" i="30"/>
  <c r="E587" i="30"/>
  <c r="E586" i="30"/>
  <c r="E585" i="30"/>
  <c r="E584" i="30"/>
  <c r="E583" i="30"/>
  <c r="E582" i="30"/>
  <c r="E581" i="30"/>
  <c r="E580" i="30"/>
  <c r="E579" i="30"/>
  <c r="E578" i="30"/>
  <c r="E577" i="30"/>
  <c r="E576" i="30"/>
  <c r="E575" i="30"/>
  <c r="E574" i="30"/>
  <c r="E573" i="30"/>
  <c r="E572" i="30"/>
  <c r="E571" i="30"/>
  <c r="E570" i="30"/>
  <c r="E569" i="30"/>
  <c r="E568" i="30"/>
  <c r="E567" i="30"/>
  <c r="E566" i="30"/>
  <c r="E565" i="30"/>
  <c r="E564" i="30"/>
  <c r="E563" i="30"/>
  <c r="E562" i="30"/>
  <c r="E561" i="30"/>
  <c r="E560" i="30"/>
  <c r="E559" i="30"/>
  <c r="E558" i="30"/>
  <c r="E557" i="30"/>
  <c r="E556" i="30"/>
  <c r="E555" i="30"/>
  <c r="E554" i="30"/>
  <c r="E553" i="30"/>
  <c r="E552" i="30"/>
  <c r="E551" i="30"/>
  <c r="E550" i="30"/>
  <c r="E549" i="30"/>
  <c r="E548" i="30"/>
  <c r="E547" i="30"/>
  <c r="E546" i="30"/>
  <c r="E545" i="30"/>
  <c r="E544" i="30"/>
  <c r="E543" i="30"/>
  <c r="E542" i="30"/>
  <c r="E541" i="30"/>
  <c r="E540" i="30"/>
  <c r="E539" i="30"/>
  <c r="E538" i="30"/>
  <c r="E537" i="30"/>
  <c r="E536" i="30"/>
  <c r="E535" i="30"/>
  <c r="E534" i="30"/>
  <c r="E533" i="30"/>
  <c r="E532" i="30"/>
  <c r="E531" i="30"/>
  <c r="E530" i="30"/>
  <c r="E529" i="30"/>
  <c r="E528" i="30"/>
  <c r="E527" i="30"/>
  <c r="E526" i="30"/>
  <c r="E525" i="30"/>
  <c r="E524" i="30"/>
  <c r="E523" i="30"/>
  <c r="E522" i="30"/>
  <c r="E521" i="30"/>
  <c r="E520" i="30"/>
  <c r="E519" i="30"/>
  <c r="E518" i="30"/>
  <c r="E517" i="30"/>
  <c r="E516" i="30"/>
  <c r="E515" i="30"/>
  <c r="E514" i="30"/>
  <c r="E513" i="30"/>
  <c r="E512" i="30"/>
  <c r="E511" i="30"/>
  <c r="E510" i="30"/>
  <c r="E509" i="30"/>
  <c r="E508" i="30"/>
  <c r="E507" i="30"/>
  <c r="E506" i="30"/>
  <c r="E505" i="30"/>
  <c r="E504" i="30"/>
  <c r="E503" i="30"/>
  <c r="E502" i="30"/>
  <c r="E501" i="30"/>
  <c r="E500" i="30"/>
  <c r="E499" i="30"/>
  <c r="E498" i="30"/>
  <c r="E497" i="30"/>
  <c r="E496" i="30"/>
  <c r="E495" i="30"/>
  <c r="E494" i="30"/>
  <c r="E493" i="30"/>
  <c r="E492" i="30"/>
  <c r="E491" i="30"/>
  <c r="E490" i="30"/>
  <c r="E489" i="30"/>
  <c r="E488" i="30"/>
  <c r="E487" i="30"/>
  <c r="E486" i="30"/>
  <c r="E485" i="30"/>
  <c r="E484" i="30"/>
  <c r="E483" i="30"/>
  <c r="E482" i="30"/>
  <c r="E481" i="30"/>
  <c r="E480" i="30"/>
  <c r="E479" i="30"/>
  <c r="E478" i="30"/>
  <c r="E477" i="30"/>
  <c r="E476" i="30"/>
  <c r="E475" i="30"/>
  <c r="E474" i="30"/>
  <c r="E473" i="30"/>
  <c r="E472" i="30"/>
  <c r="E471" i="30"/>
  <c r="E470" i="30"/>
  <c r="E469" i="30"/>
  <c r="E468" i="30"/>
  <c r="E467" i="30"/>
  <c r="E466" i="30"/>
  <c r="E465" i="30"/>
  <c r="E464" i="30"/>
  <c r="E463" i="30"/>
  <c r="E462" i="30"/>
  <c r="E461" i="30"/>
  <c r="E460" i="30"/>
  <c r="E459" i="30"/>
  <c r="E458" i="30"/>
  <c r="E457" i="30"/>
  <c r="E456" i="30"/>
  <c r="E455" i="30"/>
  <c r="E454" i="30"/>
  <c r="E453" i="30"/>
  <c r="E452" i="30"/>
  <c r="E451" i="30"/>
  <c r="E450" i="30"/>
  <c r="E449" i="30"/>
  <c r="E448" i="30"/>
  <c r="E447" i="30"/>
  <c r="E446" i="30"/>
  <c r="E445" i="30"/>
  <c r="E444" i="30"/>
  <c r="E443" i="30"/>
  <c r="E442" i="30"/>
  <c r="E441" i="30"/>
  <c r="E440" i="30"/>
  <c r="E439" i="30"/>
  <c r="E438" i="30"/>
  <c r="E437" i="30"/>
  <c r="E436" i="30"/>
  <c r="E435" i="30"/>
  <c r="E434" i="30"/>
  <c r="E433" i="30"/>
  <c r="E432" i="30"/>
  <c r="E431" i="30"/>
  <c r="E430" i="30"/>
  <c r="E429" i="30"/>
  <c r="E428" i="30"/>
  <c r="E427" i="30"/>
  <c r="E426" i="30"/>
  <c r="E425" i="30"/>
  <c r="E424" i="30"/>
  <c r="E423" i="30"/>
  <c r="E422" i="30"/>
  <c r="E421" i="30"/>
  <c r="E420" i="30"/>
  <c r="E419" i="30"/>
  <c r="E418" i="30"/>
  <c r="E417" i="30"/>
  <c r="E416" i="30"/>
  <c r="E415" i="30"/>
  <c r="E414" i="30"/>
  <c r="E413" i="30"/>
  <c r="E412" i="30"/>
  <c r="E411" i="30"/>
  <c r="E410" i="30"/>
  <c r="E409" i="30"/>
  <c r="E408" i="30"/>
  <c r="E407" i="30"/>
  <c r="E406" i="30"/>
  <c r="E405" i="30"/>
  <c r="E404" i="30"/>
  <c r="E403" i="30"/>
  <c r="E402" i="30"/>
  <c r="E401" i="30"/>
  <c r="E400" i="30"/>
  <c r="E399" i="30"/>
  <c r="E398" i="30"/>
  <c r="E397" i="30"/>
  <c r="E396" i="30"/>
  <c r="E395" i="30"/>
  <c r="E394" i="30"/>
  <c r="E393" i="30"/>
  <c r="E392" i="30"/>
  <c r="E391" i="30"/>
  <c r="E390" i="30"/>
  <c r="E389" i="30"/>
  <c r="E388" i="30"/>
  <c r="E387" i="30"/>
  <c r="E386" i="30"/>
  <c r="E385" i="30"/>
  <c r="E384" i="30"/>
  <c r="E383" i="30"/>
  <c r="E382" i="30"/>
  <c r="E381" i="30"/>
  <c r="E380" i="30"/>
  <c r="E379" i="30"/>
  <c r="E378" i="30"/>
  <c r="E377" i="30"/>
  <c r="E376" i="30"/>
  <c r="E375" i="30"/>
  <c r="E374" i="30"/>
  <c r="E373" i="30"/>
  <c r="E372" i="30"/>
  <c r="E371" i="30"/>
  <c r="E370" i="30"/>
  <c r="E369" i="30"/>
  <c r="E368" i="30"/>
  <c r="E367" i="30"/>
  <c r="E366" i="30"/>
  <c r="E365" i="30"/>
  <c r="E364" i="30"/>
  <c r="E363" i="30"/>
  <c r="E362" i="30"/>
  <c r="E361" i="30"/>
  <c r="E360" i="30"/>
  <c r="E359" i="30"/>
  <c r="E358" i="30"/>
  <c r="E357" i="30"/>
  <c r="E356" i="30"/>
  <c r="E355" i="30"/>
  <c r="E354" i="30"/>
  <c r="E353" i="30"/>
  <c r="E352" i="30"/>
  <c r="E351" i="30"/>
  <c r="E350" i="30"/>
  <c r="E349" i="30"/>
  <c r="E348" i="30"/>
  <c r="E347" i="30"/>
  <c r="E346" i="30"/>
  <c r="E345" i="30"/>
  <c r="E344" i="30"/>
  <c r="E343" i="30"/>
  <c r="E342" i="30"/>
  <c r="E341" i="30"/>
  <c r="E340" i="30"/>
  <c r="E339" i="30"/>
  <c r="E338" i="30"/>
  <c r="E337" i="30"/>
  <c r="E336" i="30"/>
  <c r="E335" i="30"/>
  <c r="E334" i="30"/>
  <c r="E333" i="30"/>
  <c r="E332" i="30"/>
  <c r="E331" i="30"/>
  <c r="E330" i="30"/>
  <c r="E329" i="30"/>
  <c r="E328" i="30"/>
  <c r="E327" i="30"/>
  <c r="E326" i="30"/>
  <c r="E325" i="30"/>
  <c r="E324" i="30"/>
  <c r="E323" i="30"/>
  <c r="E322" i="30"/>
  <c r="E321" i="30"/>
  <c r="E320" i="30"/>
  <c r="E319" i="30"/>
  <c r="E318" i="30"/>
  <c r="E317" i="30"/>
  <c r="E316" i="30"/>
  <c r="E315" i="30"/>
  <c r="E314" i="30"/>
  <c r="E313" i="30"/>
  <c r="E312" i="30"/>
  <c r="E311" i="30"/>
  <c r="E310" i="30"/>
  <c r="E309" i="30"/>
  <c r="E308" i="30"/>
  <c r="E307" i="30"/>
  <c r="E306" i="30"/>
  <c r="E305" i="30"/>
  <c r="E304" i="30"/>
  <c r="E303" i="30"/>
  <c r="E302" i="30"/>
  <c r="E301" i="30"/>
  <c r="E300" i="30"/>
  <c r="E299" i="30"/>
  <c r="E298" i="30"/>
  <c r="E297" i="30"/>
  <c r="E296" i="30"/>
  <c r="E295" i="30"/>
  <c r="E294" i="30"/>
  <c r="E293" i="30"/>
  <c r="E292" i="30"/>
  <c r="E291" i="30"/>
  <c r="E290" i="30"/>
  <c r="E289" i="30"/>
  <c r="E288" i="30"/>
  <c r="E287" i="30"/>
  <c r="E286" i="30"/>
  <c r="E285" i="30"/>
  <c r="E284" i="30"/>
  <c r="E283" i="30"/>
  <c r="E282" i="30"/>
  <c r="E281" i="30"/>
  <c r="E280" i="30"/>
  <c r="E279" i="30"/>
  <c r="E278" i="30"/>
  <c r="E277" i="30"/>
  <c r="E276" i="30"/>
  <c r="E275" i="30"/>
  <c r="E274" i="30"/>
  <c r="E273" i="30"/>
  <c r="E272" i="30"/>
  <c r="E271" i="30"/>
  <c r="E270" i="30"/>
  <c r="E269" i="30"/>
  <c r="E268" i="30"/>
  <c r="E267" i="30"/>
  <c r="E266" i="30"/>
  <c r="E265" i="30"/>
  <c r="E264" i="30"/>
  <c r="E263" i="30"/>
  <c r="E262" i="30"/>
  <c r="E261" i="30"/>
  <c r="E260" i="30"/>
  <c r="E259" i="30"/>
  <c r="E258" i="30"/>
  <c r="E257" i="30"/>
  <c r="E256" i="30"/>
  <c r="E255" i="30"/>
  <c r="E254" i="30"/>
  <c r="E253" i="30"/>
  <c r="E252" i="30"/>
  <c r="E251" i="30"/>
  <c r="E250" i="30"/>
  <c r="E249" i="30"/>
  <c r="E248" i="30"/>
  <c r="E247" i="30"/>
  <c r="E246" i="30"/>
  <c r="E245" i="30"/>
  <c r="E244" i="30"/>
  <c r="E243" i="30"/>
  <c r="E242" i="30"/>
  <c r="E241" i="30"/>
  <c r="E240" i="30"/>
  <c r="E239" i="30"/>
  <c r="E238" i="30"/>
  <c r="E237" i="30"/>
  <c r="E236" i="30"/>
  <c r="E235" i="30"/>
  <c r="E234" i="30"/>
  <c r="E233" i="30"/>
  <c r="E232" i="30"/>
  <c r="E231" i="30"/>
  <c r="E230" i="30"/>
  <c r="E229" i="30"/>
  <c r="E228" i="30"/>
  <c r="E227" i="30"/>
  <c r="E226" i="30"/>
  <c r="E225" i="30"/>
  <c r="E224" i="30"/>
  <c r="E223" i="30"/>
  <c r="E222" i="30"/>
  <c r="E221" i="30"/>
  <c r="E220" i="30"/>
  <c r="E219" i="30"/>
  <c r="E218" i="30"/>
  <c r="E217" i="30"/>
  <c r="E216" i="30"/>
  <c r="E215" i="30"/>
  <c r="E214" i="30"/>
  <c r="E213" i="30"/>
  <c r="E212" i="30"/>
  <c r="E211" i="30"/>
  <c r="E210" i="30"/>
  <c r="E209" i="30"/>
  <c r="E208" i="30"/>
  <c r="E207" i="30"/>
  <c r="E206" i="30"/>
  <c r="E205" i="30"/>
  <c r="E204" i="30"/>
  <c r="E203" i="30"/>
  <c r="E202" i="30"/>
  <c r="E201" i="30"/>
  <c r="E200" i="30"/>
  <c r="E199" i="30"/>
  <c r="E198" i="30"/>
  <c r="E197" i="30"/>
  <c r="E196" i="30"/>
  <c r="E195" i="30"/>
  <c r="E194" i="30"/>
  <c r="E193" i="30"/>
  <c r="E192" i="30"/>
  <c r="E191" i="30"/>
  <c r="E190" i="30"/>
  <c r="E189" i="30"/>
  <c r="E188" i="30"/>
  <c r="E187" i="30"/>
  <c r="E186" i="30"/>
  <c r="E185" i="30"/>
  <c r="E184" i="30"/>
  <c r="E183" i="30"/>
  <c r="E182" i="30"/>
  <c r="E181" i="30"/>
  <c r="E180" i="30"/>
  <c r="E179" i="30"/>
  <c r="E178" i="30"/>
  <c r="E177" i="30"/>
  <c r="E176" i="30"/>
  <c r="E175" i="30"/>
  <c r="E174" i="30"/>
  <c r="E173" i="30"/>
  <c r="E172" i="30"/>
  <c r="E171" i="30"/>
  <c r="E170" i="30"/>
  <c r="E169" i="30"/>
  <c r="E168" i="30"/>
  <c r="E167" i="30"/>
  <c r="E166" i="30"/>
  <c r="E165" i="30"/>
  <c r="E164" i="30"/>
  <c r="E163" i="30"/>
  <c r="E162" i="30"/>
  <c r="E161" i="30"/>
  <c r="E160" i="30"/>
  <c r="E159" i="30"/>
  <c r="E158" i="30"/>
  <c r="E157" i="30"/>
  <c r="E156" i="30"/>
  <c r="E155" i="30"/>
  <c r="E154" i="30"/>
  <c r="E153" i="30"/>
  <c r="E152" i="30"/>
  <c r="E151" i="30"/>
  <c r="E150" i="30"/>
  <c r="E149" i="30"/>
  <c r="E148" i="30"/>
  <c r="E147" i="30"/>
  <c r="E146" i="30"/>
  <c r="E145" i="30"/>
  <c r="E144" i="30"/>
  <c r="E143" i="30"/>
  <c r="E142" i="30"/>
  <c r="E141" i="30"/>
  <c r="E140" i="30"/>
  <c r="E139" i="30"/>
  <c r="E138" i="30"/>
  <c r="E137" i="30"/>
  <c r="E136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9" i="30"/>
  <c r="E118" i="30"/>
  <c r="E117" i="30"/>
  <c r="E116" i="30"/>
  <c r="E115" i="30"/>
  <c r="E114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I21" i="30"/>
  <c r="E21" i="30"/>
  <c r="I20" i="30"/>
  <c r="E20" i="30"/>
  <c r="I19" i="30"/>
  <c r="E19" i="30"/>
  <c r="I18" i="30"/>
  <c r="E18" i="30"/>
  <c r="I17" i="30"/>
  <c r="E17" i="30"/>
  <c r="I16" i="30"/>
  <c r="E16" i="30"/>
  <c r="I15" i="30"/>
  <c r="E15" i="30"/>
  <c r="I14" i="30"/>
  <c r="E14" i="30"/>
  <c r="I13" i="30"/>
  <c r="E13" i="30"/>
  <c r="I12" i="30"/>
  <c r="E12" i="30"/>
  <c r="I11" i="30"/>
  <c r="E11" i="30"/>
  <c r="I10" i="30"/>
  <c r="E10" i="30"/>
  <c r="I9" i="30"/>
  <c r="E9" i="30"/>
  <c r="I8" i="30"/>
  <c r="E8" i="30"/>
  <c r="I7" i="30"/>
  <c r="E7" i="30"/>
  <c r="I6" i="30"/>
  <c r="E6" i="30"/>
  <c r="I5" i="30"/>
  <c r="E5" i="30"/>
  <c r="I4" i="30"/>
  <c r="E4" i="30"/>
  <c r="I3" i="30"/>
  <c r="E3" i="30"/>
  <c r="I2" i="30"/>
  <c r="E2" i="30"/>
  <c r="I1" i="29"/>
  <c r="D14" i="29"/>
  <c r="D13" i="29"/>
  <c r="D9" i="29"/>
  <c r="D5" i="29"/>
  <c r="D4" i="29"/>
  <c r="D3" i="29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7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8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1081" i="24"/>
  <c r="E1082" i="24"/>
  <c r="E1083" i="24"/>
  <c r="E1084" i="24"/>
  <c r="E1085" i="24"/>
  <c r="E1086" i="24"/>
  <c r="E1087" i="24"/>
  <c r="E1088" i="24"/>
  <c r="E1089" i="24"/>
  <c r="E1090" i="24"/>
  <c r="E1091" i="24"/>
  <c r="E1092" i="24"/>
  <c r="E1093" i="24"/>
  <c r="E1094" i="24"/>
  <c r="E1095" i="24"/>
  <c r="E1096" i="24"/>
  <c r="E1097" i="24"/>
  <c r="E1098" i="24"/>
  <c r="E1099" i="24"/>
  <c r="E1100" i="24"/>
  <c r="E1101" i="24"/>
  <c r="E1102" i="24"/>
  <c r="E1103" i="24"/>
  <c r="E1104" i="24"/>
  <c r="E1105" i="24"/>
  <c r="E1106" i="24"/>
  <c r="E1107" i="24"/>
  <c r="E1108" i="24"/>
  <c r="E1109" i="24"/>
  <c r="E1110" i="24"/>
  <c r="E1111" i="24"/>
  <c r="E1112" i="24"/>
  <c r="E1113" i="24"/>
  <c r="E1114" i="24"/>
  <c r="E9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41" i="24"/>
  <c r="E9" i="24" l="1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3" i="24"/>
  <c r="E4" i="24"/>
  <c r="E5" i="24"/>
  <c r="E6" i="24"/>
  <c r="E7" i="24"/>
  <c r="E8" i="24"/>
  <c r="E2" i="24"/>
  <c r="I21" i="24" l="1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G127" i="23"/>
  <c r="G126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1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J22" i="23" s="1"/>
  <c r="G21" i="23"/>
  <c r="J21" i="23" s="1"/>
  <c r="G20" i="23"/>
  <c r="J20" i="23" s="1"/>
  <c r="G19" i="23"/>
  <c r="J19" i="23" s="1"/>
  <c r="G18" i="23"/>
  <c r="J18" i="23" s="1"/>
  <c r="G17" i="23"/>
  <c r="J17" i="23" s="1"/>
  <c r="G16" i="23"/>
  <c r="J16" i="23" s="1"/>
  <c r="G15" i="23"/>
  <c r="J15" i="23" s="1"/>
  <c r="G14" i="23"/>
  <c r="J14" i="23" s="1"/>
  <c r="G13" i="23"/>
  <c r="J13" i="23" s="1"/>
  <c r="G12" i="23"/>
  <c r="J12" i="23" s="1"/>
  <c r="G11" i="23"/>
  <c r="J11" i="23" s="1"/>
  <c r="G10" i="23"/>
  <c r="J10" i="23" s="1"/>
  <c r="G9" i="23"/>
  <c r="G8" i="23"/>
  <c r="G7" i="23"/>
  <c r="G6" i="23"/>
  <c r="G5" i="23"/>
  <c r="G4" i="23"/>
  <c r="G3" i="23"/>
  <c r="J3" i="23" s="1"/>
  <c r="K10" i="17"/>
  <c r="I15" i="17"/>
  <c r="O6" i="17"/>
  <c r="K6" i="16"/>
  <c r="E8" i="23"/>
  <c r="I8" i="16"/>
  <c r="I7" i="16"/>
  <c r="K7" i="16" s="1"/>
  <c r="E6" i="23"/>
  <c r="E7" i="23"/>
  <c r="E5" i="23"/>
  <c r="D16" i="16"/>
  <c r="E4" i="23" l="1"/>
  <c r="E9" i="23"/>
  <c r="J8" i="23"/>
  <c r="J7" i="23"/>
  <c r="E3" i="23"/>
  <c r="I4" i="16"/>
  <c r="J3" i="5"/>
  <c r="K3" i="5"/>
  <c r="H3" i="5"/>
  <c r="H32" i="14"/>
  <c r="H31" i="14"/>
  <c r="K12" i="14"/>
  <c r="K5" i="14"/>
  <c r="C22" i="14"/>
  <c r="C21" i="14"/>
  <c r="K13" i="14" s="1"/>
  <c r="C18" i="14"/>
  <c r="C17" i="14"/>
  <c r="C16" i="14"/>
  <c r="C14" i="14"/>
  <c r="C13" i="14"/>
  <c r="K10" i="14" s="1"/>
  <c r="C12" i="14"/>
  <c r="K7" i="14" s="1"/>
  <c r="C11" i="14"/>
  <c r="C10" i="14"/>
  <c r="C9" i="14"/>
  <c r="K6" i="14" s="1"/>
  <c r="C7" i="14"/>
  <c r="C5" i="14"/>
  <c r="C6" i="14"/>
  <c r="H3" i="23"/>
  <c r="H4" i="23"/>
  <c r="H5" i="23"/>
  <c r="H6" i="23"/>
  <c r="H7" i="23"/>
  <c r="H9" i="23"/>
  <c r="Q21" i="18"/>
  <c r="O22" i="18"/>
  <c r="O21" i="18"/>
  <c r="N21" i="18"/>
  <c r="N22" i="18"/>
  <c r="Q22" i="18"/>
  <c r="O33" i="19"/>
  <c r="L33" i="19"/>
  <c r="O32" i="19"/>
  <c r="M32" i="19"/>
  <c r="L32" i="19"/>
  <c r="L8" i="17"/>
  <c r="M6" i="17"/>
  <c r="K6" i="17"/>
  <c r="I9" i="19"/>
  <c r="I12" i="17"/>
  <c r="I8" i="19"/>
  <c r="I6" i="17"/>
  <c r="I10" i="17"/>
  <c r="M33" i="19"/>
  <c r="I7" i="17"/>
  <c r="I9" i="17"/>
  <c r="J8" i="17"/>
  <c r="I8" i="17"/>
  <c r="C20" i="17"/>
  <c r="G7" i="14"/>
  <c r="K11" i="14" s="1"/>
  <c r="D64" i="16"/>
  <c r="D63" i="16"/>
  <c r="D62" i="16"/>
  <c r="D61" i="16"/>
  <c r="D60" i="16"/>
  <c r="D59" i="16"/>
  <c r="D57" i="16"/>
  <c r="D56" i="16"/>
  <c r="D55" i="16"/>
  <c r="D54" i="16"/>
  <c r="D53" i="16"/>
  <c r="C26" i="14"/>
  <c r="C25" i="14"/>
  <c r="K14" i="14" s="1"/>
  <c r="C24" i="14"/>
  <c r="C20" i="14"/>
  <c r="C19" i="14"/>
  <c r="C15" i="14"/>
  <c r="K9" i="14" s="1"/>
  <c r="G7" i="15"/>
  <c r="G6" i="15"/>
  <c r="G5" i="15"/>
  <c r="G4" i="15"/>
  <c r="G3" i="15"/>
  <c r="G2" i="15"/>
  <c r="D34" i="16"/>
  <c r="D38" i="16"/>
  <c r="I13" i="16" s="1"/>
  <c r="D8" i="16"/>
  <c r="D12" i="16"/>
  <c r="I5" i="16" s="1"/>
  <c r="D15" i="16"/>
  <c r="J5" i="23" l="1"/>
  <c r="J9" i="23"/>
  <c r="J4" i="23"/>
  <c r="J6" i="23" l="1"/>
  <c r="K26" i="5"/>
  <c r="H26" i="5"/>
  <c r="J26" i="5" s="1"/>
  <c r="F26" i="5"/>
  <c r="H25" i="5"/>
  <c r="J25" i="5" s="1"/>
  <c r="F25" i="5"/>
  <c r="K25" i="5" s="1"/>
  <c r="K24" i="5"/>
  <c r="H24" i="5"/>
  <c r="J24" i="5" s="1"/>
  <c r="F24" i="5"/>
  <c r="H23" i="5"/>
  <c r="J23" i="5" s="1"/>
  <c r="F23" i="5"/>
  <c r="K23" i="5" s="1"/>
  <c r="K22" i="5"/>
  <c r="H22" i="5"/>
  <c r="J22" i="5" s="1"/>
  <c r="F22" i="5"/>
  <c r="H21" i="5"/>
  <c r="J21" i="5" s="1"/>
  <c r="F21" i="5"/>
  <c r="K21" i="5" s="1"/>
  <c r="K20" i="5"/>
  <c r="H20" i="5"/>
  <c r="J20" i="5" s="1"/>
  <c r="F20" i="5"/>
  <c r="H19" i="5"/>
  <c r="J19" i="5" s="1"/>
  <c r="F19" i="5"/>
  <c r="K19" i="5" s="1"/>
  <c r="K18" i="5"/>
  <c r="H18" i="5"/>
  <c r="J18" i="5" s="1"/>
  <c r="F18" i="5"/>
  <c r="G17" i="5"/>
  <c r="H17" i="5" s="1"/>
  <c r="J17" i="5" s="1"/>
  <c r="F17" i="5"/>
  <c r="J16" i="5"/>
  <c r="H16" i="5"/>
  <c r="F16" i="5"/>
  <c r="K16" i="5" s="1"/>
  <c r="H15" i="5"/>
  <c r="J15" i="5" s="1"/>
  <c r="F15" i="5"/>
  <c r="K15" i="5" s="1"/>
  <c r="J14" i="5"/>
  <c r="H14" i="5"/>
  <c r="F14" i="5"/>
  <c r="K14" i="5" s="1"/>
  <c r="H13" i="5"/>
  <c r="J13" i="5" s="1"/>
  <c r="F13" i="5"/>
  <c r="K13" i="5" s="1"/>
  <c r="J12" i="5"/>
  <c r="H12" i="5"/>
  <c r="F12" i="5"/>
  <c r="K12" i="5" s="1"/>
  <c r="H11" i="5"/>
  <c r="J11" i="5" s="1"/>
  <c r="F11" i="5"/>
  <c r="K11" i="5" s="1"/>
  <c r="J10" i="5"/>
  <c r="H10" i="5"/>
  <c r="F10" i="5"/>
  <c r="K10" i="5" s="1"/>
  <c r="H9" i="5"/>
  <c r="J9" i="5" s="1"/>
  <c r="F9" i="5"/>
  <c r="K9" i="5" s="1"/>
  <c r="J8" i="5"/>
  <c r="H8" i="5"/>
  <c r="F8" i="5"/>
  <c r="K8" i="5" s="1"/>
  <c r="H7" i="5"/>
  <c r="J7" i="5" s="1"/>
  <c r="F7" i="5"/>
  <c r="K7" i="5" s="1"/>
  <c r="J6" i="5"/>
  <c r="H6" i="5"/>
  <c r="F6" i="5"/>
  <c r="K6" i="5" s="1"/>
  <c r="H5" i="5"/>
  <c r="J5" i="5" s="1"/>
  <c r="F5" i="5"/>
  <c r="K5" i="5" s="1"/>
  <c r="J4" i="5"/>
  <c r="H4" i="5"/>
  <c r="F4" i="5"/>
  <c r="K4" i="5" s="1"/>
  <c r="F3" i="5"/>
  <c r="K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tc={9F2F6DB2-D88C-40BF-89B7-C7C1F4771B9A}</author>
    <author>tc={85D3C78C-C8D8-4CFD-8750-E452FA71C50D}</author>
  </authors>
  <commentList>
    <comment ref="L12" authorId="0" shapeId="0" xr:uid="{9F2F6DB2-D88C-40BF-89B7-C7C1F4771B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Luis, Pablo, Dario</t>
      </text>
    </comment>
    <comment ref="L31" authorId="1" shapeId="0" xr:uid="{85D3C78C-C8D8-4CFD-8750-E452FA71C50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igual al tiempo medido por jornada / la jornada diaria establecida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tc={FE0CF0E4-8B46-475D-BC12-9A656A11D4B5}</author>
    <author>tc={5B441E32-3D3E-46F3-BE16-FDDB4150E7C6}</author>
  </authors>
  <commentList>
    <comment ref="L12" authorId="0" shapeId="0" xr:uid="{FE0CF0E4-8B46-475D-BC12-9A656A11D4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Luis, Pablo, Dario</t>
      </text>
    </comment>
    <comment ref="N20" authorId="1" shapeId="0" xr:uid="{5B441E32-3D3E-46F3-BE16-FDDB4150E7C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igual al tiempo medido por jornada / la jornada diaria establecida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tc={ACF4A978-44E3-4543-A842-85F92DA39CE8}</author>
  </authors>
  <commentList>
    <comment ref="M12" authorId="0" shapeId="0" xr:uid="{ACF4A978-44E3-4543-A842-85F92DA39C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Luis, Pablo, Dario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tc={1CC9B6A9-623A-483F-A16C-B801B6A8376F}</author>
    <author>Yoskar Veras</author>
  </authors>
  <commentList>
    <comment ref="E2" authorId="0" shapeId="0" xr:uid="{1CC9B6A9-623A-483F-A16C-B801B6A8376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igual al tiempo medido por jornada / la jornada diaria establecida </t>
      </text>
    </comment>
    <comment ref="A837" authorId="1" shapeId="0" xr:uid="{ACE36A50-E41B-4A37-BA23-57A98945AFB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Plaza Master Santiago</t>
        </r>
      </text>
    </comment>
    <comment ref="A840" authorId="1" shapeId="0" xr:uid="{C04CD252-8209-4909-8CE8-CBC240A7E97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Bravo Santiago</t>
        </r>
      </text>
    </comment>
    <comment ref="A841" authorId="1" shapeId="0" xr:uid="{C630B895-9FB5-4519-B56C-FA75E604D4A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El Encanto</t>
        </r>
      </text>
    </comment>
    <comment ref="A842" authorId="1" shapeId="0" xr:uid="{0426D02D-DFC6-47F2-B117-A69C8FB6FC0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Carol Padre de las Casas</t>
        </r>
      </text>
    </comment>
    <comment ref="A843" authorId="1" shapeId="0" xr:uid="{96C3C035-D04F-4600-BE82-D33875F6CF0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El Embrujo</t>
        </r>
      </text>
    </comment>
    <comment ref="A845" authorId="1" shapeId="0" xr:uid="{25A6D044-7BA2-4EF7-80B0-8794BD22637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Carol San Juan de la Maguana</t>
        </r>
      </text>
    </comment>
    <comment ref="A846" authorId="1" shapeId="0" xr:uid="{589134C7-5296-4A2A-A711-A93DE186AA60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Farmacia Carol Los Jardines </t>
        </r>
      </text>
    </comment>
    <comment ref="A849" authorId="1" shapeId="0" xr:uid="{1D241A2F-C2A6-4F77-B676-1C023DCF8A6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Colinas Mall</t>
        </r>
      </text>
    </comment>
    <comment ref="A850" authorId="1" shapeId="0" xr:uid="{744BC339-3038-4589-82C4-ABA2805B305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La Rinconada</t>
        </r>
      </text>
    </comment>
    <comment ref="A853" authorId="1" shapeId="0" xr:uid="{83EE4B61-60EC-44AA-AC69-A04D48F9CB9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 Normal </t>
        </r>
      </text>
    </comment>
    <comment ref="A857" authorId="1" shapeId="0" xr:uid="{27D44AC4-76F6-41DB-AF07-74E08D3BEBD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 Sirena Bartolome Colon</t>
        </r>
      </text>
    </comment>
    <comment ref="A858" authorId="1" shapeId="0" xr:uid="{7147D7B5-2413-41C1-9FF7-2FE83541918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Santiago Estrella Sadhala</t>
        </r>
      </text>
    </comment>
    <comment ref="A861" authorId="1" shapeId="0" xr:uid="{E086AFD8-5FAE-4A9C-BAB2-9290E4A5136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Naco</t>
        </r>
      </text>
    </comment>
    <comment ref="A866" authorId="1" shapeId="0" xr:uid="{D8999515-45DF-49FC-81FD-52945AF87EE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27 de Febrero</t>
        </r>
      </text>
    </comment>
    <comment ref="A867" authorId="1" shapeId="0" xr:uid="{D90BFABE-54A9-4082-A03D-42C97F1FFE4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Indepedencia</t>
        </r>
      </text>
    </comment>
    <comment ref="A868" authorId="1" shapeId="0" xr:uid="{5EFBDB77-BE0C-4ABC-B480-0687530FAE2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Sucursal de Gazcue</t>
        </r>
      </text>
    </comment>
    <comment ref="A870" authorId="1" shapeId="0" xr:uid="{886DE14A-270F-40D0-8E21-A22C9D5F0AA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San Carlos </t>
        </r>
      </text>
    </comment>
    <comment ref="A871" authorId="1" shapeId="0" xr:uid="{84A0E07A-D229-4C1A-8A9B-D4D82397D2D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Villa Mella</t>
        </r>
      </text>
    </comment>
    <comment ref="A872" authorId="1" shapeId="0" xr:uid="{CCAA71F4-6F2C-4BE9-A4C7-1D3872858FB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Carol UCE</t>
        </r>
      </text>
    </comment>
    <comment ref="A873" authorId="1" shapeId="0" xr:uid="{0D95AC9F-9A43-4EEC-BF40-8CF9088274E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Churchill</t>
        </r>
      </text>
    </comment>
    <comment ref="A877" authorId="1" shapeId="0" xr:uid="{E18E1855-B59A-4839-BA3A-C353BECD352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Palacio </t>
        </r>
      </text>
    </comment>
    <comment ref="A878" authorId="1" shapeId="0" xr:uid="{9C9C0C6B-08C9-42CB-A678-6F35D157157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Bella Vista</t>
        </r>
      </text>
    </comment>
    <comment ref="A879" authorId="1" shapeId="0" xr:uid="{8C8FCE4D-3780-4ABD-B4C5-77B1F2CEFFB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Arroyo Hondo</t>
        </r>
      </text>
    </comment>
    <comment ref="A880" authorId="1" shapeId="0" xr:uid="{B6093274-039D-4C68-BFAD-78E200A8E67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Malecon</t>
        </r>
      </text>
    </comment>
    <comment ref="A882" authorId="1" shapeId="0" xr:uid="{3D7DF8DD-84B5-4048-A37B-CB1E1B4821E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Herrera</t>
        </r>
      </text>
    </comment>
    <comment ref="A886" authorId="1" shapeId="0" xr:uid="{C05659E8-0730-4B15-9DCD-D707D84A813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Juan Dolio </t>
        </r>
      </text>
    </comment>
    <comment ref="A887" authorId="1" shapeId="0" xr:uid="{40A8CBDE-1CE8-4E68-85FF-DF75738970B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Andalucia </t>
        </r>
      </text>
    </comment>
    <comment ref="A889" authorId="1" shapeId="0" xr:uid="{C394EC9E-EC04-41AF-BE35-8715BBE62EE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Coral Mall</t>
        </r>
      </text>
    </comment>
    <comment ref="A890" authorId="1" shapeId="0" xr:uid="{D082A1E3-2DED-4C37-BEC7-F53C20294D0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Av. Enriquillo </t>
        </r>
      </text>
    </comment>
    <comment ref="A891" authorId="1" shapeId="0" xr:uid="{A9EE9B53-1289-457B-9092-A1651F772AF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Novocentro</t>
        </r>
      </text>
    </comment>
    <comment ref="A892" authorId="1" shapeId="0" xr:uid="{DBBB72B3-90F6-4265-9FAD-EF1E4D3BE3B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Romula</t>
        </r>
      </text>
    </comment>
    <comment ref="A893" authorId="1" shapeId="0" xr:uid="{2DB38CE5-0991-48C8-8B97-769BBEC1AB2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Romulo</t>
        </r>
      </text>
    </comment>
    <comment ref="A894" authorId="1" shapeId="0" xr:uid="{FA174149-D005-4BB7-8683-102830DB516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Agora Mall</t>
        </r>
      </text>
    </comment>
    <comment ref="A895" authorId="1" shapeId="0" xr:uid="{B50B5632-B35A-48E5-BAC0-92C81EAE400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Galeria 360</t>
        </r>
      </text>
    </comment>
    <comment ref="A896" authorId="1" shapeId="0" xr:uid="{B00EF425-DB30-45CB-9FFA-9D1466AA7F9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Cuesta Hermosa</t>
        </r>
      </text>
    </comment>
    <comment ref="A897" authorId="1" shapeId="0" xr:uid="{A43A2046-83B2-4C14-AB5C-BDB4EE280174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Plaza Argentina</t>
        </r>
      </text>
    </comment>
    <comment ref="A898" authorId="1" shapeId="0" xr:uid="{67B246AE-35E4-40EF-98BE-D534CD06D5B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Manoguayabo</t>
        </r>
      </text>
    </comment>
    <comment ref="A899" authorId="1" shapeId="0" xr:uid="{BBEBF31A-EF20-479D-87DA-D85186ACF41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Zona Colonial</t>
        </r>
      </text>
    </comment>
    <comment ref="A900" authorId="1" shapeId="0" xr:uid="{7DCD8984-E78D-4B60-A570-E6CE9CD3C0C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Haina</t>
        </r>
      </text>
    </comment>
    <comment ref="A901" authorId="1" shapeId="0" xr:uid="{731CC464-4D7F-41C4-A1F9-84549465536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Villa Hermosa</t>
        </r>
      </text>
    </comment>
    <comment ref="A902" authorId="1" shapeId="0" xr:uid="{6D8C30CC-5081-4C4D-AF10-E6C4867EA7C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Restauracion</t>
        </r>
      </text>
    </comment>
    <comment ref="A903" authorId="1" shapeId="0" xr:uid="{7D33F1A3-02B5-42B7-8EEB-5F865B0BA92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SARA</t>
        </r>
      </text>
    </comment>
    <comment ref="A904" authorId="1" shapeId="0" xr:uid="{D3A8283A-8E76-4E24-9287-76BCF66F311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Romulo</t>
        </r>
      </text>
    </comment>
    <comment ref="A905" authorId="1" shapeId="0" xr:uid="{906A292D-AEC4-4BF7-BD79-507078F3876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Evaristo Morales</t>
        </r>
      </text>
    </comment>
    <comment ref="A906" authorId="1" shapeId="0" xr:uid="{AFF41AFC-E20A-4E49-8EAC-AF387C47808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Las Praderas</t>
        </r>
      </text>
    </comment>
    <comment ref="A907" authorId="1" shapeId="0" xr:uid="{FDF748A9-7FCD-4818-854A-AAD57E33E00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Heminghay</t>
        </r>
      </text>
    </comment>
    <comment ref="A908" authorId="1" shapeId="0" xr:uid="{9FCFA73F-B029-4146-A841-4A6979FDCC6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San Pedro</t>
        </r>
      </text>
    </comment>
    <comment ref="A909" authorId="1" shapeId="0" xr:uid="{3DC2A0DA-7327-490B-86A2-B68E5AB7638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Down Town</t>
        </r>
      </text>
    </comment>
    <comment ref="A910" authorId="1" shapeId="0" xr:uid="{6346C37F-A525-460A-932D-2B82D2DAB92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AILA</t>
        </r>
      </text>
    </comment>
    <comment ref="A911" authorId="1" shapeId="0" xr:uid="{B2EE3EF4-5C6E-4957-BDC6-9698AB77120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Blue Mall Punta Cana</t>
        </r>
      </text>
    </comment>
    <comment ref="A975" authorId="1" shapeId="0" xr:uid="{FBD4E24D-35C2-44A1-BF95-94F1D6E95F2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Luis Betances, Collado, Oscar A Renta</t>
        </r>
      </text>
    </comment>
    <comment ref="A976" authorId="1" shapeId="0" xr:uid="{DD36ABB7-76BB-4523-B25A-326924C38CB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977" authorId="1" shapeId="0" xr:uid="{11071E6C-562B-475D-8083-67E73C014D04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978" authorId="1" shapeId="0" xr:uid="{28E692F9-69D1-4704-BE88-68F43585316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LABEHLA</t>
        </r>
      </text>
    </comment>
    <comment ref="A979" authorId="1" shapeId="0" xr:uid="{F551888C-476C-458B-BC38-A32CD78CA33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LAANED</t>
        </r>
      </text>
    </comment>
    <comment ref="A980" authorId="1" shapeId="0" xr:uid="{C68DF003-8923-4F1C-8A4C-7E8BEF41F92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LABOQUIDOM</t>
        </r>
      </text>
    </comment>
    <comment ref="A981" authorId="1" shapeId="0" xr:uid="{6C80CA46-5B2D-41F3-9782-8E13AAD91A7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LAM</t>
        </r>
      </text>
    </comment>
    <comment ref="A982" authorId="1" shapeId="0" xr:uid="{A8E6A7B9-22E0-4936-B2D4-220DAA2B1B4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Collado</t>
        </r>
      </text>
    </comment>
    <comment ref="A983" authorId="1" shapeId="0" xr:uid="{6D64E771-DD87-4E95-B9D1-6199254A468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LETERAGO</t>
        </r>
      </text>
    </comment>
    <comment ref="A984" authorId="1" shapeId="0" xr:uid="{8B09E1C4-242A-4B2B-8B9F-1773F0015DE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LIVAO FARMACEUTICA</t>
        </r>
      </text>
    </comment>
    <comment ref="A985" authorId="1" shapeId="0" xr:uid="{B56883C4-CB26-47A9-8F9A-24BCCD770AA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Luis Betances,</t>
        </r>
      </text>
    </comment>
    <comment ref="A986" authorId="1" shapeId="0" xr:uid="{E11EA260-F7EF-4B40-A88D-F79EB0CC148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Mercantil Farmaceutica</t>
        </r>
      </text>
    </comment>
    <comment ref="A987" authorId="1" shapeId="0" xr:uid="{0DAFF52E-CBFC-4B12-892A-B43DA95841C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Oscar A Renta</t>
        </r>
      </text>
    </comment>
    <comment ref="A988" authorId="1" shapeId="0" xr:uid="{21B0A34D-2F6D-4C66-B342-D2F855A1110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PENRAND</t>
        </r>
      </text>
    </comment>
    <comment ref="A989" authorId="1" shapeId="0" xr:uid="{5D2BE088-B75A-42D7-AAE0-4D1CF5FE1CB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PHARMATECH</t>
        </r>
      </text>
    </comment>
    <comment ref="A990" authorId="1" shapeId="0" xr:uid="{B6CAF675-EC9C-4DF9-B314-A72E4D90CDC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POLITEX</t>
        </r>
      </text>
    </comment>
    <comment ref="A991" authorId="1" shapeId="0" xr:uid="{EF8881CB-72F4-4FA4-83A9-341C372BEFE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Quisqueya Comercial</t>
        </r>
      </text>
    </comment>
    <comment ref="A992" authorId="1" shapeId="0" xr:uid="{A93B6788-6C74-4588-B4BD-8ED7CCF9A43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REDLAND</t>
        </r>
      </text>
    </comment>
    <comment ref="A993" authorId="1" shapeId="0" xr:uid="{59F6936A-9BD9-4F41-8CC3-2504C021D2B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SIMPEX</t>
        </r>
      </text>
    </comment>
    <comment ref="A994" authorId="1" shapeId="0" xr:uid="{6BBD0DCF-61F9-4BBC-B9A8-1BCEEBCECE1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SUED Y FARGESA</t>
        </r>
      </text>
    </comment>
    <comment ref="A995" authorId="1" shapeId="0" xr:uid="{ACA6C42F-012B-48B5-BBAA-34EDA2DD942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SUIPHAR</t>
        </r>
      </text>
    </comment>
    <comment ref="A996" authorId="1" shapeId="0" xr:uid="{0FFF093E-EE52-4B2E-ABDE-72125D66022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Victoria Yeb</t>
        </r>
      </text>
    </comment>
    <comment ref="A997" authorId="1" shapeId="0" xr:uid="{1BD82E0A-7015-469F-9698-ABADF8C4F38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ViTASALUD</t>
        </r>
      </text>
    </comment>
    <comment ref="A998" authorId="1" shapeId="0" xr:uid="{2632B192-632B-4283-B213-2443BC12D03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UNION COMERCIAL</t>
        </r>
      </text>
    </comment>
    <comment ref="A1000" authorId="1" shapeId="0" xr:uid="{964CFC12-1F27-471D-9934-4B7BED91886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UNION COMERCIAL</t>
        </r>
      </text>
    </comment>
    <comment ref="A1001" authorId="1" shapeId="0" xr:uid="{F666C100-DD4A-42B5-A77F-7DAFFDCFAF3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UNION COMERCIAL</t>
        </r>
      </text>
    </comment>
    <comment ref="A1002" authorId="1" shapeId="0" xr:uid="{25D05D4E-B3D2-4EA5-96F3-29433C4085B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1003" authorId="1" shapeId="0" xr:uid="{3081256D-C13B-45B6-BD83-248E1C8BBCB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1004" authorId="1" shapeId="0" xr:uid="{AFCC6774-83B9-4A00-89E1-0A88DA0613C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 Constancia</t>
        </r>
      </text>
    </comment>
    <comment ref="A1005" authorId="1" shapeId="0" xr:uid="{7C9DA1E6-BA91-46C7-9032-6A57242DA46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LAANED</t>
        </r>
      </text>
    </comment>
    <comment ref="A1006" authorId="1" shapeId="0" xr:uid="{9A1F799A-D5BC-4220-B12A-05F4B64692D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LABOQUIDOM</t>
        </r>
      </text>
    </comment>
    <comment ref="A1007" authorId="1" shapeId="0" xr:uid="{4AED3EB0-979B-4136-8C81-5BF272B1C49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LAM</t>
        </r>
      </text>
    </comment>
    <comment ref="A1008" authorId="1" shapeId="0" xr:uid="{D97F69FA-7DEC-464A-A66C-EE8BA10F751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LAM</t>
        </r>
      </text>
    </comment>
    <comment ref="A1019" authorId="1" shapeId="0" xr:uid="{F2588483-683F-4178-AE07-0BA09CC8FFBD}">
      <text>
        <r>
          <rPr>
            <b/>
            <sz val="9"/>
            <color indexed="81"/>
            <rFont val="Tahoma"/>
            <family val="2"/>
          </rPr>
          <t>Yoskar Veras:
Sucursal: Juan Dolio</t>
        </r>
        <r>
          <rPr>
            <sz val="9"/>
            <color indexed="81"/>
            <rFont val="Tahoma"/>
            <family val="2"/>
          </rPr>
          <t xml:space="preserve">
Peravia Industrial</t>
        </r>
      </text>
    </comment>
    <comment ref="A1020" authorId="1" shapeId="0" xr:uid="{81C28C7F-0A99-4415-A876-7DE75AA523FC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Distribuidora Corripio</t>
        </r>
      </text>
    </comment>
    <comment ref="A1021" authorId="1" shapeId="0" xr:uid="{17AAFE30-4B00-4B84-BC1C-317C2780D8DC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Pasteurizadora Rica</t>
        </r>
      </text>
    </comment>
    <comment ref="A1023" authorId="1" shapeId="0" xr:uid="{8C593384-0389-4E87-8725-56CF7463C991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BEPENSA</t>
        </r>
      </text>
    </comment>
    <comment ref="A1025" authorId="1" shapeId="0" xr:uid="{3114457F-61A3-48F3-A2DD-4D7995B8579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Agua Cristal 
4 facturas </t>
        </r>
      </text>
    </comment>
    <comment ref="A1026" authorId="1" shapeId="0" xr:uid="{67F08E6C-C6C0-43F2-BB93-48ADB56D689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Agua Planeta Azul
2 facturas</t>
        </r>
      </text>
    </comment>
    <comment ref="A1027" authorId="1" shapeId="0" xr:uid="{97786912-6449-427B-969C-47B78E457B94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Almacenes Continentes
5 facturas </t>
        </r>
      </text>
    </comment>
    <comment ref="A1028" authorId="1" shapeId="0" xr:uid="{29ED7982-59BD-4F60-95D8-AA84897FDBE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Almacenes LEON 
4 facturas </t>
        </r>
      </text>
    </comment>
    <comment ref="A1029" authorId="1" shapeId="0" xr:uid="{BA694027-D5C4-4E9E-A748-DD16D224644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AMBROSIA
1 facturas </t>
        </r>
      </text>
    </comment>
    <comment ref="A1030" authorId="1" shapeId="0" xr:uid="{FA9F939C-7A80-4AC6-8322-1329A018B16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BBB FOODS
1 facturas </t>
        </r>
      </text>
    </comment>
    <comment ref="A1031" authorId="1" shapeId="0" xr:uid="{8FE6B126-5ED0-4A43-A3B8-80ECF8B9E7F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Candela Cousine
4 facturas </t>
        </r>
      </text>
    </comment>
    <comment ref="A1032" authorId="1" shapeId="0" xr:uid="{3249ADB6-F7A0-47ED-A777-60E9FC1E71B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CASA BRUGAL</t>
        </r>
      </text>
    </comment>
    <comment ref="A1034" authorId="1" shapeId="0" xr:uid="{47C62C43-D9C4-4AC3-90B7-B0BF67602EB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Casa Brugal
1 factura </t>
        </r>
      </text>
    </comment>
    <comment ref="A1035" authorId="1" shapeId="0" xr:uid="{246E7AAB-39C8-459A-B64A-CD19C3BA952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1</t>
        </r>
      </text>
    </comment>
    <comment ref="A1036" authorId="1" shapeId="0" xr:uid="{5F402EEF-4043-4455-812A-6ECD4FD6B61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1</t>
        </r>
      </text>
    </comment>
    <comment ref="A1038" authorId="1" shapeId="0" xr:uid="{66C511CE-B158-4F0F-AE83-79C02CA2942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39" authorId="1" shapeId="0" xr:uid="{A3C8D0E5-B4DA-4979-ADAF-4C12CA40173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40" authorId="1" shapeId="0" xr:uid="{00B28E78-25CE-480B-99B0-789206A967B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41" authorId="1" shapeId="0" xr:uid="{E11D69E6-9BA3-4100-B9DF-3605576B1E7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COCOEXPRESS</t>
        </r>
      </text>
    </comment>
    <comment ref="A1042" authorId="1" shapeId="0" xr:uid="{E05F4543-EF1D-4A20-9F18-4769FCE3554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COCOLET</t>
        </r>
      </text>
    </comment>
    <comment ref="A1043" authorId="1" shapeId="0" xr:uid="{90A32D44-9653-4053-AC82-8DF25E85405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44" authorId="1" shapeId="0" xr:uid="{0E637399-5EE7-4C64-B6CF-DF30FF90F55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</t>
        </r>
      </text>
    </comment>
    <comment ref="A1045" authorId="1" shapeId="0" xr:uid="{782D1F2D-D19D-41A7-A1AE-3EBD806B307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</t>
        </r>
      </text>
    </comment>
    <comment ref="A1046" authorId="1" shapeId="0" xr:uid="{E6E9F284-474D-4192-BA26-43F79FC6D7A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</t>
        </r>
      </text>
    </comment>
    <comment ref="A1047" authorId="1" shapeId="0" xr:uid="{C591156E-E9C1-428D-B2B3-23A253E8516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HERMANOS
4 FACTURAS</t>
        </r>
      </text>
    </comment>
    <comment ref="A1048" authorId="1" shapeId="0" xr:uid="{2AB64BD9-5206-42E4-A081-45946DF3065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CP NUTRICION </t>
        </r>
      </text>
    </comment>
    <comment ref="A1050" authorId="1" shapeId="0" xr:uid="{7E6EE4F2-CA0A-424C-AD5E-4DC27694ECD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DBL </t>
        </r>
      </text>
    </comment>
    <comment ref="A1051" authorId="1" shapeId="0" xr:uid="{FE80F1DF-0B7E-4E21-9254-D760A06BA81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El Catador</t>
        </r>
      </text>
    </comment>
    <comment ref="A1052" authorId="1" shapeId="0" xr:uid="{D20C6D5F-FD14-4CBC-96EC-B7B760FD1C4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Emparepark</t>
        </r>
      </text>
    </comment>
    <comment ref="A1053" authorId="1" shapeId="0" xr:uid="{11DB81F9-1B9B-4AAA-9B6D-9CA4EF030D8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EMPAREPAK (Con Error)</t>
        </r>
      </text>
    </comment>
    <comment ref="A1054" authorId="1" shapeId="0" xr:uid="{FB8C28EF-EC45-4D7C-A34E-A1A8D20801A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Emparepark</t>
        </r>
      </text>
    </comment>
    <comment ref="A1055" authorId="1" shapeId="0" xr:uid="{E98CCB14-A2BC-404F-95B5-63C3F68ED2A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FLOBEMAN</t>
        </r>
      </text>
    </comment>
    <comment ref="A1057" authorId="1" shapeId="0" xr:uid="{417063E9-5C26-4F4E-89F4-F7229B728D5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FLOBEMAN</t>
        </r>
      </text>
    </comment>
    <comment ref="A1059" authorId="1" shapeId="0" xr:uid="{C48843FB-A935-4C65-AA3D-BAAD82F037B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>Frito Lays</t>
        </r>
      </text>
    </comment>
    <comment ref="A1060" authorId="1" shapeId="0" xr:uid="{E33465B2-5EA7-4EEE-83F8-F0786280C130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FRITO LAYS (GRUPO 1)</t>
        </r>
      </text>
    </comment>
    <comment ref="A1061" authorId="1" shapeId="0" xr:uid="{DB42ABD9-BC63-447A-928B-DB9F99798D19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FRITO LAYS (GRUPO 2)</t>
        </r>
      </text>
    </comment>
    <comment ref="A1062" authorId="1" shapeId="0" xr:uid="{51EA3A32-7CA4-4F47-A088-450C4966178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>FRONTERA MK
(GRUPO 1)</t>
        </r>
      </text>
    </comment>
    <comment ref="A1063" authorId="1" shapeId="0" xr:uid="{0F5A418E-322C-4B9B-BA36-F7900FB0478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FRONTERA MK
</t>
        </r>
        <r>
          <rPr>
            <b/>
            <sz val="9"/>
            <color indexed="81"/>
            <rFont val="Tahoma"/>
            <family val="2"/>
          </rPr>
          <t>(GRUPO 2)</t>
        </r>
      </text>
    </comment>
    <comment ref="A1064" authorId="1" shapeId="0" xr:uid="{FF5928FF-C3B0-4863-A82B-759996B35BFD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FUNDACION BUENA NOTICIA
</t>
        </r>
        <r>
          <rPr>
            <b/>
            <sz val="9"/>
            <color indexed="81"/>
            <rFont val="Tahoma"/>
            <family val="2"/>
          </rPr>
          <t>(GRUPO 2)</t>
        </r>
      </text>
    </comment>
    <comment ref="A1065" authorId="1" shapeId="0" xr:uid="{FB8FB16F-EC0D-44DB-AD96-5E5BCC64E47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GEOARTE
</t>
        </r>
      </text>
    </comment>
    <comment ref="A1066" authorId="1" shapeId="0" xr:uid="{B07EE691-9451-43B0-904F-F43002FEC01A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>GLEESON INVESTMENT</t>
        </r>
      </text>
    </comment>
    <comment ref="A1067" authorId="1" shapeId="0" xr:uid="{3F078633-6F03-4E30-A5BD-9EADC10C762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GRUPO RODELO
</t>
        </r>
      </text>
    </comment>
    <comment ref="A1068" authorId="1" shapeId="0" xr:uid="{2018C252-D9A0-4A63-9B5D-EC1C787D48DF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GULIS GOLDIES
</t>
        </r>
      </text>
    </comment>
    <comment ref="A1069" authorId="1" shapeId="0" xr:uid="{EA046768-3840-472E-8C7A-B68BF56343B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HELADOS BON 
</t>
        </r>
      </text>
    </comment>
    <comment ref="A1070" authorId="1" shapeId="0" xr:uid="{D7385714-A98C-4B57-8989-563435AD0081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HELADOS BON 
</t>
        </r>
      </text>
    </comment>
    <comment ref="A1071" authorId="1" shapeId="0" xr:uid="{4D9F4435-0BA1-410D-80C8-E02B70F29C3F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HELADOS BON 
</t>
        </r>
      </text>
    </comment>
    <comment ref="A1072" authorId="1" shapeId="0" xr:uid="{8667B910-87DA-4A97-87C0-D0E60F8BB652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HELADOM
</t>
        </r>
      </text>
    </comment>
    <comment ref="A1073" authorId="1" shapeId="0" xr:uid="{E3CC19A5-698D-480D-BA02-331BA850D7B2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HOLSUM
</t>
        </r>
      </text>
    </comment>
    <comment ref="A1074" authorId="1" shapeId="0" xr:uid="{538D3101-E36E-4947-999C-BB71C495916B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HOLSUM
</t>
        </r>
      </text>
    </comment>
    <comment ref="A1075" authorId="1" shapeId="0" xr:uid="{E4527722-2DA4-4DEA-886C-24D266B0B19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HOLSUM
</t>
        </r>
      </text>
    </comment>
    <comment ref="A1076" authorId="1" shapeId="0" xr:uid="{AA499C8C-7689-4D4C-8B35-B41D4FE076C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IMPORTADORA DISTRIBUIDORA
</t>
        </r>
      </text>
    </comment>
    <comment ref="A1078" authorId="1" shapeId="0" xr:uid="{5A46B0AA-4383-4E10-9B76-DF342871BC5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INDUBAN
</t>
        </r>
      </text>
    </comment>
    <comment ref="A1079" authorId="1" shapeId="0" xr:uid="{B6D183CB-22E5-4115-9EFF-780AF65F6D0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Interfoods
</t>
        </r>
      </text>
    </comment>
    <comment ref="A1080" authorId="1" shapeId="0" xr:uid="{B17A7108-6A83-4061-B879-91A747A0429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Inversiones Caobo
</t>
        </r>
      </text>
    </comment>
    <comment ref="A1081" authorId="1" shapeId="0" xr:uid="{9555A641-755E-42BC-9FFC-E608C700E14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Inversiones Caobo
</t>
        </r>
      </text>
    </comment>
    <comment ref="A1082" authorId="1" shapeId="0" xr:uid="{978A23FF-150C-4CC4-BB19-64C4441493D8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Inversiones Laberso
</t>
        </r>
      </text>
    </comment>
    <comment ref="A1083" authorId="1" shapeId="0" xr:uid="{1BDB4B16-A513-48FE-982E-E18B5803E0C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Isa Pankei
</t>
        </r>
      </text>
    </comment>
    <comment ref="A1084" authorId="1" shapeId="0" xr:uid="{98751C9D-2F36-4225-86B2-52983B938DE1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J. GASSO GASSO
</t>
        </r>
      </text>
    </comment>
    <comment ref="A1085" authorId="1" shapeId="0" xr:uid="{2C1FF968-A403-487B-9E79-95E1541FF52F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JOCA COMERCIAL
</t>
        </r>
      </text>
    </comment>
    <comment ref="A1086" authorId="1" shapeId="0" xr:uid="{3718A85C-0F6B-4672-B554-7D10A9D13592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JOCA COMERCIAL
</t>
        </r>
      </text>
    </comment>
    <comment ref="A1087" authorId="1" shapeId="0" xr:uid="{484AC8FE-B11C-40BC-A4EF-0BEA1EE9EB35}">
      <text>
        <r>
          <rPr>
            <b/>
            <sz val="9"/>
            <color indexed="81"/>
            <rFont val="Tahoma"/>
            <family val="2"/>
          </rPr>
          <t>Yoskar Veras:
Laboratorios Dr Collado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88" authorId="1" shapeId="0" xr:uid="{0BBFBDFC-AA92-4BAD-8659-C2455A62B613}">
      <text>
        <r>
          <rPr>
            <b/>
            <sz val="9"/>
            <color indexed="81"/>
            <rFont val="Tahoma"/>
            <family val="2"/>
          </rPr>
          <t>Yoskar Veras:
LAURA VALERA DIAZ</t>
        </r>
      </text>
    </comment>
    <comment ref="A1089" authorId="1" shapeId="0" xr:uid="{7FC1E784-C0E7-4E74-B11F-D95DCCBA2216}">
      <text>
        <r>
          <rPr>
            <b/>
            <sz val="9"/>
            <color indexed="81"/>
            <rFont val="Tahoma"/>
            <family val="2"/>
          </rPr>
          <t>Yoskar Veras:
LyM TU MARQUESA</t>
        </r>
      </text>
    </comment>
    <comment ref="A1090" authorId="1" shapeId="0" xr:uid="{50F4F6B7-7592-4167-A8B0-428C8ED601F8}">
      <text>
        <r>
          <rPr>
            <b/>
            <sz val="9"/>
            <color indexed="81"/>
            <rFont val="Tahoma"/>
            <family val="2"/>
          </rPr>
          <t>Yoskar Veras:
Maria Isabel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91" authorId="1" shapeId="0" xr:uid="{20B9403A-99F2-4537-A851-469E7E1CDD11}">
      <text>
        <r>
          <rPr>
            <b/>
            <sz val="9"/>
            <color indexed="81"/>
            <rFont val="Tahoma"/>
            <family val="2"/>
          </rPr>
          <t>Yoskar Veras:
Maria Isabel
(Grupo 1)</t>
        </r>
      </text>
    </comment>
    <comment ref="A1092" authorId="1" shapeId="0" xr:uid="{A1792CF4-9432-4378-84A3-13461ECAE3EB}">
      <text>
        <r>
          <rPr>
            <b/>
            <sz val="9"/>
            <color indexed="81"/>
            <rFont val="Tahoma"/>
            <family val="2"/>
          </rPr>
          <t>Yoskar Veras:
Maria Isabel
(Grupo 2)</t>
        </r>
      </text>
    </comment>
    <comment ref="A1093" authorId="1" shapeId="0" xr:uid="{355D1CC7-D831-43AC-9B67-C379F3E63BBF}">
      <text>
        <r>
          <rPr>
            <b/>
            <sz val="9"/>
            <color indexed="81"/>
            <rFont val="Tahoma"/>
            <family val="2"/>
          </rPr>
          <t>Yoskar Veras:
Maria Isabel
(Grupo 3)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Yoskar Veras</author>
  </authors>
  <commentList>
    <comment ref="A838" authorId="0" shapeId="0" xr:uid="{909E5361-7484-47DD-A326-B493600A1CA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Luis Betances, Collado, Oscar A Renta</t>
        </r>
      </text>
    </comment>
    <comment ref="B1092" authorId="0" shapeId="0" xr:uid="{F4EC0C60-4947-4B54-AA63-8E87F8048E9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  <comment ref="B1103" authorId="0" shapeId="0" xr:uid="{ECBD85A1-31F3-45A8-910C-F1F5B398F1E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  <comment ref="B1106" authorId="0" shapeId="0" xr:uid="{F772E6B6-39F8-494F-B09F-7C5E8B046A6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Yoskar Veras</author>
  </authors>
  <commentList>
    <comment ref="A838" authorId="0" shapeId="0" xr:uid="{D047B373-1C21-4880-B8FB-92A1C82C4B6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Luis Betances, Collado, Oscar A Renta</t>
        </r>
      </text>
    </comment>
    <comment ref="B1092" authorId="0" shapeId="0" xr:uid="{5CAF7BD6-A365-4EB4-ACB2-1ED76EC085D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  <comment ref="B1103" authorId="0" shapeId="0" xr:uid="{59E5655B-88B0-4FC6-80E8-F10EF7462E0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  <comment ref="B1106" authorId="0" shapeId="0" xr:uid="{6789F545-B263-4117-ABD8-20A06D8601A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</commentList>
</comments>
</file>

<file path=xl/sharedStrings.xml><?xml version="1.0" encoding="utf-8"?>
<sst xmlns="http://schemas.openxmlformats.org/spreadsheetml/2006/main" count="10619" uniqueCount="677">
  <si>
    <t>Analisis de Puesto de Trabajo</t>
  </si>
  <si>
    <t>Sucursal</t>
  </si>
  <si>
    <t>Puesto</t>
  </si>
  <si>
    <t>Jornada Diaria</t>
  </si>
  <si>
    <t>Cantidad colab.</t>
  </si>
  <si>
    <t xml:space="preserve">Vacaciones </t>
  </si>
  <si>
    <t>Mint  dispo X dia</t>
  </si>
  <si>
    <t>Tiempo Op</t>
  </si>
  <si>
    <t>Comple. OP</t>
  </si>
  <si>
    <t>Tciclo</t>
  </si>
  <si>
    <t>% de Ocupacion</t>
  </si>
  <si>
    <t>Tiempo disponible</t>
  </si>
  <si>
    <t>Churchill</t>
  </si>
  <si>
    <t>Recepcionista de Merc.</t>
  </si>
  <si>
    <t>Coord .Admi (Asistente)</t>
  </si>
  <si>
    <t>Agora</t>
  </si>
  <si>
    <t>Asistente Adm</t>
  </si>
  <si>
    <t>Gondolero</t>
  </si>
  <si>
    <t>Galeria 360</t>
  </si>
  <si>
    <t>Gerente / Asistente</t>
  </si>
  <si>
    <t>Romulo</t>
  </si>
  <si>
    <t>Conserge /Gondolero</t>
  </si>
  <si>
    <t>Enc. Mi</t>
  </si>
  <si>
    <t>Auxiliar Far / Asistente</t>
  </si>
  <si>
    <t>Mexico</t>
  </si>
  <si>
    <t>Gascue</t>
  </si>
  <si>
    <t>Gondolera</t>
  </si>
  <si>
    <t>Cajero HUB</t>
  </si>
  <si>
    <t>Preparador</t>
  </si>
  <si>
    <t>Pre / cajero ( Coordinador HUB</t>
  </si>
  <si>
    <t>Preparadora</t>
  </si>
  <si>
    <t>Cajera Hub</t>
  </si>
  <si>
    <t>Evaristo Morales</t>
  </si>
  <si>
    <t>Cajero /Preparador</t>
  </si>
  <si>
    <t>Naco</t>
  </si>
  <si>
    <t>Tiempo  Cronometrado / Dias</t>
  </si>
  <si>
    <t>Tiempo  Cronometrado</t>
  </si>
  <si>
    <t>Actividad</t>
  </si>
  <si>
    <t>Hora</t>
  </si>
  <si>
    <t>Posicion</t>
  </si>
  <si>
    <t>Nombre de la empresa</t>
  </si>
  <si>
    <t>Generacion de estados de Cuentas Botiquines</t>
  </si>
  <si>
    <t>Asistente de CxC 1</t>
  </si>
  <si>
    <t>Asistente de CxC 2</t>
  </si>
  <si>
    <t>Organizacion de Facturas por Sucursal</t>
  </si>
  <si>
    <t xml:space="preserve">Area </t>
  </si>
  <si>
    <t>Jornada Diaria (horas)</t>
  </si>
  <si>
    <t>Jornada Medida (%)</t>
  </si>
  <si>
    <t>Mint  dispo X tiempo medido (Min.)</t>
  </si>
  <si>
    <t>Tiempo Cronometrado (mint)</t>
  </si>
  <si>
    <t>Aplicacion de Pagos</t>
  </si>
  <si>
    <t>Cuentas Corporativas CxC</t>
  </si>
  <si>
    <t>Asistente CxC 1</t>
  </si>
  <si>
    <t>Asistente CxC 2</t>
  </si>
  <si>
    <t>Tiempo  Cronometrado / DIas</t>
  </si>
  <si>
    <t>Recepcion  y Organizacion de Documentos</t>
  </si>
  <si>
    <t>Asistente de CxP1</t>
  </si>
  <si>
    <t>Registro de Nota de Credito</t>
  </si>
  <si>
    <t>Realizacion de Solicitud de Cheques</t>
  </si>
  <si>
    <t>Reposicion de Caja Chica, Registro de Facturas</t>
  </si>
  <si>
    <t>Asistente de CxP2</t>
  </si>
  <si>
    <t>Reposicion de Compras de Caja chica</t>
  </si>
  <si>
    <t>Realizacion de Carta de Retencion de Impuestos</t>
  </si>
  <si>
    <t xml:space="preserve">Cuentas por Pagar </t>
  </si>
  <si>
    <t>Asistente CxP1</t>
  </si>
  <si>
    <t>Asistente CxP2</t>
  </si>
  <si>
    <t>Sucursales Valicion y prueba</t>
  </si>
  <si>
    <t>T Credito</t>
  </si>
  <si>
    <t>ARS  por sucursal</t>
  </si>
  <si>
    <t>ARS</t>
  </si>
  <si>
    <t>Cant.  seguro</t>
  </si>
  <si>
    <t>Colina Mall</t>
  </si>
  <si>
    <t>27 de Febrero</t>
  </si>
  <si>
    <t xml:space="preserve">Senasa </t>
  </si>
  <si>
    <t>Estrellas Sadhala</t>
  </si>
  <si>
    <t>Casa de Campo</t>
  </si>
  <si>
    <t>Carol Las Palmas</t>
  </si>
  <si>
    <t xml:space="preserve">Primera </t>
  </si>
  <si>
    <t>Veron Center</t>
  </si>
  <si>
    <t xml:space="preserve">
27 de Febrero.</t>
  </si>
  <si>
    <t xml:space="preserve">Humano </t>
  </si>
  <si>
    <t>Agora Mall</t>
  </si>
  <si>
    <t xml:space="preserve">Mafre </t>
  </si>
  <si>
    <t>Veron</t>
  </si>
  <si>
    <t>Gazcue</t>
  </si>
  <si>
    <t xml:space="preserve">Universal </t>
  </si>
  <si>
    <t xml:space="preserve">Marquesa </t>
  </si>
  <si>
    <t xml:space="preserve">Blu mall unta cana </t>
  </si>
  <si>
    <t>Reserva</t>
  </si>
  <si>
    <t>Patio Colombia</t>
  </si>
  <si>
    <t>churchill</t>
  </si>
  <si>
    <t>Carol Brasil</t>
  </si>
  <si>
    <t xml:space="preserve">CMD </t>
  </si>
  <si>
    <t xml:space="preserve">Renacer </t>
  </si>
  <si>
    <t>Bravo Villa Mella</t>
  </si>
  <si>
    <t>Occidental, Naco</t>
  </si>
  <si>
    <t>Banco
Centra</t>
  </si>
  <si>
    <t>Jumbo Mella</t>
  </si>
  <si>
    <t>Idopril</t>
  </si>
  <si>
    <t>Almacenes Unidos</t>
  </si>
  <si>
    <t>Sara Duarte</t>
  </si>
  <si>
    <t>Megacentro 1</t>
  </si>
  <si>
    <t>Maximo Gomex</t>
  </si>
  <si>
    <t>Juan Dolio</t>
  </si>
  <si>
    <t xml:space="preserve"> Churchill</t>
  </si>
  <si>
    <t>Los rios</t>
  </si>
  <si>
    <t>LS Luperon</t>
  </si>
  <si>
    <t>LS  Luperon</t>
  </si>
  <si>
    <t>Blue Mall Punta Cana</t>
  </si>
  <si>
    <t>Danw tonw Center</t>
  </si>
  <si>
    <t>Auciliar Conciliación Bancaria</t>
  </si>
  <si>
    <t>Tiempo</t>
  </si>
  <si>
    <t>Frecuencia</t>
  </si>
  <si>
    <t>Cambio de cuenta (Conciliación ARS)</t>
  </si>
  <si>
    <t>Mensual</t>
  </si>
  <si>
    <t>Registros de depósitos diarios</t>
  </si>
  <si>
    <t>Diario</t>
  </si>
  <si>
    <t>Preparación de resumen de crédito</t>
  </si>
  <si>
    <t>Registros de ARS</t>
  </si>
  <si>
    <t>2 días</t>
  </si>
  <si>
    <t>Solicitud de material gastable</t>
  </si>
  <si>
    <t>Semanal</t>
  </si>
  <si>
    <t>Validación de pago de cheques</t>
  </si>
  <si>
    <t>Depósito con cheque de ARS</t>
  </si>
  <si>
    <t>1 día</t>
  </si>
  <si>
    <t>lunes</t>
  </si>
  <si>
    <t>Martes</t>
  </si>
  <si>
    <t>Proceso</t>
  </si>
  <si>
    <t>Validacion
 y Prueba</t>
  </si>
  <si>
    <t xml:space="preserve"> Validacion de Cuadre.</t>
  </si>
  <si>
    <t>Aux 1</t>
  </si>
  <si>
    <t>Aux2</t>
  </si>
  <si>
    <t>Nombre</t>
  </si>
  <si>
    <t>Revision de la documentacion  del  cuadre Sucursal</t>
  </si>
  <si>
    <t>Aux 3</t>
  </si>
  <si>
    <t>Aux 4</t>
  </si>
  <si>
    <t>Juan</t>
  </si>
  <si>
    <t>Aux 5</t>
  </si>
  <si>
    <t>Raimel</t>
  </si>
  <si>
    <t>Aux 2</t>
  </si>
  <si>
    <t>Aux 6</t>
  </si>
  <si>
    <t>Luis ( asiste</t>
  </si>
  <si>
    <t>Asistente 1</t>
  </si>
  <si>
    <t>Pablo</t>
  </si>
  <si>
    <t>Asistente</t>
  </si>
  <si>
    <t>Dario</t>
  </si>
  <si>
    <t>Aux. 4</t>
  </si>
  <si>
    <t xml:space="preserve"> Validacion de deposito del dia  anterior.</t>
  </si>
  <si>
    <t xml:space="preserve">Asistente </t>
  </si>
  <si>
    <t>Aux. 6</t>
  </si>
  <si>
    <t>Rafa</t>
  </si>
  <si>
    <t>Procesos</t>
  </si>
  <si>
    <t>Tareas Principales</t>
  </si>
  <si>
    <t>Jornada Diaria
 (horas)</t>
  </si>
  <si>
    <t>Jornada 
Medida (%)</t>
  </si>
  <si>
    <t>Mint  dispo
 X tiempo medido (Min.)</t>
  </si>
  <si>
    <t>Tiempo
 Cronometrado
 (mint)</t>
  </si>
  <si>
    <t>% de 0cupacion 
en el puesto</t>
  </si>
  <si>
    <t>Desglose y Conciliación ARS</t>
  </si>
  <si>
    <t>Organización de facturas</t>
  </si>
  <si>
    <t>Auxiliar Junior ARS</t>
  </si>
  <si>
    <t>Impresion de relaciones para conciliar</t>
  </si>
  <si>
    <t>Movimiento a impresora</t>
  </si>
  <si>
    <t>Desglose y conciliacion por ARS</t>
  </si>
  <si>
    <t>Limpiando CxC</t>
  </si>
  <si>
    <t>Impresion de CxC</t>
  </si>
  <si>
    <t xml:space="preserve">Devolucion de facturas de ARS (Consultar consulta con coordinador de ARS, envio de correo de devolucion a sucursal, Impresion de CxC para enviar a sucursal) </t>
  </si>
  <si>
    <t xml:space="preserve">Movimiento </t>
  </si>
  <si>
    <t>Movimiento a imprimir CxC</t>
  </si>
  <si>
    <t>Desglose y Conciliación por ARS</t>
  </si>
  <si>
    <t>Ajuste de total de las conciliaciones</t>
  </si>
  <si>
    <t>Entrega en físico de conciliaciones trabajadas</t>
  </si>
  <si>
    <t>Recepcion de Facturas</t>
  </si>
  <si>
    <t>Organizando facturas por ARS</t>
  </si>
  <si>
    <t>Revisión de notas de crédito del día anterior</t>
  </si>
  <si>
    <t>Movimiento Validar informacion</t>
  </si>
  <si>
    <t>Revision de correo</t>
  </si>
  <si>
    <t>Crear notas de credito en Dynamics</t>
  </si>
  <si>
    <t>Sello de relacion de reclamaciones de pago y validacion de montos</t>
  </si>
  <si>
    <t xml:space="preserve">Empaque de relacion de reclamaciones de pago </t>
  </si>
  <si>
    <t xml:space="preserve">Desempacar y sellar relacion </t>
  </si>
  <si>
    <t>Organizacion de empaques a enviar</t>
  </si>
  <si>
    <t>Conciliacion de empaque para envio</t>
  </si>
  <si>
    <t>Llenado a mano de relacion de pago</t>
  </si>
  <si>
    <t>Dividir facturas por sucursales y por fecha</t>
  </si>
  <si>
    <t>Movimiento</t>
  </si>
  <si>
    <t>Conciliacion de Empaque</t>
  </si>
  <si>
    <t>Gestion de entrega de comprobantes para iniciar empaque</t>
  </si>
  <si>
    <t>Conciliacion y desglose por ARS</t>
  </si>
  <si>
    <t>Recepcion de Facturas ARS</t>
  </si>
  <si>
    <t>Pre radicación y Asignación NCF</t>
  </si>
  <si>
    <t xml:space="preserve">Revisión de comprobantes </t>
  </si>
  <si>
    <t>Auxiliar Senior ARS</t>
  </si>
  <si>
    <t>Pre radicacion por ARS</t>
  </si>
  <si>
    <t>Respuesta a solicitud</t>
  </si>
  <si>
    <t>Impresion de relacion de reclamaciones</t>
  </si>
  <si>
    <t>Impresion de comprobantes</t>
  </si>
  <si>
    <t>Reunion con Coordinador de ARS</t>
  </si>
  <si>
    <t>Llenado de plantilla de reclamaciones por ARS</t>
  </si>
  <si>
    <t>Organizando conciliaciones por ARS</t>
  </si>
  <si>
    <t>Movimiento a impresion</t>
  </si>
  <si>
    <t>Carga de plantilla en la plataforma ARS</t>
  </si>
  <si>
    <t>Organizando Comprobantes llenado manualmente</t>
  </si>
  <si>
    <t>Organizacaión de devoluciones ARS</t>
  </si>
  <si>
    <t>Responder Correo</t>
  </si>
  <si>
    <t>Identificar Glosas a trabajar por ARS</t>
  </si>
  <si>
    <t>Ingresar a excel los datos de las glosas a trabajar</t>
  </si>
  <si>
    <t>Realizar en Dynamic las notas de crédito</t>
  </si>
  <si>
    <t>Movimientos a imprimir</t>
  </si>
  <si>
    <t>Recepción de Devoluciones</t>
  </si>
  <si>
    <t>Asignacion de NCF y pre-radicacion</t>
  </si>
  <si>
    <t xml:space="preserve">Realizar pre radicacion </t>
  </si>
  <si>
    <t>Auxiliar Sr de pre-radicacion</t>
  </si>
  <si>
    <t>Realizar ncf</t>
  </si>
  <si>
    <t xml:space="preserve">Realizar ncf pensionados </t>
  </si>
  <si>
    <t>Dirigirse a la impresora a buscar documentos</t>
  </si>
  <si>
    <t xml:space="preserve">Firmar facturas con NCf y Pre-radicacion </t>
  </si>
  <si>
    <t>Organizar Pre- radicacion con la factura NCf</t>
  </si>
  <si>
    <t>Se dirige a entregarle documentos a los Junior</t>
  </si>
  <si>
    <t>Realizar pre radicacion Regulares</t>
  </si>
  <si>
    <t>Realizar ncf Regulares</t>
  </si>
  <si>
    <t xml:space="preserve">Realizar pre radicacion Pensionados </t>
  </si>
  <si>
    <t xml:space="preserve">Realizar ncf Pensionados </t>
  </si>
  <si>
    <t xml:space="preserve">Realizar ncf Regulares </t>
  </si>
  <si>
    <t xml:space="preserve">Realizar pre-radicacion Regulares </t>
  </si>
  <si>
    <t>Otro</t>
  </si>
  <si>
    <t xml:space="preserve">PARADA: se dirige al bano </t>
  </si>
  <si>
    <t xml:space="preserve">Dirigirse a la improsea a buscar documentos </t>
  </si>
  <si>
    <t xml:space="preserve">Realizar pre-radicacion Pensionados </t>
  </si>
  <si>
    <t xml:space="preserve">Otro </t>
  </si>
  <si>
    <t xml:space="preserve">Parada: almuerzo </t>
  </si>
  <si>
    <t xml:space="preserve">Parada: esperar a companero para ayudarlo </t>
  </si>
  <si>
    <t xml:space="preserve">Encender monitor </t>
  </si>
  <si>
    <t xml:space="preserve">Realizar pre-radicacion </t>
  </si>
  <si>
    <t xml:space="preserve">Realiar ncf </t>
  </si>
  <si>
    <t xml:space="preserve">Realizar pre-radicacion Pensionado </t>
  </si>
  <si>
    <t>Realiar ncf pensionado</t>
  </si>
  <si>
    <t xml:space="preserve">Realizar pre-radicacion Pensionado + ncf </t>
  </si>
  <si>
    <t xml:space="preserve">Realizar  ncf Pensionados </t>
  </si>
  <si>
    <t>Parada: Buscar Ague</t>
  </si>
  <si>
    <t xml:space="preserve">Corregir error </t>
  </si>
  <si>
    <t xml:space="preserve">Dirigirse a la impresora a buscar documentos </t>
  </si>
  <si>
    <t>Firmar facturas con ncf y pre-radicacion</t>
  </si>
  <si>
    <t xml:space="preserve">Entregar documentos a los auxiliares Junior </t>
  </si>
  <si>
    <t>Parada: Realizar un encargo</t>
  </si>
  <si>
    <t xml:space="preserve">Parada: Esperar que le asignen alguna actividad de soporte </t>
  </si>
  <si>
    <t xml:space="preserve">Parada: Almuerzo </t>
  </si>
  <si>
    <t xml:space="preserve">Parada: Esperar la llegada del otro corte </t>
  </si>
  <si>
    <t>Proceso de envio de reclamos a la ARS</t>
  </si>
  <si>
    <t xml:space="preserve">Llenar acuse </t>
  </si>
  <si>
    <t>Auxiliar Junior de ARS</t>
  </si>
  <si>
    <t xml:space="preserve">Firmando y sellando acuse </t>
  </si>
  <si>
    <t xml:space="preserve">Llenar  acuse </t>
  </si>
  <si>
    <t>Buscar seguros</t>
  </si>
  <si>
    <t xml:space="preserve">Escribir nombre al sobre </t>
  </si>
  <si>
    <t xml:space="preserve">Empacar </t>
  </si>
  <si>
    <t xml:space="preserve">Buscar seguro </t>
  </si>
  <si>
    <t xml:space="preserve">Escribir nombre </t>
  </si>
  <si>
    <t>Buscar seguro</t>
  </si>
  <si>
    <t xml:space="preserve">Buscar Seguros </t>
  </si>
  <si>
    <t xml:space="preserve">Organizar/Firmar/Sellar comprobante con Acuse </t>
  </si>
  <si>
    <t xml:space="preserve">Destapar funda Donde se encuentra el seguro </t>
  </si>
  <si>
    <t xml:space="preserve">Empacar pensionados </t>
  </si>
  <si>
    <t xml:space="preserve">Empacar Regulares </t>
  </si>
  <si>
    <t xml:space="preserve">Buscar Pensionados </t>
  </si>
  <si>
    <t>Empacar Pensionado</t>
  </si>
  <si>
    <t xml:space="preserve">Escribir Nombre al sobre </t>
  </si>
  <si>
    <t xml:space="preserve">Empacar Pensionado </t>
  </si>
  <si>
    <t>Escribir nombre Reg</t>
  </si>
  <si>
    <t xml:space="preserve">Buscar pensionado </t>
  </si>
  <si>
    <t xml:space="preserve">Empacar pensionado </t>
  </si>
  <si>
    <t xml:space="preserve">Buscar seguro de otro pensionado </t>
  </si>
  <si>
    <t xml:space="preserve">Empacar seguros regulares </t>
  </si>
  <si>
    <t xml:space="preserve">Buscar Seguro de Pensionado </t>
  </si>
  <si>
    <t xml:space="preserve">Escribir nombre del empaque </t>
  </si>
  <si>
    <t xml:space="preserve">Empacar Pensionados </t>
  </si>
  <si>
    <t xml:space="preserve">Empacar regulares </t>
  </si>
  <si>
    <t xml:space="preserve">Buiscar Seguros </t>
  </si>
  <si>
    <t>Empacar "no hay pensionados "</t>
  </si>
  <si>
    <t>Empacar " no hay pensionados "</t>
  </si>
  <si>
    <t>Buscar seguros "Estaban sueltos no en funda"</t>
  </si>
  <si>
    <t>Dividir paquetes por ARS</t>
  </si>
  <si>
    <t>N/A</t>
  </si>
  <si>
    <t xml:space="preserve">Parada: Esperar Que lleguen los Comprobantes </t>
  </si>
  <si>
    <t xml:space="preserve">Llenar Acuse </t>
  </si>
  <si>
    <t xml:space="preserve">Aplicacion de pagos </t>
  </si>
  <si>
    <t>Registrando el pago</t>
  </si>
  <si>
    <t xml:space="preserve">Analista de Cuentas por Cobrar </t>
  </si>
  <si>
    <t xml:space="preserve">Parada: Baño </t>
  </si>
  <si>
    <t>Parada: Almuerzo</t>
  </si>
  <si>
    <t xml:space="preserve">Verificacion de Cuadres </t>
  </si>
  <si>
    <t xml:space="preserve">Verificacion de los cuadres de blue mall Punta Cana </t>
  </si>
  <si>
    <t>Auxiliar 2 de Validacion y Prueba</t>
  </si>
  <si>
    <t>Verificacion de Caja de Recibos Blue mall PC dia 9</t>
  </si>
  <si>
    <t>Realizar Suma total de las cajas Blue mall PC dia 9</t>
  </si>
  <si>
    <t xml:space="preserve">Buscar la tasa del dolar, dia 10 y realizar calculos </t>
  </si>
  <si>
    <t xml:space="preserve">Verificacion de Caja de Recibos Blue mall PC dia 10 </t>
  </si>
  <si>
    <t>Realizar Suma total de las cajas Blue mall PC dia 10</t>
  </si>
  <si>
    <t xml:space="preserve">Buscar la tasa del dolar, dia 11 y realizar calculos </t>
  </si>
  <si>
    <t>Verificacion de Caja de Recibos Blue Mall PC dia 11</t>
  </si>
  <si>
    <t xml:space="preserve">Desglose de Cuadre </t>
  </si>
  <si>
    <t xml:space="preserve">Validacion de la suma total de las Cajas del Dia 9 </t>
  </si>
  <si>
    <t>Validacion de la suma total de las Cajas del Dia 10</t>
  </si>
  <si>
    <t>Validacion de la suma total de las Cajas del Dia 11</t>
  </si>
  <si>
    <t>Validacion de la suma total de las Cajas del Dia 12</t>
  </si>
  <si>
    <t>Validacion de la suma total de las Cajas del Dia 13</t>
  </si>
  <si>
    <t>Validacion de la suma total de las Cajas del Dia 14</t>
  </si>
  <si>
    <t>Validacion de la suma total de las Cajas del Dia 15</t>
  </si>
  <si>
    <t>Validacion de la suma total de las Cajas del Dia 16</t>
  </si>
  <si>
    <t>Validacion de la suma total de las Cajas del Dia 17</t>
  </si>
  <si>
    <t>Validacion de la suma total de las Cajas del Dia 18</t>
  </si>
  <si>
    <t>Validacion de la suma total de las Cajas del Dia 19</t>
  </si>
  <si>
    <t>Validacion de la suma total de las Cajas del Dia 20</t>
  </si>
  <si>
    <t xml:space="preserve">PARADA: Organizar Clips </t>
  </si>
  <si>
    <t xml:space="preserve">PARADA: Revisar correo </t>
  </si>
  <si>
    <t xml:space="preserve">PARADA: Buscar Facturas </t>
  </si>
  <si>
    <t>Desglose de caja Tarde 2 ( Dia 14 )</t>
  </si>
  <si>
    <t>Desglose de caja Tarde 1 ( Dia 14 )</t>
  </si>
  <si>
    <t>Desglose de caja Manana 1 ( Dia 14 )</t>
  </si>
  <si>
    <t>Desglose de caja Manana 2 ( Dia 14 )</t>
  </si>
  <si>
    <t xml:space="preserve">Desglose de caja Manana 2 ( Dia 15 ) </t>
  </si>
  <si>
    <t xml:space="preserve">Desglose de Caja Tarde 2 ( Dia 15 ) </t>
  </si>
  <si>
    <t xml:space="preserve">Desglose de Caja Tarde 1( Dia 15 ) </t>
  </si>
  <si>
    <t xml:space="preserve">Desglose de caja Manana 1 ( Dia 15 ) </t>
  </si>
  <si>
    <t>Desglose de caja Manana 1 ( Dia 16 )</t>
  </si>
  <si>
    <t>Desglose de caja Manana 2 ( Dia 16 )</t>
  </si>
  <si>
    <t>Desglose de caja Tarde 1 ( Dia 16 )</t>
  </si>
  <si>
    <t>Desglose de caja Tarde 2 ( Dia 16 )</t>
  </si>
  <si>
    <t>Desglose de caja Manana 1 ( Dia 17 )</t>
  </si>
  <si>
    <t>Desglose de caja Manana 2 ( Dia 17 )</t>
  </si>
  <si>
    <t>Desglose de caja Tarde 1 ( Dia 17 )</t>
  </si>
  <si>
    <t>Desglose de caja Tarde 2 ( Dia 17 )</t>
  </si>
  <si>
    <t>Verificación de Cuadre</t>
  </si>
  <si>
    <t>Verificación y  Reporte de Cuadres enviados por Correo Electronico (Monto emitido por TICS vs Monto emitido por la Sucursal)</t>
  </si>
  <si>
    <t>Auxiliar Senior de Verificación y Prueba</t>
  </si>
  <si>
    <t>Llenado de Formulario de verificación de ventas a contado de Sucursales (Monto emitido por TICS vs Monto emitido por la Sucursal)</t>
  </si>
  <si>
    <t>Identificación de faltantes</t>
  </si>
  <si>
    <t>Parada</t>
  </si>
  <si>
    <t xml:space="preserve">Llamada a Sucursal </t>
  </si>
  <si>
    <t xml:space="preserve">Tomar Telefono </t>
  </si>
  <si>
    <t>Actualización de Forrmulario de verificación de ventas de contado por Sucursales (General)</t>
  </si>
  <si>
    <t>Desglose de Cuadre</t>
  </si>
  <si>
    <t>Desglose de Cuadre y Validación de Documentación (Caja 1)</t>
  </si>
  <si>
    <t>Desglose de Cuadre y Validación de Documentación (Caja 2)</t>
  </si>
  <si>
    <t>Desglose de Cuadre y Validación de Documentación (Caja 3)</t>
  </si>
  <si>
    <t>Desglose de Cuadre y Validación de Documentación (Caja 4)</t>
  </si>
  <si>
    <t>Desglose de Cuadre y Validación de Documentación (Caja 5)</t>
  </si>
  <si>
    <t>Desglose de Cuadre y Validación de Documentación (Caja 6)</t>
  </si>
  <si>
    <t xml:space="preserve">Asistir a Departamento </t>
  </si>
  <si>
    <t>Desglose de Cuadre y Validación de Documentación (Caja 7)</t>
  </si>
  <si>
    <t>Desglose de Cuadre y Validación de Documentación (Caja 8)</t>
  </si>
  <si>
    <t>Desglose de Cuadre y Validación de Documentación (Caja 9)</t>
  </si>
  <si>
    <t>Desglose de Cuadre y Validación de Documentación (Caja 10)</t>
  </si>
  <si>
    <t>Desglose de Cuadre y Validación de Documentación (Caja 11)</t>
  </si>
  <si>
    <t>Desglose de Cuadre y Validación de Documentación (Caja 12)</t>
  </si>
  <si>
    <t xml:space="preserve">Registra los faltantes provenientes de sucursales </t>
  </si>
  <si>
    <t>Otra</t>
  </si>
  <si>
    <t>Verifica los reportes de bancos</t>
  </si>
  <si>
    <t>Auxiliar Junior de Verificación y Prueba</t>
  </si>
  <si>
    <t>Desglose de Cuadre y Validación de Documentación (dia 9)</t>
  </si>
  <si>
    <t>Convertir Tasa del Dólar para proceder a realizar cuadre final</t>
  </si>
  <si>
    <t>Desglose de Cuadre y Validación de Documentación (dia 10)</t>
  </si>
  <si>
    <t>Desglose de Cuadre y Validación de Documentación (dia 11)</t>
  </si>
  <si>
    <t>Revisar Correo</t>
  </si>
  <si>
    <t>Desglose de Cuadre y Validación de Documentación (Caja 1) (Dia 16)</t>
  </si>
  <si>
    <t>Desglose de Cuadre y Validación de Documentación (Caja 2) (Dia 16)</t>
  </si>
  <si>
    <t>Desglose de Cuadre y Validación de Documentación (Caja 3) (Dia 16)</t>
  </si>
  <si>
    <t>Desglose de Cuadre y Validación de Documentación (Caja 4) (Dia 16)</t>
  </si>
  <si>
    <t>Verificación final de los montos de los cuadres y identificación de posibles errores en el desglose</t>
  </si>
  <si>
    <t>Desglose de Cuadre y Validación de Documentación (Caja 1) (Dia 17)</t>
  </si>
  <si>
    <t>Desglose de Cuadre y Validación de Documentación (Caja 2) (Dia 17)</t>
  </si>
  <si>
    <t>Desglose de Cuadre y Validación de Documentación (Caja 3) (Dia 17)</t>
  </si>
  <si>
    <t xml:space="preserve">Registra los faltantes de la factura </t>
  </si>
  <si>
    <t>Desglose de Cuadre y Validación de Documentación (Caja 1) (Dia 15)</t>
  </si>
  <si>
    <t>Desglose de Cuadre y Validación de Documentación (Caja 2) (Dia 15)</t>
  </si>
  <si>
    <t>Desglose de Cuadre y Validación de Documentación (Caja 3) (Dia 15)</t>
  </si>
  <si>
    <t>Desglose de Cuadre y Validación de Documentación (Caja 1) (Dia 20)</t>
  </si>
  <si>
    <t>Desglose de Cuadre y Validación de Documentación (Caja 2) (Dia 20)</t>
  </si>
  <si>
    <t>Desglose de Cuadre y Validación de Documentación (Caja 1) (Dia 18)</t>
  </si>
  <si>
    <t>Desglose de Cuadre y Validación de Documentación (Caja 2) (Dia 18)</t>
  </si>
  <si>
    <t>Desglose de Cuadre y Validación de Documentación (Caja 3) (Dia 18)</t>
  </si>
  <si>
    <t>Desglose de Cuadre y Validación de Documentación (Caja 4) (Dia 18)</t>
  </si>
  <si>
    <t>Desglose de Cuadre y Validación de Documentación (Caja 1) (Dia 19)</t>
  </si>
  <si>
    <t>Desglose de Cuadre y Validación de Documentación (Caja 2) (Dia 19)</t>
  </si>
  <si>
    <t>Desglose de Cuadre y Validación de Documentación (Caja 3) (Dia 19)</t>
  </si>
  <si>
    <t>Desglose de Cuadre y Validación de Documentación (Caja 4) (Dia 19)</t>
  </si>
  <si>
    <t>Desglose de Cuadre y Validación de Documentación (Caja 4) (Dia 17)</t>
  </si>
  <si>
    <t>Desglose de Cuadre y Validación de Documentación (Caja 5) (Dia 17)</t>
  </si>
  <si>
    <t>Desglose de Cuadre y Validación de Documentación (Caja 6) (Dia 17)</t>
  </si>
  <si>
    <t>Almuerzo</t>
  </si>
  <si>
    <t>Buscar Materiales</t>
  </si>
  <si>
    <t>Desglose de Cuadre y Validación de Documentación (Caja 5) (Dia 18)</t>
  </si>
  <si>
    <t>Desglose de Cuadre y Validación de Documentación (Caja 1) (Dia 21)</t>
  </si>
  <si>
    <t>Verificación y Registro de deposito por TICS vs Correo electronico enviado desde las sucursales</t>
  </si>
  <si>
    <t>Desglose de Cuadre y Validación de Documentación (Caja 1) (Dia 22)</t>
  </si>
  <si>
    <t>Desglose de Cuadre y Validación de Documentación (Caja 2) (Dia 22)</t>
  </si>
  <si>
    <t>Desglose de Cuadre y Validación de Documentación (Caja 3) (Dia 22)</t>
  </si>
  <si>
    <t>Desglose de Cuadre y Validación de Documentación (Caja 4) (Dia 22)</t>
  </si>
  <si>
    <t>Desglose de Cuadre y Validación de Documentación (Caja 5 ) (Dia 22)</t>
  </si>
  <si>
    <t>Desglose de Cuadre y Validación de Documentación (Caja 6) (Dia 22)</t>
  </si>
  <si>
    <t>Desglose de Cuadre y Validación de Documentación (Caja 3)  (Dia 19)</t>
  </si>
  <si>
    <t>Desglose de Cuadre y Validación de Documentación (Caja 5) (Dia 19)</t>
  </si>
  <si>
    <t>Desglose de Cuadre y Validación de Documentación (Caja 6) (Dia 19)</t>
  </si>
  <si>
    <t>Desglose de Cuadre y Validación de Documentación (Caja 7) (Dia 19)</t>
  </si>
  <si>
    <t>Desglose de Cuadre y Validación de Documentación (Caja 8) (Dia 19)</t>
  </si>
  <si>
    <t>Desglose de Cuadre y Validación de Documentación (Caja 9) (Dia 19)</t>
  </si>
  <si>
    <t>Desglose de Cuadre y Validación de Documentación (Caja 10) (Dia 19)</t>
  </si>
  <si>
    <t xml:space="preserve">Ir al Baño </t>
  </si>
  <si>
    <t>Desglose de Cuadre y Validación de Documentación (Caja 11) (Dia 19)</t>
  </si>
  <si>
    <t>Desglose de Cuadre y Validación de Documentación (Caja 12) (Dia 19)</t>
  </si>
  <si>
    <t>Desglose de Cuadre y Validación de Documentación (Caja 13) (Dia 19)</t>
  </si>
  <si>
    <t>Desglose de Cuadre y Validación de Documentación (Caja 14) (Dia 19)</t>
  </si>
  <si>
    <t>Desglose de Cuadre y Validación de Documentación (Caja 15) (Dia 19)</t>
  </si>
  <si>
    <t>Desglose de Cuadre y Validación de Documentación (Caja 16) (Dia 19)</t>
  </si>
  <si>
    <t>Desglose de Cuadre y Validación de Documentación (Caja 17) (Dia 19)</t>
  </si>
  <si>
    <t>Desglose de Cuadre y Validación de Documentación (Caja 18) (Dia 19)</t>
  </si>
  <si>
    <t>Desglose de Cuadre y Validación de Documentación (Caja 19) (Dia 19)</t>
  </si>
  <si>
    <t>Desglose de Cuadre y Validación de Documentación (Caja 3)  (Dia 20)</t>
  </si>
  <si>
    <t>Desglose de Cuadre y Validación de Documentación (Caja 4) (Dia 20)</t>
  </si>
  <si>
    <t>Desglose de Cuadre y Validación de Documentación (Caja 5) (Dia 20)</t>
  </si>
  <si>
    <t>Desglose de Cuadre y Validación de Documentación (Caja 6) (Dia 20)</t>
  </si>
  <si>
    <t>Desglose de Cuadre y Validación de Documentación (Caja 7) (Dia 20)</t>
  </si>
  <si>
    <t>Desglose de Cuadre y Validación de Documentación (Caja 8) (Dia 20)</t>
  </si>
  <si>
    <t>Desglose de Cuadre y Validación de Documentación (Caja 9) (Dia 20)</t>
  </si>
  <si>
    <t>Desglose de Cuadre y Validación de Documentación (Caja 10) (Dia 20)</t>
  </si>
  <si>
    <t>Desglose de Cuadre y Validación de Documentación (Caja 11) (Dia 20)</t>
  </si>
  <si>
    <t>Desglose de Cuadre y Validación de Documentación (Caja 12) (Dia 20)</t>
  </si>
  <si>
    <t>Desglose de Cuadre y Validación de Documentación (Caja 13) (Dia 20)</t>
  </si>
  <si>
    <t>Desglose de Cuadre y Validación de Documentación (Caja 14) (Dia 20)</t>
  </si>
  <si>
    <t>Desglose de Cuadre y Validación de Documentación (Caja 6) (Dia 18)</t>
  </si>
  <si>
    <t>Desglose de Cuadre y Validación de Documentación (Caja 7) (Dia 18)</t>
  </si>
  <si>
    <t>Desglose de Cuadre y Validación de Documentación (Caja 8) (Dia 18)</t>
  </si>
  <si>
    <t>Desglose de Cuadre y Validación de Documentación (Caja 3) (Dia 20)</t>
  </si>
  <si>
    <t>Desglose de Cuadre y Validación de Documentación (Caja 3)  (Dia 18)</t>
  </si>
  <si>
    <t>Desglose de Cuadre y Validación de Documentación (Caja 5) ( Dia 18)</t>
  </si>
  <si>
    <t>Desglose de Cuadre y Validación de Documentación (Caja 6)  (Dia 18)</t>
  </si>
  <si>
    <t>Desglose de Cuadre y Validación de Documentación (Caja (7)  (Dia 18)</t>
  </si>
  <si>
    <t>Desglose de Cuadre y Validación de Documentación (Caja (8) (Dia 18)</t>
  </si>
  <si>
    <t>Desglose de Cuadre y Validación de Documentación (Caja (9) (Dia 18)</t>
  </si>
  <si>
    <t>Desglose de Cuadre y Validación de Documentación (Caja (10) (Dia 18)</t>
  </si>
  <si>
    <t>Desglose de Cuadre y Validación de Documentación (Caja 5) (Dia 22)</t>
  </si>
  <si>
    <t>Desglose de Cuadre y Validación de Documentación (Caja 7) (Dia 22)</t>
  </si>
  <si>
    <t>Desglose de Cuadre y Validación de Documentación (Caja 8) (Dia 22)</t>
  </si>
  <si>
    <t>Desglose de Cuadre y Validación de Documentación (Caja 9) (Dia 22)</t>
  </si>
  <si>
    <t>Desglose de Cuadre y Validación de Documentación (Caja 10) (Dia 22)</t>
  </si>
  <si>
    <t>Desglose de Cuadre y Validación de Documentación (Caja 11) (Dia 22)</t>
  </si>
  <si>
    <t>Desglose de Cuadre y Validación de Documentación (Caja 1) (Dia 23)</t>
  </si>
  <si>
    <t>Desglose de Cuadre y Validación de Documentación (Caja 2) (Dia 23)</t>
  </si>
  <si>
    <t>Desglose de Cuadre y Validación de Documentación (Caja 3) (Dia 23)</t>
  </si>
  <si>
    <t>Desglose de Cuadre y Validación de Documentación (Caja 4) (Dia 23)</t>
  </si>
  <si>
    <t>Desglose de Cuadre y Validación de Documentación (Caja 5) (Dia 23)</t>
  </si>
  <si>
    <t xml:space="preserve">Asistir a Colaborador </t>
  </si>
  <si>
    <t>Desglose de Cuadre y Validación de Documentación (Caja 6) (Dia 23)</t>
  </si>
  <si>
    <t>Desglose de Cuadre y Validación de Documentación (Caja 7) (Dia 23)</t>
  </si>
  <si>
    <t>Desglose de Cuadre y Validación de Documentación (Caja 8) (Dia 23)</t>
  </si>
  <si>
    <t>Desglose de Cuadre y Validación de Documentación (Caja 9) (Dia 23)</t>
  </si>
  <si>
    <t>Desglose de Cuadre y Validación de Documentación (Caja 10) (Dia 23)</t>
  </si>
  <si>
    <t>Desglose de Cuadre y Validación de Documentación (Caja 11) (Dia 23)</t>
  </si>
  <si>
    <t>Desglose de Cuadre y Validación de Documentación (Caja 12) (Dia 23)</t>
  </si>
  <si>
    <t>Desglose de Cuadre y Validación de Documentación (Caja 13) (Dia 23)</t>
  </si>
  <si>
    <t xml:space="preserve">Organizar cajas incompletas por falta de documentación pendiente </t>
  </si>
  <si>
    <t>Desglose de Cuadre y Validación de Documentación (Caja 2) (Dia 21)</t>
  </si>
  <si>
    <t>Desglose de Cuadre y Validación de Documentación (Caja 3) (Dia 21)</t>
  </si>
  <si>
    <t>Desglose de Cuadre y Validación de Documentación (Caja 4) (Dia 21)</t>
  </si>
  <si>
    <t>Desglose de Cuadre y Validación de Documentación (Caja 5) (Dia 21)</t>
  </si>
  <si>
    <t>Desglose de Cuadre y Validación de Documentación (Caja 6) (Dia 21)</t>
  </si>
  <si>
    <t>Desglose de Cuadre y Validación de Documentación (Caja 7) (Dia 21)</t>
  </si>
  <si>
    <t>Entrada de datos de factura</t>
  </si>
  <si>
    <t>Recibir las facturas de proovedores provenientes de Sucursales</t>
  </si>
  <si>
    <t>Auxiliar Jr. de Cuentas por Pagar</t>
  </si>
  <si>
    <t>Creación de diario de pago</t>
  </si>
  <si>
    <t>Agrega los pagos de las facturas pertenecientes a proovedores y provenientes de Sucursales</t>
  </si>
  <si>
    <t>Registro de factura</t>
  </si>
  <si>
    <t xml:space="preserve">HORA DE ALMUERZO </t>
  </si>
  <si>
    <t xml:space="preserve">Registro de Diario </t>
  </si>
  <si>
    <t>Registro de Diario</t>
  </si>
  <si>
    <t xml:space="preserve">Buscar factura proveniente del proveedor Union Central, para anexar la original </t>
  </si>
  <si>
    <t xml:space="preserve">Registro de Diario proveniente de Union Comercial </t>
  </si>
  <si>
    <t>Cuadrando el monto total del diario con la relacion que envia el suplidor Union</t>
  </si>
  <si>
    <t>Verificación del monto de la factura vs el  monto del registrado en el sistema Dynamics</t>
  </si>
  <si>
    <r>
      <rPr>
        <b/>
        <sz val="11"/>
        <color rgb="FFFF0000"/>
        <rFont val="Aptos Narrow"/>
        <family val="2"/>
        <scheme val="minor"/>
      </rPr>
      <t xml:space="preserve">PARADA: </t>
    </r>
    <r>
      <rPr>
        <sz val="11"/>
        <color rgb="FFFF0000"/>
        <rFont val="Aptos Narrow"/>
        <family val="2"/>
        <scheme val="minor"/>
      </rPr>
      <t>ALMUERZO</t>
    </r>
  </si>
  <si>
    <t>Aplica el Pago de Factura a Proovedores desde Sucursales</t>
  </si>
  <si>
    <r>
      <t xml:space="preserve">PARADA: </t>
    </r>
    <r>
      <rPr>
        <sz val="11"/>
        <color rgb="FFFF0000"/>
        <rFont val="Aptos Narrow"/>
        <family val="2"/>
        <scheme val="minor"/>
      </rPr>
      <t>Llamar a Sucursal</t>
    </r>
  </si>
  <si>
    <t>Clasificación de las facturas (1er Grupo)</t>
  </si>
  <si>
    <t>Clasificación de las facturas (2do Grupo)</t>
  </si>
  <si>
    <r>
      <rPr>
        <b/>
        <sz val="11"/>
        <color rgb="FFFF0000"/>
        <rFont val="Aptos Narrow"/>
        <family val="2"/>
        <scheme val="minor"/>
      </rPr>
      <t>PARADA:</t>
    </r>
    <r>
      <rPr>
        <sz val="11"/>
        <color rgb="FFFF0000"/>
        <rFont val="Aptos Narrow"/>
        <family val="2"/>
        <scheme val="minor"/>
      </rPr>
      <t xml:space="preserve"> Responder a Duda de Coordinador</t>
    </r>
  </si>
  <si>
    <t>Clasificación de las facturas (3er Grupo)</t>
  </si>
  <si>
    <t>Clasificación de las facturas (4to Grupo)</t>
  </si>
  <si>
    <t>Clasificación de las facturas (5to Grupo)</t>
  </si>
  <si>
    <t>Clasificación de las facturas (6to Grupo)</t>
  </si>
  <si>
    <r>
      <rPr>
        <b/>
        <sz val="11"/>
        <color rgb="FFFF0000"/>
        <rFont val="Aptos Narrow"/>
        <family val="2"/>
        <scheme val="minor"/>
      </rPr>
      <t>PARADA:</t>
    </r>
    <r>
      <rPr>
        <sz val="11"/>
        <color rgb="FFFF0000"/>
        <rFont val="Aptos Narrow"/>
        <family val="2"/>
        <scheme val="minor"/>
      </rPr>
      <t xml:space="preserve"> Revisar correo electronico</t>
    </r>
  </si>
  <si>
    <r>
      <rPr>
        <b/>
        <sz val="11"/>
        <color rgb="FFFF0000"/>
        <rFont val="Aptos Narrow"/>
        <family val="2"/>
        <scheme val="minor"/>
      </rPr>
      <t>PARADA:</t>
    </r>
    <r>
      <rPr>
        <sz val="11"/>
        <color rgb="FFFF0000"/>
        <rFont val="Aptos Narrow"/>
        <family val="2"/>
        <scheme val="minor"/>
      </rPr>
      <t xml:space="preserve"> Hizo entrega al Coordinador de los pagos realizados </t>
    </r>
  </si>
  <si>
    <r>
      <rPr>
        <b/>
        <sz val="11"/>
        <color rgb="FFFF0000"/>
        <rFont val="Aptos Narrow"/>
        <family val="2"/>
        <scheme val="minor"/>
      </rPr>
      <t xml:space="preserve">PARADA: </t>
    </r>
    <r>
      <rPr>
        <sz val="11"/>
        <color rgb="FFFF0000"/>
        <rFont val="Aptos Narrow"/>
        <family val="2"/>
        <scheme val="minor"/>
      </rPr>
      <t>Busca y organiza las facturas clasificadas Alfabeticamente</t>
    </r>
  </si>
  <si>
    <t>Verifica la factura del proovedor proveniente desde las Sucursales</t>
  </si>
  <si>
    <r>
      <rPr>
        <b/>
        <sz val="11"/>
        <color rgb="FFFF0000"/>
        <rFont val="Aptos Narrow"/>
        <family val="2"/>
        <scheme val="minor"/>
      </rPr>
      <t xml:space="preserve">PARADA: </t>
    </r>
    <r>
      <rPr>
        <sz val="11"/>
        <color rgb="FFFF0000"/>
        <rFont val="Aptos Narrow"/>
        <family val="2"/>
        <scheme val="minor"/>
      </rPr>
      <t xml:space="preserve">Organiza las facturas clasificadas </t>
    </r>
  </si>
  <si>
    <t>Registra la Factura de Proovedores provenientes desde Sucursales</t>
  </si>
  <si>
    <t>PARADA</t>
  </si>
  <si>
    <t>PARADA: CONSULTA</t>
  </si>
  <si>
    <t xml:space="preserve">Revisión de Factura por descuadre </t>
  </si>
  <si>
    <t>Clasificación de las Facturas</t>
  </si>
  <si>
    <t xml:space="preserve">Registrar factura proveniente de alquiler Local Comercial Melgen </t>
  </si>
  <si>
    <t xml:space="preserve">Registrar factura proveniente de Grupo Ramos </t>
  </si>
  <si>
    <t xml:space="preserve">PARADA: El Auxiliar se dirigio a desayunar </t>
  </si>
  <si>
    <t xml:space="preserve">Registrar factura proveniente de Bisashop </t>
  </si>
  <si>
    <t xml:space="preserve">Revisa que le hace falta para saber con que continuar </t>
  </si>
  <si>
    <t xml:space="preserve">Imprime diario de pago que realizo en el fin de semana </t>
  </si>
  <si>
    <t xml:space="preserve">Llama con motivos a un cheque a retirar </t>
  </si>
  <si>
    <t xml:space="preserve">Sacar copia y ordenar pagos de servicios para el interior </t>
  </si>
  <si>
    <t>Registro de gasto menor ( consumo de gift card )</t>
  </si>
  <si>
    <t>Crear un diario de pago dirigido a cliente interno ( gift card)</t>
  </si>
  <si>
    <t xml:space="preserve">Registrar Viatico de abastecimiento a cliente interno </t>
  </si>
  <si>
    <t xml:space="preserve">Aplica el pago del viatico a cliente interno </t>
  </si>
  <si>
    <t xml:space="preserve">Mandar correo electronico con motivo a un viatico </t>
  </si>
  <si>
    <t xml:space="preserve">Registrar reposicion de viatico </t>
  </si>
  <si>
    <t>Jueves</t>
  </si>
  <si>
    <t>Viernes</t>
  </si>
  <si>
    <t>Aux. 1</t>
  </si>
  <si>
    <t>Recibir Seguros desde Sucursal</t>
  </si>
  <si>
    <t>Min</t>
  </si>
  <si>
    <t>Horas</t>
  </si>
  <si>
    <t xml:space="preserve">Organiza por fecha y por ARS </t>
  </si>
  <si>
    <t>Au 6</t>
  </si>
  <si>
    <t>Entra a Zempac  con usuario
 Imprime las relacion de la ARS por  sucursa</t>
  </si>
  <si>
    <t>Aux. 2</t>
  </si>
  <si>
    <t>Inicia la revision y valida que el monto de la
 Adjudicion cuadre  con  el monto en Zempac y separa una adjudicacion ( de las dos)</t>
  </si>
  <si>
    <t>revisa en los pendientes enviados desde Sucursal si los dias faltantes en la relacion estan en los pendiente recibidos</t>
  </si>
  <si>
    <t>Registra en el formualrio Control las sucursales Trabajadas y organiza y guarda  la docuc ya revisda</t>
  </si>
  <si>
    <t>Aux. 5</t>
  </si>
  <si>
    <t>Aux. 3</t>
  </si>
  <si>
    <t>Organiza y guarda en funda los doc. Trabajados y
 archiva en funda</t>
  </si>
  <si>
    <t>Ax 6</t>
  </si>
  <si>
    <t>Aux 7</t>
  </si>
  <si>
    <t>Aux. 8</t>
  </si>
  <si>
    <t>Aux 9</t>
  </si>
  <si>
    <t>3:00PM</t>
  </si>
  <si>
    <t>Aux. 7</t>
  </si>
  <si>
    <t xml:space="preserve">Cuando hay diferencia en monto , entra al zempac, genera la CXC  e imprime , y adjunta con el seguro , resalta el seguro con plroblema, coloca atrás el concepto, firma  y fecha y acuse de recibo para el mensajero, envia caso a Sucursal  y grapa pendiente </t>
  </si>
  <si>
    <t xml:space="preserve">Prerradicacion :Prepara carpeta por ARS y Sucursal , segun las fechas de deposito
Exporta desde ZEMPAC  hacia excel
Valida plantilla, pulsando el botón validar,  luego convierte el formato TXT
"""Entra a la plataforma de la aseguradora , 
archivo y coloca Numero de comprobante"
</t>
  </si>
  <si>
    <t>9:00 a. m.</t>
  </si>
  <si>
    <t>Aux. 9</t>
  </si>
  <si>
    <t>10:00 a. m.</t>
  </si>
  <si>
    <t xml:space="preserve">11:00 a. m. </t>
  </si>
  <si>
    <t xml:space="preserve">
22.29 </t>
  </si>
  <si>
    <t>Asistente 3</t>
  </si>
  <si>
    <t>Asignar comprobantes a diferentes aseguradoras SENASA y Banreservas de Primera, Humana y MAPFRE</t>
  </si>
  <si>
    <t xml:space="preserve">3:42 PM-4:00 PM </t>
  </si>
  <si>
    <t xml:space="preserve">
18.39</t>
  </si>
  <si>
    <t xml:space="preserve">Asistente 2 </t>
  </si>
  <si>
    <t>Asi, 1</t>
  </si>
  <si>
    <t>Digitacion de Nota de Credito</t>
  </si>
  <si>
    <t xml:space="preserve"> </t>
  </si>
  <si>
    <t>Asite 2</t>
  </si>
  <si>
    <t>Asist 3</t>
  </si>
  <si>
    <t>Asistente 2</t>
  </si>
  <si>
    <t>Mierc.</t>
  </si>
  <si>
    <t>Recibe y organiza doc.de  TC por Sucursal</t>
  </si>
  <si>
    <t>Inicia seccion en la  plataforma Azul , genera y  exporte reporte</t>
  </si>
  <si>
    <t>cubrir licencia</t>
  </si>
  <si>
    <t xml:space="preserve">Busca en Zempac el reporte  Listado de facturas con Tarjeta  en Zempac,  correspondiente a la Sucrusal </t>
  </si>
  <si>
    <t>filtra dias y verifica que los montos en ambos
 reportes coincidan</t>
  </si>
  <si>
    <t>Si hay diferecnia en monto valida que no haya transaciones  duplidas, anuladas, otras</t>
  </si>
  <si>
    <t>Aux3</t>
  </si>
  <si>
    <t>5 horas</t>
  </si>
  <si>
    <t xml:space="preserve">Completa formulario de dias trabajados  con las
 novedades del cuadre, si hay diferencia informa a Sucursal </t>
  </si>
  <si>
    <t>aux 4</t>
  </si>
  <si>
    <t>Verifica si los sobranre  pertenecen a Sucursal cercana ,entando a la plataforma azul  ( caso) y revisar correo de la sucursal, por faltantes reportados</t>
  </si>
  <si>
    <t xml:space="preserve">Verifi Falt/ </t>
  </si>
  <si>
    <t xml:space="preserve"> Organiza, y Archiva las docum de las validaciones en caja </t>
  </si>
  <si>
    <t>Verificacion de sobrantes y faltantes , validar nueva vez:</t>
  </si>
  <si>
    <t>Total Horas</t>
  </si>
  <si>
    <t>dia por dia /monto por monto hasta detectar diferencia</t>
  </si>
  <si>
    <t> </t>
  </si>
  <si>
    <t xml:space="preserve"> tiempo en vaerificar y buscar faltante</t>
  </si>
  <si>
    <t>Reverificar para buscar faltantes, ( dias por dias ya verificados 
la Sucursal y /0 Sucursal cerca</t>
  </si>
  <si>
    <t>Solicitud de reembolsp, anular vaucher, 
gestionar expediente a Tesoreria.</t>
  </si>
  <si>
    <t>Revision de las devoluciones desde la ARS</t>
  </si>
  <si>
    <t>Reunion de equipo</t>
  </si>
  <si>
    <t>Organizando de Pre radicacion y NCF</t>
  </si>
  <si>
    <t>Solicitud reclamaciones ARS</t>
  </si>
  <si>
    <t xml:space="preserve">Solicitud reclamaciones ARS </t>
  </si>
  <si>
    <t>Realizar notas de crédito</t>
  </si>
  <si>
    <t xml:space="preserve">Retrabajo en Pre radicacion  </t>
  </si>
  <si>
    <t>Verificacion de facturas de ventas</t>
  </si>
  <si>
    <t xml:space="preserve">Verificación y  Reporte de Cuadres </t>
  </si>
  <si>
    <t>Otros</t>
  </si>
  <si>
    <t>Registro de Facturas de Sucursales</t>
  </si>
  <si>
    <t>Organizar facturas CXP</t>
  </si>
  <si>
    <t>Conciliar Facturas CXP</t>
  </si>
  <si>
    <t>Parada General</t>
  </si>
  <si>
    <t>Parada: Asistencia</t>
  </si>
  <si>
    <t>Parada: Espera de documentación de corte</t>
  </si>
  <si>
    <t>PARADA: Traslado</t>
  </si>
  <si>
    <t>Aplicación de Pago</t>
  </si>
  <si>
    <t>Conciliación y desglose por ARS</t>
  </si>
  <si>
    <t>Asignación de NCF y Pre-radicación</t>
  </si>
  <si>
    <t>Empaque de documentación para solicitudes de pago a ARS</t>
  </si>
  <si>
    <t>Registro de Facturas</t>
  </si>
  <si>
    <t>Creación de Diario de Pago</t>
  </si>
  <si>
    <t>Pre radicación por ARS</t>
  </si>
  <si>
    <t>Recepción de facturas desde las sucursales</t>
  </si>
  <si>
    <t>Gestión de Cobro de Cuentas ARS</t>
  </si>
  <si>
    <t>Analista de Cuentas ARS</t>
  </si>
  <si>
    <t>Verificación de facturas de ventas</t>
  </si>
  <si>
    <t>Validación de tasa del dolar</t>
  </si>
  <si>
    <t>Auxiliar Jr. de Cuentas ARS</t>
  </si>
  <si>
    <t>Auxiliar Jr. Validación y Prueba</t>
  </si>
  <si>
    <t>Auxiliar Sr. de Cuentas ARS</t>
  </si>
  <si>
    <t>Auxiliar Sr. de Verificación y Prueba</t>
  </si>
  <si>
    <t>Validación y Prueba de Soportes de Ventas </t>
  </si>
  <si>
    <t>PARADA: Ordenar y organizar</t>
  </si>
  <si>
    <t>Fecha</t>
  </si>
  <si>
    <t>Ingresa a la plataformas  ZEMPAC y AZUL y extrae los datos a utilizar en el reporte</t>
  </si>
  <si>
    <t>Valida la cantidad de transacciones que existen en ZEMPAC contra los montos reclamados por la Plataforma AZUL</t>
  </si>
  <si>
    <t>Verifica que los montos coincidan entre ambas plataformas</t>
  </si>
  <si>
    <t>Ingresa a la plataformas ZEMPAC y AZUL y extrae los datos a utilizar en el reporte</t>
  </si>
  <si>
    <t>Identificacion de Faltantes</t>
  </si>
  <si>
    <t>Indagar con el Analista la incidencia encontrada</t>
  </si>
  <si>
    <t>Imprimir documento para comprobar que se pago</t>
  </si>
  <si>
    <t>Valida la cantidad de transacciones que existen en ZEMPAC con los reclamados por la Plataforma AZUL</t>
  </si>
  <si>
    <t>Identificación de Sobrante</t>
  </si>
  <si>
    <r>
      <t>Validación y Prueba de Soportes de Ventas</t>
    </r>
    <r>
      <rPr>
        <sz val="11"/>
        <color rgb="FF000000"/>
        <rFont val="Aptos Display"/>
        <family val="2"/>
      </rPr>
      <t> </t>
    </r>
  </si>
  <si>
    <t>Auxiliar Jr. de Verificación y Prueba (Tarjeta)</t>
  </si>
  <si>
    <t>Identificar faltantes en las facturas buscadas enel área de Verificación y Prueba</t>
  </si>
  <si>
    <t>Ir a Buscar Documentación proveniente de CENDIS</t>
  </si>
  <si>
    <t>Completar formulario con los dias trabajados</t>
  </si>
  <si>
    <t>Clasificación de Reportes por día</t>
  </si>
  <si>
    <t>Identificación de Faltantes</t>
  </si>
  <si>
    <t>Buscar la factura que contiene faltante en el área de Verificación y Prueba</t>
  </si>
  <si>
    <t>Enviar correo a la sucursal reportando las facturas que no fueron identificadas</t>
  </si>
  <si>
    <t>Recibir Documentación via Mensajeria</t>
  </si>
  <si>
    <t>Identificacion de Faltante</t>
  </si>
  <si>
    <t>Clasificando por color montos pagados dias diferente al que corresponde</t>
  </si>
  <si>
    <t>Identificar Faltante y corregir error del dia anterior</t>
  </si>
  <si>
    <t>Resaltar montos y anexar documento impreso</t>
  </si>
  <si>
    <t>Sumar y validar</t>
  </si>
  <si>
    <t>Validando datos y corrigiendo</t>
  </si>
  <si>
    <t>Validando los montos agregados</t>
  </si>
  <si>
    <t>% de Ocupación</t>
  </si>
  <si>
    <t>Estado</t>
  </si>
  <si>
    <t>Grado de sobre-c/sub-c</t>
  </si>
  <si>
    <t>Jornada Laboral (min)</t>
  </si>
  <si>
    <t>Tiempo Productivo (min)</t>
  </si>
  <si>
    <t>% de Ocupacion 
en el puesto</t>
  </si>
  <si>
    <t>SUBC</t>
  </si>
  <si>
    <t>CxP</t>
  </si>
  <si>
    <t>Auxiliar Jr. de CxP</t>
  </si>
  <si>
    <t>SOBREC</t>
  </si>
  <si>
    <t>VyP</t>
  </si>
  <si>
    <t>Auxiliar Jr. de VyP (tarjeta)</t>
  </si>
  <si>
    <t>% Máximo de Ocup. Aceptable</t>
  </si>
  <si>
    <t>Gestión de Glosas y Devoluciones</t>
  </si>
  <si>
    <t>Jornada Cron. 
Diaria (min)</t>
  </si>
  <si>
    <t>Jornada Cron. Diaria
 (horas)</t>
  </si>
  <si>
    <t>Auxiliar Jr. de VyP (efect)</t>
  </si>
  <si>
    <t xml:space="preserve">Auxiliar Sr. de VyP(efect) </t>
  </si>
  <si>
    <t>Auxiliar de Validación y Prueba</t>
  </si>
  <si>
    <t>Etiquetas de fila</t>
  </si>
  <si>
    <t>Total general</t>
  </si>
  <si>
    <t>Suma de Tiempo
 Cronometrado
 (mint)</t>
  </si>
  <si>
    <t>4-oct</t>
  </si>
  <si>
    <t>7-oct</t>
  </si>
  <si>
    <t>14-oct</t>
  </si>
  <si>
    <t>15-oct</t>
  </si>
  <si>
    <t>16-oct</t>
  </si>
  <si>
    <t>17-oct</t>
  </si>
  <si>
    <t>18-oct</t>
  </si>
  <si>
    <t>21-oct</t>
  </si>
  <si>
    <t>22-oct</t>
  </si>
  <si>
    <t>23-oct</t>
  </si>
  <si>
    <t>24-oct</t>
  </si>
  <si>
    <t xml:space="preserve">Promedio de Jornada Cron. </t>
  </si>
  <si>
    <t>Auxiliar de VyP</t>
  </si>
  <si>
    <t>Promedio de Tiempo</t>
  </si>
  <si>
    <t>Se elimina</t>
  </si>
  <si>
    <t>Buscar Documentación proveniente de CENDIS</t>
  </si>
  <si>
    <t>Tiempo de Ciclo (min)</t>
  </si>
  <si>
    <t>Tiempo TAKT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</si>
</sst>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595959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Aptos"/>
      <family val="2"/>
      <charset val="1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FF00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Aptos Display"/>
      <family val="2"/>
    </font>
    <font>
      <b/>
      <sz val="11"/>
      <color theme="1"/>
      <name val="Aptos Display"/>
      <family val="2"/>
    </font>
    <font>
      <sz val="11"/>
      <color theme="1"/>
      <name val="Aptos Display"/>
      <family val="2"/>
    </font>
    <font>
      <sz val="11"/>
      <color rgb="FFFF0000"/>
      <name val="Aptos Display"/>
      <family val="2"/>
    </font>
    <font>
      <sz val="11"/>
      <name val="Aptos Display"/>
      <family val="2"/>
    </font>
    <font>
      <sz val="11"/>
      <color theme="9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1" fillId="0" borderId="0"/>
    <xf numFmtId="0" fontId="21" fillId="0" borderId="0"/>
  </cellStyleXfs>
  <cellXfs count="335">
    <xf numFmtId="0" fontId="0" fillId="0" borderId="0" xfId="0"/>
    <xf numFmtId="0" fontId="0" fillId="0" borderId="1" xfId="0" applyBorder="1"/>
    <xf numFmtId="10" fontId="0" fillId="0" borderId="0" xfId="0" applyNumberFormat="1"/>
    <xf numFmtId="0" fontId="0" fillId="2" borderId="1" xfId="0" applyFill="1" applyBorder="1"/>
    <xf numFmtId="2" fontId="0" fillId="0" borderId="0" xfId="1" applyNumberFormat="1" applyFont="1"/>
    <xf numFmtId="2" fontId="2" fillId="0" borderId="0" xfId="1" applyNumberFormat="1" applyFont="1"/>
    <xf numFmtId="10" fontId="2" fillId="0" borderId="0" xfId="0" applyNumberFormat="1" applyFont="1"/>
    <xf numFmtId="0" fontId="0" fillId="3" borderId="0" xfId="0" applyFill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2" borderId="0" xfId="0" applyFill="1"/>
    <xf numFmtId="0" fontId="3" fillId="4" borderId="0" xfId="0" applyFont="1" applyFill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18" fontId="0" fillId="0" borderId="1" xfId="0" applyNumberFormat="1" applyBorder="1"/>
    <xf numFmtId="0" fontId="3" fillId="4" borderId="9" xfId="0" applyFont="1" applyFill="1" applyBorder="1" applyAlignment="1">
      <alignment vertical="center"/>
    </xf>
    <xf numFmtId="0" fontId="0" fillId="0" borderId="9" xfId="0" applyBorder="1"/>
    <xf numFmtId="0" fontId="0" fillId="0" borderId="4" xfId="0" applyBorder="1"/>
    <xf numFmtId="20" fontId="3" fillId="0" borderId="1" xfId="0" applyNumberFormat="1" applyFont="1" applyBorder="1" applyAlignment="1">
      <alignment horizontal="left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8" fontId="6" fillId="0" borderId="7" xfId="0" applyNumberFormat="1" applyFont="1" applyBorder="1" applyAlignment="1">
      <alignment horizontal="right" vertical="center"/>
    </xf>
    <xf numFmtId="18" fontId="6" fillId="0" borderId="2" xfId="0" applyNumberFormat="1" applyFont="1" applyBorder="1" applyAlignment="1">
      <alignment vertical="center"/>
    </xf>
    <xf numFmtId="18" fontId="6" fillId="0" borderId="1" xfId="0" applyNumberFormat="1" applyFont="1" applyBorder="1" applyAlignment="1">
      <alignment vertical="center"/>
    </xf>
    <xf numFmtId="0" fontId="7" fillId="0" borderId="0" xfId="0" applyFont="1"/>
    <xf numFmtId="20" fontId="3" fillId="0" borderId="1" xfId="0" applyNumberFormat="1" applyFont="1" applyBorder="1" applyAlignment="1">
      <alignment horizontal="center" wrapText="1"/>
    </xf>
    <xf numFmtId="20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7" fillId="3" borderId="0" xfId="0" applyFont="1" applyFill="1"/>
    <xf numFmtId="0" fontId="7" fillId="3" borderId="14" xfId="0" applyFont="1" applyFill="1" applyBorder="1"/>
    <xf numFmtId="0" fontId="7" fillId="3" borderId="15" xfId="0" applyFont="1" applyFill="1" applyBorder="1"/>
    <xf numFmtId="0" fontId="7" fillId="3" borderId="15" xfId="0" applyFont="1" applyFill="1" applyBorder="1" applyAlignment="1">
      <alignment wrapText="1"/>
    </xf>
    <xf numFmtId="20" fontId="3" fillId="0" borderId="3" xfId="0" applyNumberFormat="1" applyFont="1" applyBorder="1" applyAlignment="1">
      <alignment horizontal="left"/>
    </xf>
    <xf numFmtId="0" fontId="3" fillId="4" borderId="13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/>
    <xf numFmtId="0" fontId="0" fillId="0" borderId="2" xfId="0" applyBorder="1"/>
    <xf numFmtId="18" fontId="0" fillId="0" borderId="13" xfId="0" applyNumberFormat="1" applyBorder="1"/>
    <xf numFmtId="0" fontId="0" fillId="0" borderId="13" xfId="0" applyBorder="1" applyAlignment="1">
      <alignment wrapText="1"/>
    </xf>
    <xf numFmtId="0" fontId="0" fillId="3" borderId="9" xfId="0" applyFill="1" applyBorder="1"/>
    <xf numFmtId="0" fontId="7" fillId="3" borderId="13" xfId="0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 wrapText="1"/>
    </xf>
    <xf numFmtId="0" fontId="0" fillId="0" borderId="13" xfId="0" applyBorder="1" applyAlignment="1">
      <alignment horizontal="right"/>
    </xf>
    <xf numFmtId="0" fontId="3" fillId="0" borderId="13" xfId="0" applyFont="1" applyBorder="1" applyAlignment="1">
      <alignment horizontal="center" vertical="center" wrapText="1"/>
    </xf>
    <xf numFmtId="0" fontId="8" fillId="0" borderId="13" xfId="0" applyFont="1" applyBorder="1"/>
    <xf numFmtId="0" fontId="8" fillId="5" borderId="13" xfId="0" applyFont="1" applyFill="1" applyBorder="1" applyAlignment="1">
      <alignment wrapText="1"/>
    </xf>
    <xf numFmtId="18" fontId="3" fillId="3" borderId="7" xfId="0" applyNumberFormat="1" applyFont="1" applyFill="1" applyBorder="1" applyAlignment="1">
      <alignment horizontal="center" vertical="center"/>
    </xf>
    <xf numFmtId="0" fontId="7" fillId="5" borderId="14" xfId="0" applyFont="1" applyFill="1" applyBorder="1"/>
    <xf numFmtId="0" fontId="7" fillId="3" borderId="16" xfId="0" applyFont="1" applyFill="1" applyBorder="1"/>
    <xf numFmtId="18" fontId="3" fillId="3" borderId="12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right" vertical="center"/>
    </xf>
    <xf numFmtId="20" fontId="3" fillId="3" borderId="12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wrapText="1"/>
    </xf>
    <xf numFmtId="0" fontId="9" fillId="3" borderId="15" xfId="0" applyFont="1" applyFill="1" applyBorder="1" applyAlignment="1">
      <alignment wrapText="1"/>
    </xf>
    <xf numFmtId="0" fontId="0" fillId="3" borderId="15" xfId="0" applyFill="1" applyBorder="1" applyAlignment="1">
      <alignment vertical="center"/>
    </xf>
    <xf numFmtId="0" fontId="7" fillId="3" borderId="17" xfId="0" applyFont="1" applyFill="1" applyBorder="1" applyAlignment="1">
      <alignment wrapText="1"/>
    </xf>
    <xf numFmtId="0" fontId="7" fillId="0" borderId="14" xfId="0" applyFont="1" applyBorder="1" applyAlignment="1">
      <alignment wrapText="1"/>
    </xf>
    <xf numFmtId="0" fontId="6" fillId="0" borderId="18" xfId="0" applyFont="1" applyBorder="1"/>
    <xf numFmtId="0" fontId="0" fillId="0" borderId="14" xfId="0" applyBorder="1" applyAlignment="1">
      <alignment horizontal="right"/>
    </xf>
    <xf numFmtId="0" fontId="0" fillId="0" borderId="14" xfId="0" applyBorder="1"/>
    <xf numFmtId="0" fontId="3" fillId="0" borderId="14" xfId="0" applyFont="1" applyBorder="1" applyAlignment="1">
      <alignment horizontal="center" vertical="center" wrapText="1"/>
    </xf>
    <xf numFmtId="18" fontId="3" fillId="3" borderId="1" xfId="0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 vertical="center"/>
    </xf>
    <xf numFmtId="0" fontId="6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8" fontId="6" fillId="0" borderId="2" xfId="0" applyNumberFormat="1" applyFont="1" applyBorder="1" applyAlignment="1">
      <alignment horizontal="center"/>
    </xf>
    <xf numFmtId="20" fontId="6" fillId="0" borderId="8" xfId="0" applyNumberFormat="1" applyFont="1" applyBorder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2" fontId="0" fillId="0" borderId="9" xfId="0" applyNumberFormat="1" applyBorder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1" fillId="0" borderId="1" xfId="0" applyFont="1" applyBorder="1"/>
    <xf numFmtId="0" fontId="11" fillId="3" borderId="1" xfId="0" applyFont="1" applyFill="1" applyBorder="1"/>
    <xf numFmtId="9" fontId="11" fillId="3" borderId="1" xfId="0" applyNumberFormat="1" applyFont="1" applyFill="1" applyBorder="1"/>
    <xf numFmtId="10" fontId="12" fillId="3" borderId="1" xfId="1" applyNumberFormat="1" applyFont="1" applyFill="1" applyBorder="1"/>
    <xf numFmtId="0" fontId="13" fillId="4" borderId="1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10" fillId="0" borderId="0" xfId="0" applyFont="1"/>
    <xf numFmtId="10" fontId="14" fillId="3" borderId="1" xfId="1" applyNumberFormat="1" applyFont="1" applyFill="1" applyBorder="1"/>
    <xf numFmtId="18" fontId="6" fillId="0" borderId="8" xfId="0" applyNumberFormat="1" applyFont="1" applyBorder="1" applyAlignment="1">
      <alignment horizontal="center"/>
    </xf>
    <xf numFmtId="0" fontId="0" fillId="6" borderId="0" xfId="0" applyFill="1"/>
    <xf numFmtId="0" fontId="0" fillId="0" borderId="10" xfId="0" applyBorder="1"/>
    <xf numFmtId="0" fontId="0" fillId="0" borderId="7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9" fontId="2" fillId="0" borderId="0" xfId="0" applyNumberFormat="1" applyFont="1"/>
    <xf numFmtId="0" fontId="0" fillId="0" borderId="1" xfId="0" applyBorder="1" applyAlignment="1">
      <alignment horizontal="left" wrapText="1"/>
    </xf>
    <xf numFmtId="2" fontId="0" fillId="0" borderId="1" xfId="0" applyNumberFormat="1" applyBorder="1"/>
    <xf numFmtId="2" fontId="0" fillId="0" borderId="1" xfId="0" applyNumberFormat="1" applyBorder="1" applyAlignment="1">
      <alignment vertical="center"/>
    </xf>
    <xf numFmtId="0" fontId="0" fillId="7" borderId="1" xfId="0" applyFill="1" applyBorder="1"/>
    <xf numFmtId="9" fontId="0" fillId="7" borderId="1" xfId="0" applyNumberFormat="1" applyFill="1" applyBorder="1"/>
    <xf numFmtId="2" fontId="0" fillId="7" borderId="1" xfId="0" applyNumberFormat="1" applyFill="1" applyBorder="1"/>
    <xf numFmtId="0" fontId="2" fillId="7" borderId="1" xfId="0" applyFont="1" applyFill="1" applyBorder="1"/>
    <xf numFmtId="10" fontId="10" fillId="7" borderId="1" xfId="1" applyNumberFormat="1" applyFont="1" applyFill="1" applyBorder="1"/>
    <xf numFmtId="0" fontId="0" fillId="7" borderId="1" xfId="0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0" fontId="5" fillId="7" borderId="1" xfId="0" applyFont="1" applyFill="1" applyBorder="1"/>
    <xf numFmtId="0" fontId="0" fillId="7" borderId="0" xfId="0" applyFill="1"/>
    <xf numFmtId="0" fontId="0" fillId="7" borderId="1" xfId="0" applyFill="1" applyBorder="1" applyAlignment="1">
      <alignment horizontal="left" wrapText="1"/>
    </xf>
    <xf numFmtId="0" fontId="0" fillId="8" borderId="1" xfId="0" applyFill="1" applyBorder="1" applyAlignment="1">
      <alignment vertical="center"/>
    </xf>
    <xf numFmtId="0" fontId="0" fillId="8" borderId="1" xfId="0" applyFill="1" applyBorder="1"/>
    <xf numFmtId="2" fontId="0" fillId="8" borderId="1" xfId="0" applyNumberFormat="1" applyFill="1" applyBorder="1"/>
    <xf numFmtId="2" fontId="0" fillId="8" borderId="1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2" fontId="0" fillId="7" borderId="5" xfId="0" applyNumberFormat="1" applyFill="1" applyBorder="1" applyAlignment="1">
      <alignment vertical="center"/>
    </xf>
    <xf numFmtId="10" fontId="10" fillId="7" borderId="5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2" fontId="0" fillId="9" borderId="1" xfId="0" applyNumberFormat="1" applyFill="1" applyBorder="1"/>
    <xf numFmtId="2" fontId="0" fillId="9" borderId="1" xfId="0" applyNumberForma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2" fontId="0" fillId="10" borderId="1" xfId="0" applyNumberFormat="1" applyFill="1" applyBorder="1"/>
    <xf numFmtId="2" fontId="0" fillId="10" borderId="1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5" fillId="11" borderId="15" xfId="0" applyFont="1" applyFill="1" applyBorder="1"/>
    <xf numFmtId="0" fontId="15" fillId="12" borderId="15" xfId="0" applyFont="1" applyFill="1" applyBorder="1"/>
    <xf numFmtId="0" fontId="15" fillId="13" borderId="15" xfId="0" applyFont="1" applyFill="1" applyBorder="1"/>
    <xf numFmtId="0" fontId="15" fillId="14" borderId="15" xfId="0" applyFont="1" applyFill="1" applyBorder="1"/>
    <xf numFmtId="0" fontId="15" fillId="15" borderId="15" xfId="0" applyFont="1" applyFill="1" applyBorder="1"/>
    <xf numFmtId="0" fontId="15" fillId="16" borderId="15" xfId="0" applyFont="1" applyFill="1" applyBorder="1"/>
    <xf numFmtId="0" fontId="15" fillId="17" borderId="15" xfId="0" applyFont="1" applyFill="1" applyBorder="1"/>
    <xf numFmtId="0" fontId="15" fillId="18" borderId="15" xfId="0" applyFont="1" applyFill="1" applyBorder="1"/>
    <xf numFmtId="0" fontId="15" fillId="19" borderId="15" xfId="0" applyFont="1" applyFill="1" applyBorder="1"/>
    <xf numFmtId="0" fontId="16" fillId="19" borderId="15" xfId="0" applyFont="1" applyFill="1" applyBorder="1"/>
    <xf numFmtId="0" fontId="16" fillId="11" borderId="15" xfId="0" applyFont="1" applyFill="1" applyBorder="1"/>
    <xf numFmtId="0" fontId="17" fillId="19" borderId="15" xfId="0" applyFont="1" applyFill="1" applyBorder="1" applyAlignment="1">
      <alignment horizontal="center"/>
    </xf>
    <xf numFmtId="0" fontId="16" fillId="12" borderId="15" xfId="0" applyFont="1" applyFill="1" applyBorder="1"/>
    <xf numFmtId="0" fontId="16" fillId="13" borderId="15" xfId="0" applyFont="1" applyFill="1" applyBorder="1"/>
    <xf numFmtId="0" fontId="16" fillId="15" borderId="15" xfId="0" applyFont="1" applyFill="1" applyBorder="1"/>
    <xf numFmtId="0" fontId="18" fillId="19" borderId="15" xfId="0" applyFont="1" applyFill="1" applyBorder="1" applyAlignment="1">
      <alignment horizontal="center"/>
    </xf>
    <xf numFmtId="0" fontId="15" fillId="0" borderId="17" xfId="0" applyFont="1" applyBorder="1"/>
    <xf numFmtId="0" fontId="15" fillId="11" borderId="15" xfId="0" applyFont="1" applyFill="1" applyBorder="1" applyAlignment="1">
      <alignment horizontal="right"/>
    </xf>
    <xf numFmtId="0" fontId="15" fillId="12" borderId="15" xfId="0" applyFont="1" applyFill="1" applyBorder="1" applyAlignment="1">
      <alignment horizontal="right"/>
    </xf>
    <xf numFmtId="0" fontId="15" fillId="13" borderId="15" xfId="0" applyFont="1" applyFill="1" applyBorder="1" applyAlignment="1">
      <alignment horizontal="right"/>
    </xf>
    <xf numFmtId="0" fontId="15" fillId="14" borderId="15" xfId="0" applyFont="1" applyFill="1" applyBorder="1" applyAlignment="1">
      <alignment horizontal="right"/>
    </xf>
    <xf numFmtId="0" fontId="15" fillId="15" borderId="15" xfId="0" applyFont="1" applyFill="1" applyBorder="1" applyAlignment="1">
      <alignment horizontal="right"/>
    </xf>
    <xf numFmtId="0" fontId="15" fillId="16" borderId="15" xfId="0" applyFont="1" applyFill="1" applyBorder="1" applyAlignment="1">
      <alignment horizontal="right"/>
    </xf>
    <xf numFmtId="0" fontId="15" fillId="17" borderId="15" xfId="0" applyFont="1" applyFill="1" applyBorder="1" applyAlignment="1">
      <alignment horizontal="right"/>
    </xf>
    <xf numFmtId="0" fontId="15" fillId="18" borderId="15" xfId="0" applyFont="1" applyFill="1" applyBorder="1" applyAlignment="1">
      <alignment horizontal="right"/>
    </xf>
    <xf numFmtId="0" fontId="19" fillId="16" borderId="15" xfId="0" applyFont="1" applyFill="1" applyBorder="1" applyAlignment="1">
      <alignment horizontal="right"/>
    </xf>
    <xf numFmtId="0" fontId="19" fillId="12" borderId="15" xfId="0" applyFont="1" applyFill="1" applyBorder="1" applyAlignment="1">
      <alignment horizontal="right"/>
    </xf>
    <xf numFmtId="0" fontId="19" fillId="17" borderId="15" xfId="0" applyFont="1" applyFill="1" applyBorder="1" applyAlignment="1">
      <alignment horizontal="right"/>
    </xf>
    <xf numFmtId="0" fontId="16" fillId="17" borderId="15" xfId="0" applyFont="1" applyFill="1" applyBorder="1"/>
    <xf numFmtId="0" fontId="16" fillId="18" borderId="15" xfId="0" applyFont="1" applyFill="1" applyBorder="1"/>
    <xf numFmtId="0" fontId="16" fillId="16" borderId="15" xfId="0" applyFont="1" applyFill="1" applyBorder="1"/>
    <xf numFmtId="0" fontId="20" fillId="19" borderId="15" xfId="0" applyFont="1" applyFill="1" applyBorder="1"/>
    <xf numFmtId="0" fontId="15" fillId="11" borderId="15" xfId="2" applyFont="1" applyFill="1" applyBorder="1"/>
    <xf numFmtId="0" fontId="15" fillId="18" borderId="15" xfId="2" applyFont="1" applyFill="1" applyBorder="1"/>
    <xf numFmtId="0" fontId="15" fillId="12" borderId="15" xfId="2" applyFont="1" applyFill="1" applyBorder="1"/>
    <xf numFmtId="0" fontId="15" fillId="13" borderId="15" xfId="2" applyFont="1" applyFill="1" applyBorder="1"/>
    <xf numFmtId="0" fontId="15" fillId="20" borderId="15" xfId="2" applyFont="1" applyFill="1" applyBorder="1"/>
    <xf numFmtId="0" fontId="15" fillId="15" borderId="15" xfId="2" applyFont="1" applyFill="1" applyBorder="1"/>
    <xf numFmtId="0" fontId="15" fillId="16" borderId="15" xfId="2" applyFont="1" applyFill="1" applyBorder="1"/>
    <xf numFmtId="0" fontId="15" fillId="17" borderId="15" xfId="2" applyFont="1" applyFill="1" applyBorder="1"/>
    <xf numFmtId="0" fontId="16" fillId="19" borderId="15" xfId="2" applyFont="1" applyFill="1" applyBorder="1"/>
    <xf numFmtId="0" fontId="15" fillId="0" borderId="17" xfId="2" applyFont="1" applyBorder="1"/>
    <xf numFmtId="0" fontId="16" fillId="11" borderId="15" xfId="2" applyFont="1" applyFill="1" applyBorder="1"/>
    <xf numFmtId="0" fontId="16" fillId="12" borderId="15" xfId="2" applyFont="1" applyFill="1" applyBorder="1"/>
    <xf numFmtId="0" fontId="16" fillId="13" borderId="15" xfId="2" applyFont="1" applyFill="1" applyBorder="1"/>
    <xf numFmtId="0" fontId="16" fillId="20" borderId="15" xfId="2" applyFont="1" applyFill="1" applyBorder="1"/>
    <xf numFmtId="0" fontId="16" fillId="15" borderId="15" xfId="2" applyFont="1" applyFill="1" applyBorder="1"/>
    <xf numFmtId="0" fontId="16" fillId="16" borderId="15" xfId="2" applyFont="1" applyFill="1" applyBorder="1"/>
    <xf numFmtId="0" fontId="16" fillId="17" borderId="15" xfId="2" applyFont="1" applyFill="1" applyBorder="1"/>
    <xf numFmtId="0" fontId="16" fillId="18" borderId="15" xfId="2" applyFont="1" applyFill="1" applyBorder="1"/>
    <xf numFmtId="0" fontId="17" fillId="19" borderId="15" xfId="2" applyFont="1" applyFill="1" applyBorder="1" applyAlignment="1">
      <alignment horizontal="center"/>
    </xf>
    <xf numFmtId="0" fontId="16" fillId="11" borderId="0" xfId="2" applyFont="1" applyFill="1"/>
    <xf numFmtId="0" fontId="15" fillId="11" borderId="15" xfId="2" applyFont="1" applyFill="1" applyBorder="1" applyAlignment="1">
      <alignment horizontal="right"/>
    </xf>
    <xf numFmtId="0" fontId="15" fillId="12" borderId="15" xfId="2" applyFont="1" applyFill="1" applyBorder="1" applyAlignment="1">
      <alignment horizontal="right"/>
    </xf>
    <xf numFmtId="0" fontId="15" fillId="13" borderId="15" xfId="2" applyFont="1" applyFill="1" applyBorder="1" applyAlignment="1">
      <alignment horizontal="right"/>
    </xf>
    <xf numFmtId="0" fontId="15" fillId="20" borderId="15" xfId="2" applyFont="1" applyFill="1" applyBorder="1" applyAlignment="1">
      <alignment horizontal="right"/>
    </xf>
    <xf numFmtId="0" fontId="15" fillId="15" borderId="15" xfId="2" applyFont="1" applyFill="1" applyBorder="1" applyAlignment="1">
      <alignment horizontal="right"/>
    </xf>
    <xf numFmtId="0" fontId="15" fillId="16" borderId="15" xfId="2" applyFont="1" applyFill="1" applyBorder="1" applyAlignment="1">
      <alignment horizontal="right"/>
    </xf>
    <xf numFmtId="0" fontId="15" fillId="17" borderId="15" xfId="2" applyFont="1" applyFill="1" applyBorder="1" applyAlignment="1">
      <alignment horizontal="right"/>
    </xf>
    <xf numFmtId="0" fontId="15" fillId="0" borderId="15" xfId="2" applyFont="1" applyBorder="1"/>
    <xf numFmtId="0" fontId="15" fillId="19" borderId="15" xfId="2" applyFont="1" applyFill="1" applyBorder="1"/>
    <xf numFmtId="0" fontId="18" fillId="19" borderId="15" xfId="2" applyFont="1" applyFill="1" applyBorder="1" applyAlignment="1">
      <alignment horizontal="center"/>
    </xf>
    <xf numFmtId="0" fontId="22" fillId="19" borderId="15" xfId="2" applyFont="1" applyFill="1" applyBorder="1" applyAlignment="1">
      <alignment horizontal="center"/>
    </xf>
    <xf numFmtId="0" fontId="15" fillId="0" borderId="15" xfId="2" applyFont="1" applyBorder="1" applyAlignment="1">
      <alignment horizontal="right"/>
    </xf>
    <xf numFmtId="0" fontId="16" fillId="0" borderId="15" xfId="2" applyFont="1" applyBorder="1"/>
    <xf numFmtId="0" fontId="15" fillId="20" borderId="15" xfId="0" applyFont="1" applyFill="1" applyBorder="1"/>
    <xf numFmtId="0" fontId="19" fillId="13" borderId="0" xfId="0" applyFont="1" applyFill="1"/>
    <xf numFmtId="0" fontId="19" fillId="12" borderId="0" xfId="0" applyFont="1" applyFill="1"/>
    <xf numFmtId="0" fontId="19" fillId="12" borderId="15" xfId="0" applyFont="1" applyFill="1" applyBorder="1"/>
    <xf numFmtId="0" fontId="22" fillId="19" borderId="15" xfId="0" applyFont="1" applyFill="1" applyBorder="1" applyAlignment="1">
      <alignment horizontal="center"/>
    </xf>
    <xf numFmtId="0" fontId="23" fillId="19" borderId="0" xfId="0" applyFont="1" applyFill="1" applyAlignment="1">
      <alignment horizontal="center"/>
    </xf>
    <xf numFmtId="0" fontId="15" fillId="20" borderId="15" xfId="0" applyFont="1" applyFill="1" applyBorder="1" applyAlignment="1">
      <alignment horizontal="right"/>
    </xf>
    <xf numFmtId="0" fontId="19" fillId="13" borderId="15" xfId="0" applyFont="1" applyFill="1" applyBorder="1" applyAlignment="1">
      <alignment horizontal="right"/>
    </xf>
    <xf numFmtId="20" fontId="15" fillId="20" borderId="15" xfId="0" applyNumberFormat="1" applyFont="1" applyFill="1" applyBorder="1" applyAlignment="1">
      <alignment horizontal="right"/>
    </xf>
    <xf numFmtId="0" fontId="15" fillId="19" borderId="15" xfId="0" applyFont="1" applyFill="1" applyBorder="1" applyAlignment="1">
      <alignment horizontal="right"/>
    </xf>
    <xf numFmtId="0" fontId="0" fillId="27" borderId="0" xfId="0" applyFill="1"/>
    <xf numFmtId="0" fontId="2" fillId="0" borderId="0" xfId="0" applyFont="1" applyAlignment="1">
      <alignment horizontal="center"/>
    </xf>
    <xf numFmtId="0" fontId="0" fillId="21" borderId="0" xfId="0" applyFill="1"/>
    <xf numFmtId="0" fontId="15" fillId="20" borderId="15" xfId="3" applyFont="1" applyFill="1" applyBorder="1"/>
    <xf numFmtId="0" fontId="15" fillId="13" borderId="15" xfId="3" applyFont="1" applyFill="1" applyBorder="1"/>
    <xf numFmtId="0" fontId="15" fillId="12" borderId="15" xfId="3" applyFont="1" applyFill="1" applyBorder="1"/>
    <xf numFmtId="0" fontId="24" fillId="19" borderId="15" xfId="0" applyFont="1" applyFill="1" applyBorder="1"/>
    <xf numFmtId="0" fontId="2" fillId="22" borderId="0" xfId="0" applyFont="1" applyFill="1"/>
    <xf numFmtId="0" fontId="2" fillId="21" borderId="0" xfId="0" applyFont="1" applyFill="1"/>
    <xf numFmtId="0" fontId="25" fillId="13" borderId="15" xfId="3" applyFont="1" applyFill="1" applyBorder="1"/>
    <xf numFmtId="0" fontId="25" fillId="12" borderId="15" xfId="3" applyFont="1" applyFill="1" applyBorder="1"/>
    <xf numFmtId="0" fontId="16" fillId="12" borderId="15" xfId="3" applyFont="1" applyFill="1" applyBorder="1"/>
    <xf numFmtId="0" fontId="24" fillId="18" borderId="15" xfId="0" applyFont="1" applyFill="1" applyBorder="1"/>
    <xf numFmtId="0" fontId="0" fillId="23" borderId="0" xfId="0" applyFill="1"/>
    <xf numFmtId="0" fontId="0" fillId="22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8" borderId="0" xfId="0" applyFill="1"/>
    <xf numFmtId="0" fontId="0" fillId="28" borderId="0" xfId="0" applyFill="1"/>
    <xf numFmtId="0" fontId="0" fillId="0" borderId="0" xfId="0" applyAlignment="1">
      <alignment horizontal="left"/>
    </xf>
    <xf numFmtId="0" fontId="0" fillId="21" borderId="0" xfId="0" applyFill="1" applyAlignment="1">
      <alignment horizontal="left"/>
    </xf>
    <xf numFmtId="0" fontId="16" fillId="12" borderId="0" xfId="3" applyFont="1" applyFill="1"/>
    <xf numFmtId="0" fontId="0" fillId="23" borderId="0" xfId="0" applyFill="1" applyAlignment="1">
      <alignment horizontal="left"/>
    </xf>
    <xf numFmtId="0" fontId="0" fillId="22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29" borderId="0" xfId="0" applyFill="1"/>
    <xf numFmtId="0" fontId="26" fillId="0" borderId="0" xfId="0" applyFont="1" applyAlignment="1">
      <alignment horizont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31" borderId="0" xfId="0" applyFill="1"/>
    <xf numFmtId="0" fontId="0" fillId="3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7" borderId="0" xfId="0" applyFill="1" applyAlignment="1">
      <alignment horizontal="left"/>
    </xf>
    <xf numFmtId="0" fontId="15" fillId="12" borderId="21" xfId="2" applyFont="1" applyFill="1" applyBorder="1"/>
    <xf numFmtId="0" fontId="0" fillId="28" borderId="0" xfId="0" applyFill="1" applyAlignment="1">
      <alignment horizontal="left"/>
    </xf>
    <xf numFmtId="0" fontId="15" fillId="0" borderId="15" xfId="0" applyFont="1" applyBorder="1"/>
    <xf numFmtId="0" fontId="15" fillId="14" borderId="15" xfId="2" applyFont="1" applyFill="1" applyBorder="1"/>
    <xf numFmtId="0" fontId="30" fillId="32" borderId="1" xfId="0" applyFont="1" applyFill="1" applyBorder="1"/>
    <xf numFmtId="2" fontId="30" fillId="32" borderId="1" xfId="0" applyNumberFormat="1" applyFont="1" applyFill="1" applyBorder="1"/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2" fillId="0" borderId="0" xfId="0" applyFont="1"/>
    <xf numFmtId="0" fontId="30" fillId="0" borderId="1" xfId="0" applyFont="1" applyBorder="1"/>
    <xf numFmtId="0" fontId="32" fillId="0" borderId="1" xfId="0" applyFont="1" applyBorder="1"/>
    <xf numFmtId="0" fontId="32" fillId="0" borderId="1" xfId="0" applyFont="1" applyBorder="1" applyAlignment="1">
      <alignment vertical="center"/>
    </xf>
    <xf numFmtId="16" fontId="32" fillId="0" borderId="1" xfId="0" applyNumberFormat="1" applyFont="1" applyBorder="1"/>
    <xf numFmtId="0" fontId="33" fillId="0" borderId="1" xfId="0" applyFont="1" applyBorder="1"/>
    <xf numFmtId="10" fontId="30" fillId="0" borderId="1" xfId="1" applyNumberFormat="1" applyFont="1" applyFill="1" applyBorder="1"/>
    <xf numFmtId="2" fontId="32" fillId="0" borderId="1" xfId="0" applyNumberFormat="1" applyFont="1" applyBorder="1"/>
    <xf numFmtId="0" fontId="34" fillId="0" borderId="1" xfId="0" applyFont="1" applyBorder="1"/>
    <xf numFmtId="0" fontId="32" fillId="0" borderId="1" xfId="0" applyFont="1" applyBorder="1" applyAlignment="1">
      <alignment horizontal="left" wrapText="1"/>
    </xf>
    <xf numFmtId="10" fontId="30" fillId="0" borderId="1" xfId="1" applyNumberFormat="1" applyFont="1" applyFill="1" applyBorder="1" applyAlignment="1">
      <alignment vertical="center"/>
    </xf>
    <xf numFmtId="0" fontId="32" fillId="0" borderId="1" xfId="0" applyFont="1" applyBorder="1" applyAlignment="1">
      <alignment horizontal="left" vertical="center"/>
    </xf>
    <xf numFmtId="2" fontId="32" fillId="0" borderId="0" xfId="0" applyNumberFormat="1" applyFont="1"/>
    <xf numFmtId="0" fontId="32" fillId="0" borderId="1" xfId="0" applyFont="1" applyBorder="1" applyAlignment="1">
      <alignment wrapText="1"/>
    </xf>
    <xf numFmtId="0" fontId="33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wrapText="1"/>
    </xf>
    <xf numFmtId="14" fontId="32" fillId="0" borderId="1" xfId="0" applyNumberFormat="1" applyFont="1" applyBorder="1" applyAlignment="1">
      <alignment horizontal="center" wrapText="1"/>
    </xf>
    <xf numFmtId="0" fontId="30" fillId="0" borderId="1" xfId="3" applyFont="1" applyBorder="1" applyAlignment="1">
      <alignment wrapText="1"/>
    </xf>
    <xf numFmtId="0" fontId="32" fillId="0" borderId="1" xfId="3" applyFont="1" applyBorder="1" applyAlignment="1">
      <alignment wrapText="1"/>
    </xf>
    <xf numFmtId="0" fontId="32" fillId="0" borderId="0" xfId="0" applyFont="1" applyAlignment="1">
      <alignment wrapText="1"/>
    </xf>
    <xf numFmtId="0" fontId="0" fillId="0" borderId="0" xfId="0" applyAlignment="1">
      <alignment wrapText="1"/>
    </xf>
    <xf numFmtId="2" fontId="31" fillId="0" borderId="1" xfId="0" applyNumberFormat="1" applyFont="1" applyBorder="1" applyAlignment="1">
      <alignment horizontal="center" vertical="center" wrapText="1"/>
    </xf>
    <xf numFmtId="10" fontId="0" fillId="0" borderId="0" xfId="1" applyNumberFormat="1" applyFont="1"/>
    <xf numFmtId="0" fontId="35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11" fillId="3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18" fontId="6" fillId="0" borderId="7" xfId="0" applyNumberFormat="1" applyFont="1" applyBorder="1" applyAlignment="1">
      <alignment horizontal="right" vertical="center"/>
    </xf>
    <xf numFmtId="18" fontId="6" fillId="0" borderId="8" xfId="0" applyNumberFormat="1" applyFont="1" applyBorder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5" fillId="14" borderId="21" xfId="2" applyFont="1" applyFill="1" applyBorder="1" applyAlignment="1">
      <alignment horizontal="center"/>
    </xf>
    <xf numFmtId="0" fontId="27" fillId="0" borderId="17" xfId="2" applyFont="1" applyBorder="1"/>
    <xf numFmtId="0" fontId="0" fillId="0" borderId="0" xfId="0" applyAlignment="1">
      <alignment horizontal="center"/>
    </xf>
    <xf numFmtId="0" fontId="3" fillId="4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6D673833-4A18-4D1C-9B1F-42E9987EB767}"/>
    <cellStyle name="Normal 3" xfId="3" xr:uid="{53AE957C-5534-43CD-936C-B08D67E73D3D}"/>
    <cellStyle name="Porcentaje" xfId="1" builtinId="5"/>
  </cellStyles>
  <dxfs count="4">
    <dxf>
      <fill>
        <patternFill>
          <fgColor auto="1"/>
          <bgColor theme="4" tint="0.79998168889431442"/>
        </patternFill>
      </fill>
    </dxf>
    <dxf>
      <fill>
        <patternFill>
          <fgColor auto="1"/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Hoja1!$A$1:$A$2</c:f>
              <c:strCache>
                <c:ptCount val="2"/>
                <c:pt idx="0">
                  <c:v>Tiempo de Ciclo (min)</c:v>
                </c:pt>
                <c:pt idx="1">
                  <c:v>Tiempo TAKT (min)</c:v>
                </c:pt>
              </c:strCache>
            </c:strRef>
          </c:cat>
          <c:val>
            <c:numRef>
              <c:f>Hoja1!$B$1:$B$2</c:f>
              <c:numCache>
                <c:formatCode>General</c:formatCode>
                <c:ptCount val="2"/>
                <c:pt idx="0">
                  <c:v>30.23</c:v>
                </c:pt>
                <c:pt idx="1">
                  <c:v>36.92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2-42AD-99D3-E4AE6A9642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6914047"/>
        <c:axId val="1296917407"/>
      </c:barChart>
      <c:catAx>
        <c:axId val="129691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296917407"/>
        <c:crosses val="autoZero"/>
        <c:auto val="1"/>
        <c:lblAlgn val="ctr"/>
        <c:lblOffset val="100"/>
        <c:noMultiLvlLbl val="0"/>
      </c:catAx>
      <c:valAx>
        <c:axId val="1296917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691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'ARS3'!$D$2</c:f>
              <c:strCache>
                <c:ptCount val="1"/>
                <c:pt idx="0">
                  <c:v>% de Ocupación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'ARS3'!$A$3:$A$5</c:f>
              <c:strCache>
                <c:ptCount val="3"/>
                <c:pt idx="0">
                  <c:v>Analista de Cuentas ARS</c:v>
                </c:pt>
                <c:pt idx="1">
                  <c:v>Auxiliar Sr. de Cuentas ARS</c:v>
                </c:pt>
                <c:pt idx="2">
                  <c:v>Auxiliar Jr. de Cuentas ARS</c:v>
                </c:pt>
              </c:strCache>
            </c:strRef>
          </c:cat>
          <c:val>
            <c:numRef>
              <c:f>'ARS3'!$D$3:$D$5</c:f>
              <c:numCache>
                <c:formatCode>0.00%</c:formatCode>
                <c:ptCount val="3"/>
                <c:pt idx="0">
                  <c:v>0.45537254901960789</c:v>
                </c:pt>
                <c:pt idx="1">
                  <c:v>0.65091156462585031</c:v>
                </c:pt>
                <c:pt idx="2">
                  <c:v>0.82595184851741055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A-4136-9E4A-A85901C90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1791024"/>
        <c:axId val="1681796304"/>
      </c:barChart>
      <c:lineChart>
        <c:grouping val="standard"/>
        <c:varyColors val="0"/>
        <c:ser>
          <c:idx val="1"/>
          <c:order val="1"/>
          <c:tx>
            <c:strRef>
              <c:f>'ARS3'!$G$2</c:f>
              <c:strCache>
                <c:ptCount val="1"/>
                <c:pt idx="0">
                  <c:v>% Máximo de Ocup. Aceptable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55555555555555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AA-4136-9E4A-A85901C905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AA-4136-9E4A-A85901C905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AA-4136-9E4A-A85901C90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'ARS3'!$A$3:$A$5</c:f>
              <c:strCache>
                <c:ptCount val="3"/>
                <c:pt idx="0">
                  <c:v>Analista de Cuentas ARS</c:v>
                </c:pt>
                <c:pt idx="1">
                  <c:v>Auxiliar Sr. de Cuentas ARS</c:v>
                </c:pt>
                <c:pt idx="2">
                  <c:v>Auxiliar Jr. de Cuentas ARS</c:v>
                </c:pt>
              </c:strCache>
            </c:strRef>
          </c:cat>
          <c:val>
            <c:numRef>
              <c:f>'ARS3'!$G$3:$G$5</c:f>
              <c:numCache>
                <c:formatCode>0.00%</c:formatCode>
                <c:ptCount val="3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A-4136-9E4A-A85901C90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1791024"/>
        <c:axId val="1681796304"/>
      </c:lineChart>
      <c:catAx>
        <c:axId val="16817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81796304"/>
        <c:crosses val="autoZero"/>
        <c:auto val="1"/>
        <c:lblAlgn val="ctr"/>
        <c:lblOffset val="100"/>
        <c:noMultiLvlLbl val="0"/>
      </c:catAx>
      <c:valAx>
        <c:axId val="16817963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817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'ARS3'!$D$8</c:f>
              <c:strCache>
                <c:ptCount val="1"/>
                <c:pt idx="0">
                  <c:v>% de Ocupación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'ARS3'!$A$9</c:f>
              <c:strCache>
                <c:ptCount val="1"/>
                <c:pt idx="0">
                  <c:v>Auxiliar Jr. de CxP</c:v>
                </c:pt>
              </c:strCache>
            </c:strRef>
          </c:cat>
          <c:val>
            <c:numRef>
              <c:f>'ARS3'!$D$9</c:f>
              <c:numCache>
                <c:formatCode>0.00%</c:formatCode>
                <c:ptCount val="1"/>
                <c:pt idx="0">
                  <c:v>0.88732964833698658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4-475D-9E70-58CCE3B30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707679"/>
        <c:axId val="1760709119"/>
      </c:barChart>
      <c:catAx>
        <c:axId val="17607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760709119"/>
        <c:crosses val="autoZero"/>
        <c:auto val="1"/>
        <c:lblAlgn val="ctr"/>
        <c:lblOffset val="100"/>
        <c:noMultiLvlLbl val="0"/>
      </c:catAx>
      <c:valAx>
        <c:axId val="176070911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6070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'ARS3'!$D$12</c:f>
              <c:strCache>
                <c:ptCount val="1"/>
                <c:pt idx="0">
                  <c:v>% de Ocupación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'ARS3'!$A$13:$A$15</c:f>
              <c:strCache>
                <c:ptCount val="3"/>
                <c:pt idx="0">
                  <c:v>Auxiliar Jr. de VyP (tarjeta)</c:v>
                </c:pt>
                <c:pt idx="1">
                  <c:v>Auxiliar Jr. de VyP (efect)</c:v>
                </c:pt>
                <c:pt idx="2">
                  <c:v>Auxiliar Sr. de VyP(efect) </c:v>
                </c:pt>
              </c:strCache>
            </c:strRef>
          </c:cat>
          <c:val>
            <c:numRef>
              <c:f>'ARS3'!$D$13:$D$15</c:f>
              <c:numCache>
                <c:formatCode>0.00%</c:formatCode>
                <c:ptCount val="3"/>
                <c:pt idx="0">
                  <c:v>0.64456328786823369</c:v>
                </c:pt>
                <c:pt idx="1">
                  <c:v>0.73233333333333339</c:v>
                </c:pt>
                <c:pt idx="2">
                  <c:v>0.45579999999999998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E-4F62-A994-27C17C8E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451024"/>
        <c:axId val="2053451984"/>
      </c:barChart>
      <c:lineChart>
        <c:grouping val="standard"/>
        <c:varyColors val="0"/>
        <c:ser>
          <c:idx val="1"/>
          <c:order val="1"/>
          <c:tx>
            <c:strRef>
              <c:f>'ARS3'!$G$12</c:f>
              <c:strCache>
                <c:ptCount val="1"/>
                <c:pt idx="0">
                  <c:v>% Máximo de Ocup. Aceptable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94444444444444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AE-4F62-A994-27C17C8E5B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AE-4F62-A994-27C17C8E5B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AE-4F62-A994-27C17C8E5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'ARS3'!$A$13:$A$15</c:f>
              <c:strCache>
                <c:ptCount val="3"/>
                <c:pt idx="0">
                  <c:v>Auxiliar Jr. de VyP (tarjeta)</c:v>
                </c:pt>
                <c:pt idx="1">
                  <c:v>Auxiliar Jr. de VyP (efect)</c:v>
                </c:pt>
                <c:pt idx="2">
                  <c:v>Auxiliar Sr. de VyP(efect) </c:v>
                </c:pt>
              </c:strCache>
            </c:strRef>
          </c:cat>
          <c:val>
            <c:numRef>
              <c:f>'ARS3'!$G$13:$G$15</c:f>
              <c:numCache>
                <c:formatCode>0.00%</c:formatCode>
                <c:ptCount val="3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E-4F62-A994-27C17C8E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51024"/>
        <c:axId val="2053451984"/>
      </c:lineChart>
      <c:catAx>
        <c:axId val="20534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053451984"/>
        <c:crosses val="autoZero"/>
        <c:auto val="1"/>
        <c:lblAlgn val="ctr"/>
        <c:lblOffset val="100"/>
        <c:noMultiLvlLbl val="0"/>
      </c:catAx>
      <c:valAx>
        <c:axId val="205345198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534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176212</xdr:rowOff>
    </xdr:from>
    <xdr:to>
      <xdr:col>11</xdr:col>
      <xdr:colOff>180975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151C97-B708-4361-AB9A-BC558464D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128587</xdr:rowOff>
    </xdr:from>
    <xdr:to>
      <xdr:col>13</xdr:col>
      <xdr:colOff>276225</xdr:colOff>
      <xdr:row>13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1974F8-EABB-D50E-06C7-E11BA306F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13</xdr:row>
      <xdr:rowOff>90487</xdr:rowOff>
    </xdr:from>
    <xdr:to>
      <xdr:col>13</xdr:col>
      <xdr:colOff>257175</xdr:colOff>
      <xdr:row>27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8AD525-0AFC-5872-A32E-FADF43B6C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895350</xdr:colOff>
      <xdr:row>16</xdr:row>
      <xdr:rowOff>90487</xdr:rowOff>
    </xdr:from>
    <xdr:to>
      <xdr:col>3</xdr:col>
      <xdr:colOff>552450</xdr:colOff>
      <xdr:row>30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7C10D0-3E59-1331-62AA-534F46D3F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Yoselin Matos" id="{093E6323-500D-4F56-87E9-059671B21A22}" userId="S::Yoselin.Matos@farmaciacarol.com::f89aa36e-446b-48f2-9f3c-1a6fd9291afa" providerId="AD"/>
  <person displayName="Yoselin Matos" id="{00B2AE21-536C-4651-BD6F-8069F8936996}" userId="S::yoselin.matos@farmaciacarol.com::f89aa36e-446b-48f2-9f3c-1a6fd9291af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Anibal Pena Bernabel" refreshedDate="45606.649650462961" createdVersion="8" refreshedVersion="8" minRefreshableVersion="3" recordCount="1113" xr:uid="{10521658-0DE6-43E2-BFCD-511908C6C9EC}">
  <cacheSource type="worksheet">
    <worksheetSource ref="A1:I1114" sheet="Carga Laboral (escunif)"/>
  </cacheSource>
  <cacheFields count="11">
    <cacheField name="Procesos" numFmtId="0">
      <sharedItems/>
    </cacheField>
    <cacheField name="Tareas Principales" numFmtId="0">
      <sharedItems count="56">
        <s v="Organización de facturas"/>
        <s v="PARADA: Traslado"/>
        <s v="Conciliación y desglose por ARS"/>
        <s v="Revision de las devoluciones desde la ARS"/>
        <s v="Parada: Asistencia"/>
        <s v="Empaque de documentación para solicitudes de pago a ARS"/>
        <s v="Revisión de comprobantes "/>
        <s v="Pre radicación por ARS"/>
        <s v="Reunion de equipo"/>
        <s v="Solicitud reclamaciones ARS"/>
        <s v="Organizando de Pre radicacion y NCF"/>
        <s v="Solicitud reclamaciones ARS "/>
        <s v="Organizacaión de devoluciones ARS"/>
        <s v="Identificar Glosas a trabajar por ARS"/>
        <s v="Realizar notas de crédito"/>
        <s v="Recepción de Devoluciones"/>
        <s v="Parada General"/>
        <s v="Parada: Almuerzo "/>
        <s v="Retrabajo en Pre radicacion  "/>
        <s v="Parada: Espera de documentación de corte"/>
        <s v="Aplicación de Pago"/>
        <s v="Verificación de facturas de ventas"/>
        <s v="Validación de tasa del dolar"/>
        <s v="Verificación y  Reporte de Cuadres "/>
        <s v="Verificacion de facturas de ventas"/>
        <s v="Recepción de facturas desde las sucursales"/>
        <s v="Registro de Facturas de Sucursales"/>
        <s v="Creación de Diario de Pago"/>
        <s v="Organizar facturas CXP"/>
        <s v="Conciliar Facturas CXP"/>
        <s v="PARADA: Ordenar y organizar"/>
        <s v="Revisión de Factura por descuadre "/>
        <s v="Ingresa a la plataformas  ZEMPAC y AZUL y extrae los datos a utilizar en el reporte"/>
        <s v="Valida la cantidad de transacciones que existen en ZEMPAC contra los montos reclamados por la Plataforma AZUL"/>
        <s v="Verifica que los montos coincidan entre ambas plataformas"/>
        <s v="Identificación de Faltantes"/>
        <s v="Buscar la factura que contiene faltante en el área de Verificación y Prueba"/>
        <s v="Identificar faltantes en las facturas buscadas enel área de Verificación y Prueba"/>
        <s v="Indagar con el Analista la incidencia encontrada"/>
        <s v="Enviar correo a la sucursal reportando las facturas que no fueron identificadas"/>
        <s v="Ir a Buscar Documentación proveniente de CENDIS"/>
        <s v="Clasificación de Reportes por día"/>
        <s v="Completar formulario con los dias trabajados"/>
        <s v="Recibir Documentación via Mensajeria"/>
        <s v="Identificacion de Faltante"/>
        <s v="Clasificando por color montos pagados dias diferente al que corresponde"/>
        <s v="Ingresa a la plataformas ZEMPAC y AZUL y extrae los datos a utilizar en el reporte"/>
        <s v="Identificacion de Faltantes"/>
        <s v="Identificar Faltante y corregir error del dia anterior"/>
        <s v="Imprimir documento para comprobar que se pago"/>
        <s v="Resaltar montos y anexar documento impreso"/>
        <s v="Valida la cantidad de transacciones que existen en ZEMPAC con los reclamados por la Plataforma AZUL"/>
        <s v="Identificación de Sobrante"/>
        <s v="Sumar y validar"/>
        <s v="Validando datos y corrigiendo"/>
        <s v="Validando los montos agregados"/>
      </sharedItems>
    </cacheField>
    <cacheField name="Puesto" numFmtId="0">
      <sharedItems count="5">
        <s v="Auxiliar de Validación y Prueba"/>
        <s v="Auxiliar Jr. de Cuentas ARS"/>
        <s v="Auxiliar Sr. de Cuentas ARS"/>
        <s v="Analista de Cuentas ARS"/>
        <s v="Auxiliar Jr. de Cuentas por Pagar"/>
      </sharedItems>
    </cacheField>
    <cacheField name="Jornada Cron. Diaria_x000a_ (horas)" numFmtId="0">
      <sharedItems containsSemiMixedTypes="0" containsString="0" containsNumber="1" minValue="3.5" maxValue="8"/>
    </cacheField>
    <cacheField name="Jornada Cron. _x000a_Diaria (min)" numFmtId="2">
      <sharedItems containsSemiMixedTypes="0" containsString="0" containsNumber="1" containsInteger="1" minValue="210" maxValue="480"/>
    </cacheField>
    <cacheField name="Fecha" numFmtId="16">
      <sharedItems containsSemiMixedTypes="0" containsNonDate="0" containsDate="1" containsString="0" minDate="2024-09-30T00:00:00" maxDate="2024-10-29T00:00:00" count="17">
        <d v="2024-10-21T00:00:00"/>
        <d v="2024-10-22T00:00:00"/>
        <d v="2024-10-23T00:00:00"/>
        <d v="2024-10-24T00:00:00"/>
        <d v="2024-10-25T00:00:00"/>
        <d v="2024-10-28T00:00:00"/>
        <d v="2024-10-14T00:00:00"/>
        <d v="2024-10-15T00:00:00"/>
        <d v="2024-10-16T00:00:00"/>
        <d v="2024-10-17T00:00:00"/>
        <d v="2024-10-18T00:00:00"/>
        <d v="2024-09-30T00:00:00"/>
        <d v="2024-10-01T00:00:00"/>
        <d v="2024-10-02T00:00:00"/>
        <d v="2024-10-03T00:00:00"/>
        <d v="2024-10-04T00:00:00"/>
        <d v="2024-10-07T00:00:00"/>
      </sharedItems>
      <fieldGroup par="10"/>
    </cacheField>
    <cacheField name="Tiempo_x000a_ Cronometrado_x000a_ (mint)" numFmtId="0">
      <sharedItems containsSemiMixedTypes="0" containsString="0" containsNumber="1" minValue="7.0000000000000007E-2" maxValue="98.13"/>
    </cacheField>
    <cacheField name="Tciclo" numFmtId="0">
      <sharedItems containsNonDate="0" containsString="0" containsBlank="1"/>
    </cacheField>
    <cacheField name="% de Ocupacion _x000a_en el puesto" numFmtId="0">
      <sharedItems containsBlank="1"/>
    </cacheField>
    <cacheField name="Días (Fecha)" numFmtId="0" databaseField="0">
      <fieldGroup base="5">
        <rangePr groupBy="days" startDate="2024-09-30T00:00:00" endDate="2024-10-29T00:00:00"/>
        <groupItems count="368">
          <s v="&lt;30/9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/10/2024"/>
        </groupItems>
      </fieldGroup>
    </cacheField>
    <cacheField name="Meses (Fecha)" numFmtId="0" databaseField="0">
      <fieldGroup base="5">
        <rangePr groupBy="months" startDate="2024-09-30T00:00:00" endDate="2024-10-29T00:00:00"/>
        <groupItems count="14">
          <s v="&lt;30/9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">
  <r>
    <s v="Validación y Prueba de Soportes de Ventas "/>
    <x v="0"/>
    <x v="0"/>
    <n v="3.5"/>
    <n v="210"/>
    <x v="0"/>
    <n v="2.63"/>
    <m/>
    <e v="#REF!"/>
  </r>
  <r>
    <s v="Validación y Prueba de Soportes de Ventas "/>
    <x v="1"/>
    <x v="0"/>
    <n v="3.5"/>
    <n v="210"/>
    <x v="0"/>
    <n v="2.3199999999999998"/>
    <m/>
    <e v="#REF!"/>
  </r>
  <r>
    <s v="Validación y Prueba de Soportes de Ventas "/>
    <x v="0"/>
    <x v="0"/>
    <n v="3.5"/>
    <n v="210"/>
    <x v="0"/>
    <n v="6.95"/>
    <m/>
    <e v="#REF!"/>
  </r>
  <r>
    <s v="Validación y Prueba de Soportes de Ventas "/>
    <x v="1"/>
    <x v="0"/>
    <n v="3.5"/>
    <n v="210"/>
    <x v="0"/>
    <n v="3.48"/>
    <m/>
    <e v="#REF!"/>
  </r>
  <r>
    <s v="Validación y Prueba de Soportes de Ventas "/>
    <x v="2"/>
    <x v="0"/>
    <n v="3.5"/>
    <n v="210"/>
    <x v="0"/>
    <n v="8.58"/>
    <m/>
    <e v="#REF!"/>
  </r>
  <r>
    <s v="Validación y Prueba de Soportes de Ventas "/>
    <x v="2"/>
    <x v="0"/>
    <n v="3.5"/>
    <n v="210"/>
    <x v="0"/>
    <n v="4.95"/>
    <m/>
    <e v="#REF!"/>
  </r>
  <r>
    <s v="Validación y Prueba de Soportes de Ventas "/>
    <x v="2"/>
    <x v="0"/>
    <n v="3.5"/>
    <n v="210"/>
    <x v="0"/>
    <n v="6.25"/>
    <m/>
    <e v="#REF!"/>
  </r>
  <r>
    <s v="Validación y Prueba de Soportes de Ventas "/>
    <x v="2"/>
    <x v="0"/>
    <n v="3.5"/>
    <n v="210"/>
    <x v="0"/>
    <n v="14.6"/>
    <m/>
    <e v="#REF!"/>
  </r>
  <r>
    <s v="Validación y Prueba de Soportes de Ventas "/>
    <x v="2"/>
    <x v="0"/>
    <n v="3.5"/>
    <n v="210"/>
    <x v="0"/>
    <n v="1.03"/>
    <m/>
    <e v="#REF!"/>
  </r>
  <r>
    <s v="Validación y Prueba de Soportes de Ventas "/>
    <x v="2"/>
    <x v="0"/>
    <n v="3.5"/>
    <n v="210"/>
    <x v="0"/>
    <n v="1.98"/>
    <m/>
    <e v="#REF!"/>
  </r>
  <r>
    <s v="Validación y Prueba de Soportes de Ventas "/>
    <x v="2"/>
    <x v="0"/>
    <n v="3.5"/>
    <n v="210"/>
    <x v="0"/>
    <n v="4.67"/>
    <m/>
    <e v="#REF!"/>
  </r>
  <r>
    <s v="Validación y Prueba de Soportes de Ventas "/>
    <x v="2"/>
    <x v="0"/>
    <n v="3.5"/>
    <n v="210"/>
    <x v="0"/>
    <n v="0.88"/>
    <m/>
    <e v="#REF!"/>
  </r>
  <r>
    <s v="Validación y Prueba de Soportes de Ventas "/>
    <x v="2"/>
    <x v="0"/>
    <n v="3.5"/>
    <n v="210"/>
    <x v="0"/>
    <n v="1.58"/>
    <m/>
    <e v="#REF!"/>
  </r>
  <r>
    <s v="Validación y Prueba de Soportes de Ventas "/>
    <x v="2"/>
    <x v="0"/>
    <n v="3.5"/>
    <n v="210"/>
    <x v="0"/>
    <n v="15.82"/>
    <m/>
    <e v="#REF!"/>
  </r>
  <r>
    <s v="Validación y Prueba de Soportes de Ventas "/>
    <x v="1"/>
    <x v="0"/>
    <n v="3.5"/>
    <n v="210"/>
    <x v="0"/>
    <n v="2.2000000000000002"/>
    <m/>
    <e v="#REF!"/>
  </r>
  <r>
    <s v="Validación y Prueba de Soportes de Ventas "/>
    <x v="1"/>
    <x v="0"/>
    <n v="3.5"/>
    <n v="210"/>
    <x v="0"/>
    <n v="8.1300000000000008"/>
    <m/>
    <e v="#REF!"/>
  </r>
  <r>
    <s v="Validación y Prueba de Soportes de Ventas "/>
    <x v="0"/>
    <x v="0"/>
    <n v="3.5"/>
    <n v="210"/>
    <x v="0"/>
    <n v="9.3000000000000007"/>
    <m/>
    <e v="#REF!"/>
  </r>
  <r>
    <s v="Validación y Prueba de Soportes de Ventas "/>
    <x v="2"/>
    <x v="0"/>
    <n v="3.5"/>
    <n v="210"/>
    <x v="0"/>
    <n v="16.97"/>
    <m/>
    <e v="#REF!"/>
  </r>
  <r>
    <s v="Validación y Prueba de Soportes de Ventas "/>
    <x v="2"/>
    <x v="0"/>
    <n v="3.5"/>
    <n v="210"/>
    <x v="0"/>
    <n v="15.15"/>
    <m/>
    <e v="#REF!"/>
  </r>
  <r>
    <s v="Validación y Prueba de Soportes de Ventas "/>
    <x v="3"/>
    <x v="1"/>
    <n v="3.5"/>
    <n v="210"/>
    <x v="0"/>
    <n v="16.850000000000001"/>
    <m/>
    <e v="#REF!"/>
  </r>
  <r>
    <s v="Validación y Prueba de Soportes de Ventas "/>
    <x v="2"/>
    <x v="0"/>
    <n v="8"/>
    <n v="480"/>
    <x v="1"/>
    <n v="58.87"/>
    <m/>
    <m/>
  </r>
  <r>
    <s v="Validación y Prueba de Soportes de Ventas "/>
    <x v="1"/>
    <x v="0"/>
    <n v="8"/>
    <n v="480"/>
    <x v="1"/>
    <n v="1.77"/>
    <m/>
    <m/>
  </r>
  <r>
    <s v="Validación y Prueba de Soportes de Ventas "/>
    <x v="2"/>
    <x v="0"/>
    <n v="8"/>
    <n v="480"/>
    <x v="1"/>
    <n v="35.549999999999997"/>
    <m/>
    <m/>
  </r>
  <r>
    <s v="Validación y Prueba de Soportes de Ventas "/>
    <x v="1"/>
    <x v="0"/>
    <n v="8"/>
    <n v="480"/>
    <x v="1"/>
    <n v="3.95"/>
    <m/>
    <m/>
  </r>
  <r>
    <s v="Validación y Prueba de Soportes de Ventas "/>
    <x v="2"/>
    <x v="0"/>
    <n v="8"/>
    <n v="480"/>
    <x v="1"/>
    <n v="36.03"/>
    <m/>
    <m/>
  </r>
  <r>
    <s v="Validación y Prueba de Soportes de Ventas "/>
    <x v="1"/>
    <x v="0"/>
    <n v="8"/>
    <n v="480"/>
    <x v="1"/>
    <n v="2.02"/>
    <m/>
    <m/>
  </r>
  <r>
    <s v="Validación y Prueba de Soportes de Ventas "/>
    <x v="2"/>
    <x v="0"/>
    <n v="8"/>
    <n v="480"/>
    <x v="1"/>
    <n v="9.92"/>
    <m/>
    <m/>
  </r>
  <r>
    <s v="Validación y Prueba de Soportes de Ventas "/>
    <x v="1"/>
    <x v="0"/>
    <n v="8"/>
    <n v="480"/>
    <x v="1"/>
    <n v="3.5"/>
    <m/>
    <m/>
  </r>
  <r>
    <s v="Validación y Prueba de Soportes de Ventas "/>
    <x v="2"/>
    <x v="0"/>
    <n v="8"/>
    <n v="480"/>
    <x v="1"/>
    <n v="6.1"/>
    <m/>
    <m/>
  </r>
  <r>
    <s v="Validación y Prueba de Soportes de Ventas "/>
    <x v="2"/>
    <x v="0"/>
    <n v="8"/>
    <n v="480"/>
    <x v="1"/>
    <n v="47.72"/>
    <m/>
    <m/>
  </r>
  <r>
    <s v="Validación y Prueba de Soportes de Ventas "/>
    <x v="2"/>
    <x v="0"/>
    <n v="8"/>
    <n v="480"/>
    <x v="1"/>
    <n v="17.579999999999998"/>
    <m/>
    <m/>
  </r>
  <r>
    <s v="Validación y Prueba de Soportes de Ventas "/>
    <x v="2"/>
    <x v="0"/>
    <n v="8"/>
    <n v="480"/>
    <x v="1"/>
    <n v="1.28"/>
    <m/>
    <m/>
  </r>
  <r>
    <s v="Validación y Prueba de Soportes de Ventas "/>
    <x v="2"/>
    <x v="0"/>
    <n v="8"/>
    <n v="480"/>
    <x v="1"/>
    <n v="5.62"/>
    <m/>
    <m/>
  </r>
  <r>
    <s v="Validación y Prueba de Soportes de Ventas "/>
    <x v="2"/>
    <x v="0"/>
    <n v="8"/>
    <n v="480"/>
    <x v="1"/>
    <n v="4.08"/>
    <m/>
    <m/>
  </r>
  <r>
    <s v="Validación y Prueba de Soportes de Ventas "/>
    <x v="2"/>
    <x v="0"/>
    <n v="8"/>
    <n v="480"/>
    <x v="1"/>
    <n v="2.7"/>
    <m/>
    <m/>
  </r>
  <r>
    <s v="Validación y Prueba de Soportes de Ventas "/>
    <x v="2"/>
    <x v="0"/>
    <n v="8"/>
    <n v="480"/>
    <x v="1"/>
    <n v="1.47"/>
    <m/>
    <m/>
  </r>
  <r>
    <s v="Validación y Prueba de Soportes de Ventas "/>
    <x v="1"/>
    <x v="0"/>
    <n v="8"/>
    <n v="480"/>
    <x v="1"/>
    <n v="2.88"/>
    <m/>
    <m/>
  </r>
  <r>
    <s v="Validación y Prueba de Soportes de Ventas "/>
    <x v="2"/>
    <x v="0"/>
    <n v="8"/>
    <n v="480"/>
    <x v="1"/>
    <n v="0.48"/>
    <m/>
    <m/>
  </r>
  <r>
    <s v="Validación y Prueba de Soportes de Ventas "/>
    <x v="2"/>
    <x v="0"/>
    <n v="8"/>
    <n v="480"/>
    <x v="1"/>
    <n v="24.38"/>
    <m/>
    <m/>
  </r>
  <r>
    <s v="Validación y Prueba de Soportes de Ventas "/>
    <x v="2"/>
    <x v="0"/>
    <n v="6.5"/>
    <n v="390"/>
    <x v="2"/>
    <n v="3.32"/>
    <m/>
    <m/>
  </r>
  <r>
    <s v="Validación y Prueba de Soportes de Ventas "/>
    <x v="2"/>
    <x v="0"/>
    <n v="6.5"/>
    <n v="390"/>
    <x v="2"/>
    <n v="1.72"/>
    <m/>
    <m/>
  </r>
  <r>
    <s v="Validación y Prueba de Soportes de Ventas "/>
    <x v="4"/>
    <x v="0"/>
    <n v="6.5"/>
    <n v="390"/>
    <x v="2"/>
    <n v="1.17"/>
    <m/>
    <m/>
  </r>
  <r>
    <s v="Validación y Prueba de Soportes de Ventas "/>
    <x v="2"/>
    <x v="0"/>
    <n v="6.5"/>
    <n v="390"/>
    <x v="2"/>
    <n v="14.2"/>
    <m/>
    <m/>
  </r>
  <r>
    <s v="Validación y Prueba de Soportes de Ventas "/>
    <x v="2"/>
    <x v="0"/>
    <n v="6.5"/>
    <n v="390"/>
    <x v="2"/>
    <n v="3.13"/>
    <m/>
    <m/>
  </r>
  <r>
    <s v="Asignación de NCF y Pre-radicación"/>
    <x v="5"/>
    <x v="1"/>
    <n v="6.5"/>
    <n v="390"/>
    <x v="2"/>
    <n v="20.7"/>
    <m/>
    <m/>
  </r>
  <r>
    <s v="Validación y Prueba de Soportes de Ventas "/>
    <x v="2"/>
    <x v="0"/>
    <n v="6.5"/>
    <n v="390"/>
    <x v="2"/>
    <n v="2.7"/>
    <m/>
    <m/>
  </r>
  <r>
    <s v="Asignación de NCF y Pre-radicación"/>
    <x v="5"/>
    <x v="1"/>
    <n v="6.5"/>
    <n v="390"/>
    <x v="2"/>
    <n v="5.85"/>
    <m/>
    <m/>
  </r>
  <r>
    <s v="Validación y Prueba de Soportes de Ventas "/>
    <x v="2"/>
    <x v="0"/>
    <n v="6.5"/>
    <n v="390"/>
    <x v="2"/>
    <n v="0.53"/>
    <m/>
    <m/>
  </r>
  <r>
    <s v="Asignación de NCF y Pre-radicación"/>
    <x v="5"/>
    <x v="1"/>
    <n v="6.5"/>
    <n v="390"/>
    <x v="2"/>
    <n v="4.32"/>
    <m/>
    <m/>
  </r>
  <r>
    <s v="Validación y Prueba de Soportes de Ventas "/>
    <x v="2"/>
    <x v="0"/>
    <n v="6.5"/>
    <n v="390"/>
    <x v="2"/>
    <n v="4.97"/>
    <m/>
    <m/>
  </r>
  <r>
    <s v="Asignación de NCF y Pre-radicación"/>
    <x v="5"/>
    <x v="1"/>
    <n v="6.5"/>
    <n v="390"/>
    <x v="2"/>
    <n v="25.5"/>
    <m/>
    <m/>
  </r>
  <r>
    <s v="Validación y Prueba de Soportes de Ventas "/>
    <x v="2"/>
    <x v="0"/>
    <n v="6.5"/>
    <n v="390"/>
    <x v="2"/>
    <n v="0.72"/>
    <m/>
    <m/>
  </r>
  <r>
    <s v="Asignación de NCF y Pre-radicación"/>
    <x v="5"/>
    <x v="1"/>
    <n v="6.5"/>
    <n v="390"/>
    <x v="2"/>
    <n v="3.18"/>
    <m/>
    <m/>
  </r>
  <r>
    <s v="Validación y Prueba de Soportes de Ventas "/>
    <x v="2"/>
    <x v="0"/>
    <n v="6.5"/>
    <n v="390"/>
    <x v="2"/>
    <n v="8.7200000000000006"/>
    <m/>
    <m/>
  </r>
  <r>
    <s v="Asignación de NCF y Pre-radicación"/>
    <x v="5"/>
    <x v="1"/>
    <n v="6.5"/>
    <n v="390"/>
    <x v="2"/>
    <n v="32.880000000000003"/>
    <m/>
    <m/>
  </r>
  <r>
    <s v="Validación y Prueba de Soportes de Ventas "/>
    <x v="2"/>
    <x v="0"/>
    <n v="6.5"/>
    <n v="390"/>
    <x v="2"/>
    <n v="2.1800000000000002"/>
    <m/>
    <m/>
  </r>
  <r>
    <s v="Asignación de NCF y Pre-radicación"/>
    <x v="5"/>
    <x v="1"/>
    <n v="6.5"/>
    <n v="390"/>
    <x v="2"/>
    <n v="13.87"/>
    <m/>
    <m/>
  </r>
  <r>
    <s v="Validación y Prueba de Soportes de Ventas "/>
    <x v="2"/>
    <x v="0"/>
    <n v="6.5"/>
    <n v="390"/>
    <x v="2"/>
    <n v="7.45"/>
    <m/>
    <m/>
  </r>
  <r>
    <s v="Asignación de NCF y Pre-radicación"/>
    <x v="5"/>
    <x v="1"/>
    <n v="6.5"/>
    <n v="390"/>
    <x v="2"/>
    <n v="4.63"/>
    <m/>
    <m/>
  </r>
  <r>
    <s v="Validación y Prueba de Soportes de Ventas "/>
    <x v="2"/>
    <x v="0"/>
    <n v="6.5"/>
    <n v="390"/>
    <x v="2"/>
    <n v="7.3"/>
    <m/>
    <m/>
  </r>
  <r>
    <s v="Asignación de NCF y Pre-radicación"/>
    <x v="5"/>
    <x v="1"/>
    <n v="6.5"/>
    <n v="390"/>
    <x v="2"/>
    <n v="45.92"/>
    <m/>
    <m/>
  </r>
  <r>
    <s v="Asignación de NCF y Pre-radicación"/>
    <x v="5"/>
    <x v="1"/>
    <n v="6.5"/>
    <n v="390"/>
    <x v="2"/>
    <n v="10.130000000000001"/>
    <m/>
    <m/>
  </r>
  <r>
    <s v="Asignación de NCF y Pre-radicación"/>
    <x v="5"/>
    <x v="1"/>
    <n v="6.5"/>
    <n v="390"/>
    <x v="2"/>
    <n v="6.55"/>
    <m/>
    <m/>
  </r>
  <r>
    <s v="Validación y Prueba de Soportes de Ventas "/>
    <x v="2"/>
    <x v="1"/>
    <n v="6.5"/>
    <n v="390"/>
    <x v="2"/>
    <n v="3.92"/>
    <m/>
    <m/>
  </r>
  <r>
    <s v="Asignación de NCF y Pre-radicación"/>
    <x v="5"/>
    <x v="1"/>
    <n v="6.5"/>
    <n v="390"/>
    <x v="2"/>
    <n v="16.13"/>
    <m/>
    <m/>
  </r>
  <r>
    <s v="Validación y Prueba de Soportes de Ventas "/>
    <x v="2"/>
    <x v="0"/>
    <n v="6.5"/>
    <n v="390"/>
    <x v="2"/>
    <n v="6.07"/>
    <m/>
    <m/>
  </r>
  <r>
    <s v="Asignación de NCF y Pre-radicación"/>
    <x v="5"/>
    <x v="1"/>
    <n v="6.5"/>
    <n v="390"/>
    <x v="2"/>
    <n v="3.27"/>
    <m/>
    <m/>
  </r>
  <r>
    <s v="Validación y Prueba de Soportes de Ventas "/>
    <x v="2"/>
    <x v="0"/>
    <n v="8"/>
    <n v="480"/>
    <x v="3"/>
    <n v="2.63"/>
    <m/>
    <m/>
  </r>
  <r>
    <s v="Validación y Prueba de Soportes de Ventas "/>
    <x v="2"/>
    <x v="0"/>
    <n v="8"/>
    <n v="480"/>
    <x v="3"/>
    <n v="19.8"/>
    <m/>
    <m/>
  </r>
  <r>
    <s v="Validación y Prueba de Soportes de Ventas "/>
    <x v="1"/>
    <x v="0"/>
    <n v="8"/>
    <n v="480"/>
    <x v="3"/>
    <n v="2.58"/>
    <m/>
    <m/>
  </r>
  <r>
    <s v="Validación y Prueba de Soportes de Ventas "/>
    <x v="2"/>
    <x v="0"/>
    <n v="8"/>
    <n v="480"/>
    <x v="3"/>
    <n v="9.4700000000000006"/>
    <m/>
    <m/>
  </r>
  <r>
    <s v="Validación y Prueba de Soportes de Ventas "/>
    <x v="2"/>
    <x v="0"/>
    <n v="8"/>
    <n v="480"/>
    <x v="3"/>
    <n v="3"/>
    <m/>
    <m/>
  </r>
  <r>
    <s v="Asignación de NCF y Pre-radicación"/>
    <x v="5"/>
    <x v="1"/>
    <n v="8"/>
    <n v="480"/>
    <x v="3"/>
    <n v="2.15"/>
    <m/>
    <m/>
  </r>
  <r>
    <s v="Validación y Prueba de Soportes de Ventas "/>
    <x v="2"/>
    <x v="0"/>
    <n v="8"/>
    <n v="480"/>
    <x v="3"/>
    <n v="17.77"/>
    <m/>
    <m/>
  </r>
  <r>
    <s v="Validación y Prueba de Soportes de Ventas "/>
    <x v="2"/>
    <x v="0"/>
    <n v="8"/>
    <n v="480"/>
    <x v="3"/>
    <n v="47.72"/>
    <m/>
    <m/>
  </r>
  <r>
    <s v="Validación y Prueba de Soportes de Ventas "/>
    <x v="2"/>
    <x v="0"/>
    <n v="8"/>
    <n v="480"/>
    <x v="3"/>
    <n v="18.93"/>
    <m/>
    <m/>
  </r>
  <r>
    <s v="Validación y Prueba de Soportes de Ventas "/>
    <x v="2"/>
    <x v="0"/>
    <n v="8"/>
    <n v="480"/>
    <x v="3"/>
    <n v="19.7"/>
    <m/>
    <m/>
  </r>
  <r>
    <s v="Validación y Prueba de Soportes de Ventas "/>
    <x v="2"/>
    <x v="0"/>
    <n v="8"/>
    <n v="480"/>
    <x v="3"/>
    <n v="98.13"/>
    <m/>
    <m/>
  </r>
  <r>
    <s v="Validación y Prueba de Soportes de Ventas "/>
    <x v="2"/>
    <x v="0"/>
    <n v="8"/>
    <n v="480"/>
    <x v="3"/>
    <n v="0.56999999999999995"/>
    <m/>
    <m/>
  </r>
  <r>
    <s v="Validación y Prueba de Soportes de Ventas "/>
    <x v="2"/>
    <x v="0"/>
    <n v="8"/>
    <n v="480"/>
    <x v="3"/>
    <n v="0.78"/>
    <m/>
    <m/>
  </r>
  <r>
    <s v="Validación y Prueba de Soportes de Ventas "/>
    <x v="2"/>
    <x v="0"/>
    <n v="8"/>
    <n v="480"/>
    <x v="3"/>
    <n v="8.7799999999999994"/>
    <m/>
    <m/>
  </r>
  <r>
    <s v="Validación y Prueba de Soportes de Ventas "/>
    <x v="2"/>
    <x v="0"/>
    <n v="8"/>
    <n v="480"/>
    <x v="3"/>
    <n v="43.9"/>
    <m/>
    <m/>
  </r>
  <r>
    <s v="Validación y Prueba de Soportes de Ventas "/>
    <x v="1"/>
    <x v="0"/>
    <n v="8"/>
    <n v="480"/>
    <x v="3"/>
    <n v="6.38"/>
    <m/>
    <m/>
  </r>
  <r>
    <s v="Validación y Prueba de Soportes de Ventas "/>
    <x v="2"/>
    <x v="0"/>
    <n v="8"/>
    <n v="480"/>
    <x v="3"/>
    <n v="0.77"/>
    <m/>
    <m/>
  </r>
  <r>
    <s v="Validación y Prueba de Soportes de Ventas "/>
    <x v="2"/>
    <x v="0"/>
    <n v="8"/>
    <n v="480"/>
    <x v="3"/>
    <n v="1.38"/>
    <m/>
    <m/>
  </r>
  <r>
    <s v="Asignación de NCF y Pre-radicación"/>
    <x v="5"/>
    <x v="1"/>
    <n v="8"/>
    <n v="480"/>
    <x v="3"/>
    <n v="36.08"/>
    <m/>
    <m/>
  </r>
  <r>
    <s v="Asignación de NCF y Pre-radicación"/>
    <x v="5"/>
    <x v="1"/>
    <n v="8"/>
    <n v="480"/>
    <x v="3"/>
    <n v="2.62"/>
    <m/>
    <m/>
  </r>
  <r>
    <s v="Validación y Prueba de Soportes de Ventas "/>
    <x v="2"/>
    <x v="0"/>
    <n v="8"/>
    <n v="480"/>
    <x v="3"/>
    <n v="3.25"/>
    <m/>
    <m/>
  </r>
  <r>
    <s v="Asignación de NCF y Pre-radicación"/>
    <x v="5"/>
    <x v="1"/>
    <n v="8"/>
    <n v="480"/>
    <x v="3"/>
    <n v="14.42"/>
    <m/>
    <m/>
  </r>
  <r>
    <s v="Asignación de NCF y Pre-radicación"/>
    <x v="6"/>
    <x v="2"/>
    <n v="8"/>
    <n v="480"/>
    <x v="4"/>
    <n v="6.27"/>
    <m/>
    <m/>
  </r>
  <r>
    <s v="Asignación de NCF y Pre-radicación"/>
    <x v="1"/>
    <x v="2"/>
    <n v="8"/>
    <n v="480"/>
    <x v="4"/>
    <n v="2.78"/>
    <m/>
    <m/>
  </r>
  <r>
    <s v="Asignación de NCF y Pre-radicación"/>
    <x v="7"/>
    <x v="2"/>
    <n v="8"/>
    <n v="480"/>
    <x v="4"/>
    <n v="28.57"/>
    <m/>
    <m/>
  </r>
  <r>
    <s v="Asignación de NCF y Pre-radicación"/>
    <x v="1"/>
    <x v="2"/>
    <n v="8"/>
    <n v="480"/>
    <x v="4"/>
    <n v="2.33"/>
    <m/>
    <m/>
  </r>
  <r>
    <s v="Asignación de NCF y Pre-radicación"/>
    <x v="4"/>
    <x v="2"/>
    <n v="8"/>
    <n v="480"/>
    <x v="4"/>
    <n v="2.5"/>
    <m/>
    <m/>
  </r>
  <r>
    <s v="Asignación de NCF y Pre-radicación"/>
    <x v="1"/>
    <x v="2"/>
    <n v="8"/>
    <n v="480"/>
    <x v="4"/>
    <n v="3.4"/>
    <m/>
    <m/>
  </r>
  <r>
    <s v="Asignación de NCF y Pre-radicación"/>
    <x v="7"/>
    <x v="2"/>
    <n v="8"/>
    <n v="480"/>
    <x v="4"/>
    <n v="24.07"/>
    <m/>
    <m/>
  </r>
  <r>
    <s v="Asignación de NCF y Pre-radicación"/>
    <x v="1"/>
    <x v="2"/>
    <n v="8"/>
    <n v="480"/>
    <x v="4"/>
    <n v="2.78"/>
    <m/>
    <m/>
  </r>
  <r>
    <s v="Asignación de NCF y Pre-radicación"/>
    <x v="8"/>
    <x v="2"/>
    <n v="8"/>
    <n v="480"/>
    <x v="4"/>
    <n v="11.65"/>
    <m/>
    <m/>
  </r>
  <r>
    <s v="Asignación de NCF y Pre-radicación"/>
    <x v="9"/>
    <x v="2"/>
    <n v="8"/>
    <n v="480"/>
    <x v="4"/>
    <n v="54.48"/>
    <m/>
    <m/>
  </r>
  <r>
    <s v="Asignación de NCF y Pre-radicación"/>
    <x v="10"/>
    <x v="2"/>
    <n v="8"/>
    <n v="480"/>
    <x v="4"/>
    <n v="5.42"/>
    <m/>
    <m/>
  </r>
  <r>
    <s v="Asignación de NCF y Pre-radicación"/>
    <x v="11"/>
    <x v="2"/>
    <n v="8"/>
    <n v="480"/>
    <x v="4"/>
    <n v="12.68"/>
    <m/>
    <m/>
  </r>
  <r>
    <s v="Asignación de NCF y Pre-radicación"/>
    <x v="1"/>
    <x v="2"/>
    <n v="8"/>
    <n v="480"/>
    <x v="4"/>
    <n v="5.22"/>
    <m/>
    <m/>
  </r>
  <r>
    <s v="Asignación de NCF y Pre-radicación"/>
    <x v="11"/>
    <x v="2"/>
    <n v="8"/>
    <n v="480"/>
    <x v="4"/>
    <n v="21.45"/>
    <m/>
    <m/>
  </r>
  <r>
    <s v="Asignación de NCF y Pre-radicación"/>
    <x v="7"/>
    <x v="2"/>
    <n v="8"/>
    <n v="480"/>
    <x v="4"/>
    <n v="4.03"/>
    <m/>
    <m/>
  </r>
  <r>
    <s v="Asignación de NCF y Pre-radicación"/>
    <x v="1"/>
    <x v="2"/>
    <n v="8"/>
    <n v="480"/>
    <x v="4"/>
    <n v="2.5299999999999998"/>
    <m/>
    <m/>
  </r>
  <r>
    <s v="Asignación de NCF y Pre-radicación"/>
    <x v="7"/>
    <x v="2"/>
    <n v="8"/>
    <n v="480"/>
    <x v="4"/>
    <n v="2.8"/>
    <m/>
    <m/>
  </r>
  <r>
    <s v="Asignación de NCF y Pre-radicación"/>
    <x v="1"/>
    <x v="2"/>
    <n v="8"/>
    <n v="480"/>
    <x v="4"/>
    <n v="3.03"/>
    <m/>
    <m/>
  </r>
  <r>
    <s v="Asignación de NCF y Pre-radicación"/>
    <x v="7"/>
    <x v="2"/>
    <n v="8"/>
    <n v="480"/>
    <x v="4"/>
    <n v="10.220000000000001"/>
    <m/>
    <m/>
  </r>
  <r>
    <s v="Asignación de NCF y Pre-radicación"/>
    <x v="10"/>
    <x v="2"/>
    <n v="8"/>
    <n v="480"/>
    <x v="4"/>
    <n v="17.95"/>
    <m/>
    <m/>
  </r>
  <r>
    <s v="Asignación de NCF y Pre-radicación"/>
    <x v="11"/>
    <x v="2"/>
    <n v="8"/>
    <n v="480"/>
    <x v="4"/>
    <n v="12.17"/>
    <m/>
    <m/>
  </r>
  <r>
    <s v="Asignación de NCF y Pre-radicación"/>
    <x v="11"/>
    <x v="2"/>
    <n v="8"/>
    <n v="480"/>
    <x v="4"/>
    <n v="49.63"/>
    <m/>
    <m/>
  </r>
  <r>
    <s v="Asignación de NCF y Pre-radicación"/>
    <x v="11"/>
    <x v="2"/>
    <n v="8"/>
    <n v="480"/>
    <x v="4"/>
    <n v="30.88"/>
    <m/>
    <m/>
  </r>
  <r>
    <s v="Gestión de Glosas y Devoluciones"/>
    <x v="12"/>
    <x v="2"/>
    <n v="8"/>
    <n v="480"/>
    <x v="5"/>
    <n v="1.82"/>
    <m/>
    <m/>
  </r>
  <r>
    <s v="Gestión de Glosas y Devoluciones"/>
    <x v="4"/>
    <x v="2"/>
    <n v="8"/>
    <n v="480"/>
    <x v="5"/>
    <n v="1.33"/>
    <m/>
    <m/>
  </r>
  <r>
    <s v="Gestión de Glosas y Devoluciones"/>
    <x v="13"/>
    <x v="2"/>
    <n v="8"/>
    <n v="480"/>
    <x v="5"/>
    <n v="7.28"/>
    <m/>
    <m/>
  </r>
  <r>
    <s v="Gestión de Glosas y Devoluciones"/>
    <x v="13"/>
    <x v="2"/>
    <n v="8"/>
    <n v="480"/>
    <x v="5"/>
    <n v="25.53"/>
    <m/>
    <m/>
  </r>
  <r>
    <s v="Gestión de Glosas y Devoluciones"/>
    <x v="1"/>
    <x v="2"/>
    <n v="8"/>
    <n v="480"/>
    <x v="5"/>
    <n v="0.42"/>
    <m/>
    <m/>
  </r>
  <r>
    <s v="Gestión de Glosas y Devoluciones"/>
    <x v="13"/>
    <x v="2"/>
    <n v="8"/>
    <n v="480"/>
    <x v="5"/>
    <n v="9.17"/>
    <m/>
    <m/>
  </r>
  <r>
    <s v="Gestión de Glosas y Devoluciones"/>
    <x v="1"/>
    <x v="2"/>
    <n v="8"/>
    <n v="480"/>
    <x v="5"/>
    <n v="3.68"/>
    <m/>
    <m/>
  </r>
  <r>
    <s v="Gestión de Glosas y Devoluciones"/>
    <x v="13"/>
    <x v="2"/>
    <n v="8"/>
    <n v="480"/>
    <x v="5"/>
    <n v="94.62"/>
    <m/>
    <m/>
  </r>
  <r>
    <s v="Gestión de Glosas y Devoluciones"/>
    <x v="14"/>
    <x v="2"/>
    <n v="8"/>
    <n v="480"/>
    <x v="5"/>
    <n v="22.77"/>
    <m/>
    <m/>
  </r>
  <r>
    <s v="Gestión de Glosas y Devoluciones"/>
    <x v="1"/>
    <x v="2"/>
    <n v="8"/>
    <n v="480"/>
    <x v="5"/>
    <n v="8.27"/>
    <m/>
    <m/>
  </r>
  <r>
    <s v="Gestión de Glosas y Devoluciones"/>
    <x v="14"/>
    <x v="2"/>
    <n v="8"/>
    <n v="480"/>
    <x v="5"/>
    <n v="69"/>
    <m/>
    <m/>
  </r>
  <r>
    <s v="Gestión de Glosas y Devoluciones"/>
    <x v="1"/>
    <x v="2"/>
    <n v="8"/>
    <n v="480"/>
    <x v="5"/>
    <n v="10.25"/>
    <m/>
    <m/>
  </r>
  <r>
    <s v="Gestión de Glosas y Devoluciones"/>
    <x v="15"/>
    <x v="2"/>
    <n v="8"/>
    <n v="480"/>
    <x v="5"/>
    <n v="0.33"/>
    <m/>
    <m/>
  </r>
  <r>
    <s v="Asignación de NCF y Pre-radicación"/>
    <x v="7"/>
    <x v="2"/>
    <n v="4.25"/>
    <n v="255"/>
    <x v="1"/>
    <n v="7.35"/>
    <m/>
    <m/>
  </r>
  <r>
    <s v="Asignación de NCF y Pre-radicación"/>
    <x v="7"/>
    <x v="2"/>
    <n v="4.25"/>
    <n v="255"/>
    <x v="1"/>
    <n v="1.22"/>
    <m/>
    <m/>
  </r>
  <r>
    <s v="Asignación de NCF y Pre-radicación"/>
    <x v="7"/>
    <x v="2"/>
    <n v="4.25"/>
    <n v="255"/>
    <x v="1"/>
    <n v="1.57"/>
    <m/>
    <m/>
  </r>
  <r>
    <s v="Asignación de NCF y Pre-radicación"/>
    <x v="1"/>
    <x v="2"/>
    <n v="4.25"/>
    <n v="255"/>
    <x v="1"/>
    <n v="4.82"/>
    <m/>
    <m/>
  </r>
  <r>
    <s v="Asignación de NCF y Pre-radicación"/>
    <x v="7"/>
    <x v="2"/>
    <n v="4.25"/>
    <n v="255"/>
    <x v="1"/>
    <n v="6.15"/>
    <m/>
    <m/>
  </r>
  <r>
    <s v="Asignación de NCF y Pre-radicación"/>
    <x v="10"/>
    <x v="2"/>
    <n v="4.25"/>
    <n v="255"/>
    <x v="1"/>
    <n v="0.56999999999999995"/>
    <m/>
    <m/>
  </r>
  <r>
    <s v="Asignación de NCF y Pre-radicación"/>
    <x v="10"/>
    <x v="2"/>
    <n v="4.25"/>
    <n v="255"/>
    <x v="1"/>
    <n v="0.38"/>
    <m/>
    <m/>
  </r>
  <r>
    <s v="Asignación de NCF y Pre-radicación"/>
    <x v="10"/>
    <x v="2"/>
    <n v="4.25"/>
    <n v="255"/>
    <x v="1"/>
    <n v="0.48"/>
    <m/>
    <m/>
  </r>
  <r>
    <s v="Asignación de NCF y Pre-radicación"/>
    <x v="10"/>
    <x v="2"/>
    <n v="4.25"/>
    <n v="255"/>
    <x v="1"/>
    <n v="0.32"/>
    <m/>
    <m/>
  </r>
  <r>
    <s v="Asignación de NCF y Pre-radicación"/>
    <x v="10"/>
    <x v="2"/>
    <n v="4.25"/>
    <n v="255"/>
    <x v="1"/>
    <n v="0.3"/>
    <m/>
    <m/>
  </r>
  <r>
    <s v="Asignación de NCF y Pre-radicación"/>
    <x v="10"/>
    <x v="2"/>
    <n v="4.25"/>
    <n v="255"/>
    <x v="1"/>
    <n v="0.48"/>
    <m/>
    <m/>
  </r>
  <r>
    <s v="Asignación de NCF y Pre-radicación"/>
    <x v="10"/>
    <x v="2"/>
    <n v="4.25"/>
    <n v="255"/>
    <x v="1"/>
    <n v="0.53"/>
    <m/>
    <m/>
  </r>
  <r>
    <s v="Asignación de NCF y Pre-radicación"/>
    <x v="10"/>
    <x v="2"/>
    <n v="4.25"/>
    <n v="255"/>
    <x v="1"/>
    <n v="0.55000000000000004"/>
    <m/>
    <m/>
  </r>
  <r>
    <s v="Asignación de NCF y Pre-radicación"/>
    <x v="1"/>
    <x v="2"/>
    <n v="4.25"/>
    <n v="255"/>
    <x v="1"/>
    <n v="0.9"/>
    <m/>
    <m/>
  </r>
  <r>
    <s v="Asignación de NCF y Pre-radicación"/>
    <x v="7"/>
    <x v="2"/>
    <n v="4.25"/>
    <n v="255"/>
    <x v="1"/>
    <n v="4.68"/>
    <m/>
    <m/>
  </r>
  <r>
    <s v="Asignación de NCF y Pre-radicación"/>
    <x v="7"/>
    <x v="2"/>
    <n v="4.25"/>
    <n v="255"/>
    <x v="1"/>
    <n v="1.35"/>
    <m/>
    <m/>
  </r>
  <r>
    <s v="Asignación de NCF y Pre-radicación"/>
    <x v="7"/>
    <x v="2"/>
    <n v="4.25"/>
    <n v="255"/>
    <x v="1"/>
    <n v="0.65"/>
    <m/>
    <m/>
  </r>
  <r>
    <s v="Asignación de NCF y Pre-radicación"/>
    <x v="7"/>
    <x v="2"/>
    <n v="4.25"/>
    <n v="255"/>
    <x v="1"/>
    <n v="1.25"/>
    <m/>
    <m/>
  </r>
  <r>
    <s v="Asignación de NCF y Pre-radicación"/>
    <x v="7"/>
    <x v="2"/>
    <n v="4.25"/>
    <n v="255"/>
    <x v="1"/>
    <n v="0.52"/>
    <m/>
    <m/>
  </r>
  <r>
    <s v="Asignación de NCF y Pre-radicación"/>
    <x v="7"/>
    <x v="2"/>
    <n v="4.25"/>
    <n v="255"/>
    <x v="1"/>
    <n v="1.42"/>
    <m/>
    <m/>
  </r>
  <r>
    <s v="Asignación de NCF y Pre-radicación"/>
    <x v="7"/>
    <x v="2"/>
    <n v="4.25"/>
    <n v="255"/>
    <x v="1"/>
    <n v="2.72"/>
    <m/>
    <m/>
  </r>
  <r>
    <s v="Asignación de NCF y Pre-radicación"/>
    <x v="7"/>
    <x v="2"/>
    <n v="4.25"/>
    <n v="255"/>
    <x v="1"/>
    <n v="1.5"/>
    <m/>
    <m/>
  </r>
  <r>
    <s v="Asignación de NCF y Pre-radicación"/>
    <x v="7"/>
    <x v="2"/>
    <n v="4.25"/>
    <n v="255"/>
    <x v="1"/>
    <n v="1.38"/>
    <m/>
    <m/>
  </r>
  <r>
    <s v="Asignación de NCF y Pre-radicación"/>
    <x v="7"/>
    <x v="2"/>
    <n v="4.25"/>
    <n v="255"/>
    <x v="1"/>
    <n v="1.38"/>
    <m/>
    <m/>
  </r>
  <r>
    <s v="Asignación de NCF y Pre-radicación"/>
    <x v="7"/>
    <x v="2"/>
    <n v="4.25"/>
    <n v="255"/>
    <x v="1"/>
    <n v="1.18"/>
    <m/>
    <m/>
  </r>
  <r>
    <s v="Asignación de NCF y Pre-radicación"/>
    <x v="7"/>
    <x v="2"/>
    <n v="4.25"/>
    <n v="255"/>
    <x v="1"/>
    <n v="0.75"/>
    <m/>
    <m/>
  </r>
  <r>
    <s v="Asignación de NCF y Pre-radicación"/>
    <x v="7"/>
    <x v="2"/>
    <n v="4.25"/>
    <n v="255"/>
    <x v="1"/>
    <n v="1.02"/>
    <m/>
    <m/>
  </r>
  <r>
    <s v="Asignación de NCF y Pre-radicación"/>
    <x v="7"/>
    <x v="2"/>
    <n v="4.25"/>
    <n v="255"/>
    <x v="1"/>
    <n v="5.38"/>
    <m/>
    <m/>
  </r>
  <r>
    <s v="Otros"/>
    <x v="16"/>
    <x v="2"/>
    <n v="4.25"/>
    <n v="255"/>
    <x v="1"/>
    <n v="13.97"/>
    <m/>
    <m/>
  </r>
  <r>
    <s v="Asignación de NCF y Pre-radicación"/>
    <x v="7"/>
    <x v="2"/>
    <n v="4.25"/>
    <n v="255"/>
    <x v="1"/>
    <n v="1.52"/>
    <m/>
    <m/>
  </r>
  <r>
    <s v="Asignación de NCF y Pre-radicación"/>
    <x v="1"/>
    <x v="2"/>
    <n v="4.25"/>
    <n v="255"/>
    <x v="1"/>
    <n v="3.5"/>
    <m/>
    <m/>
  </r>
  <r>
    <s v="Asignación de NCF y Pre-radicación"/>
    <x v="7"/>
    <x v="2"/>
    <n v="4.25"/>
    <n v="255"/>
    <x v="1"/>
    <n v="3.28"/>
    <m/>
    <m/>
  </r>
  <r>
    <s v="Asignación de NCF y Pre-radicación"/>
    <x v="10"/>
    <x v="2"/>
    <n v="4.25"/>
    <n v="255"/>
    <x v="1"/>
    <n v="0.82"/>
    <m/>
    <m/>
  </r>
  <r>
    <s v="Asignación de NCF y Pre-radicación"/>
    <x v="10"/>
    <x v="2"/>
    <n v="4.25"/>
    <n v="255"/>
    <x v="1"/>
    <n v="0.37"/>
    <m/>
    <m/>
  </r>
  <r>
    <s v="Asignación de NCF y Pre-radicación"/>
    <x v="10"/>
    <x v="2"/>
    <n v="4.25"/>
    <n v="255"/>
    <x v="1"/>
    <n v="0.97"/>
    <m/>
    <m/>
  </r>
  <r>
    <s v="Asignación de NCF y Pre-radicación"/>
    <x v="10"/>
    <x v="2"/>
    <n v="4.25"/>
    <n v="255"/>
    <x v="1"/>
    <n v="0.62"/>
    <m/>
    <m/>
  </r>
  <r>
    <s v="Asignación de NCF y Pre-radicación"/>
    <x v="10"/>
    <x v="2"/>
    <n v="4.25"/>
    <n v="255"/>
    <x v="1"/>
    <n v="1.07"/>
    <m/>
    <m/>
  </r>
  <r>
    <s v="Asignación de NCF y Pre-radicación"/>
    <x v="1"/>
    <x v="2"/>
    <n v="4.25"/>
    <n v="255"/>
    <x v="1"/>
    <n v="0.88"/>
    <m/>
    <m/>
  </r>
  <r>
    <s v="Asignación de NCF y Pre-radicación"/>
    <x v="7"/>
    <x v="2"/>
    <n v="4.25"/>
    <n v="255"/>
    <x v="1"/>
    <n v="2.7"/>
    <m/>
    <m/>
  </r>
  <r>
    <s v="Asignación de NCF y Pre-radicación"/>
    <x v="7"/>
    <x v="2"/>
    <n v="4.25"/>
    <n v="255"/>
    <x v="1"/>
    <n v="1.32"/>
    <m/>
    <m/>
  </r>
  <r>
    <s v="Asignación de NCF y Pre-radicación"/>
    <x v="7"/>
    <x v="2"/>
    <n v="4.25"/>
    <n v="255"/>
    <x v="1"/>
    <n v="1.72"/>
    <m/>
    <m/>
  </r>
  <r>
    <s v="Asignación de NCF y Pre-radicación"/>
    <x v="7"/>
    <x v="2"/>
    <n v="4.25"/>
    <n v="255"/>
    <x v="1"/>
    <n v="6.23"/>
    <m/>
    <m/>
  </r>
  <r>
    <s v="Asignación de NCF y Pre-radicación"/>
    <x v="7"/>
    <x v="2"/>
    <n v="4.25"/>
    <n v="255"/>
    <x v="1"/>
    <n v="1.28"/>
    <m/>
    <m/>
  </r>
  <r>
    <s v="Asignación de NCF y Pre-radicación"/>
    <x v="7"/>
    <x v="2"/>
    <n v="4.25"/>
    <n v="255"/>
    <x v="1"/>
    <n v="1.52"/>
    <m/>
    <m/>
  </r>
  <r>
    <s v="Asignación de NCF y Pre-radicación"/>
    <x v="7"/>
    <x v="2"/>
    <n v="4.25"/>
    <n v="255"/>
    <x v="1"/>
    <n v="1.27"/>
    <m/>
    <m/>
  </r>
  <r>
    <s v="Asignación de NCF y Pre-radicación"/>
    <x v="7"/>
    <x v="2"/>
    <n v="4.25"/>
    <n v="255"/>
    <x v="1"/>
    <n v="6.12"/>
    <m/>
    <m/>
  </r>
  <r>
    <s v="Asignación de NCF y Pre-radicación"/>
    <x v="7"/>
    <x v="2"/>
    <n v="4.25"/>
    <n v="255"/>
    <x v="1"/>
    <n v="1.63"/>
    <m/>
    <m/>
  </r>
  <r>
    <s v="Asignación de NCF y Pre-radicación"/>
    <x v="7"/>
    <x v="2"/>
    <n v="4.25"/>
    <n v="255"/>
    <x v="1"/>
    <n v="1.53"/>
    <m/>
    <m/>
  </r>
  <r>
    <s v="Otros"/>
    <x v="17"/>
    <x v="2"/>
    <n v="4.25"/>
    <n v="255"/>
    <x v="1"/>
    <n v="30.07"/>
    <m/>
    <m/>
  </r>
  <r>
    <s v="Asignación de NCF y Pre-radicación"/>
    <x v="7"/>
    <x v="2"/>
    <n v="4.25"/>
    <n v="255"/>
    <x v="1"/>
    <n v="3.77"/>
    <m/>
    <m/>
  </r>
  <r>
    <s v="Asignación de NCF y Pre-radicación"/>
    <x v="10"/>
    <x v="2"/>
    <n v="4.25"/>
    <n v="255"/>
    <x v="1"/>
    <n v="0.53"/>
    <m/>
    <m/>
  </r>
  <r>
    <s v="Asignación de NCF y Pre-radicación"/>
    <x v="10"/>
    <x v="2"/>
    <n v="4.25"/>
    <n v="255"/>
    <x v="1"/>
    <n v="0.8"/>
    <m/>
    <m/>
  </r>
  <r>
    <s v="Asignación de NCF y Pre-radicación"/>
    <x v="10"/>
    <x v="2"/>
    <n v="4.25"/>
    <n v="255"/>
    <x v="1"/>
    <n v="0.88"/>
    <m/>
    <m/>
  </r>
  <r>
    <s v="Asignación de NCF y Pre-radicación"/>
    <x v="4"/>
    <x v="2"/>
    <n v="4.25"/>
    <n v="255"/>
    <x v="1"/>
    <n v="33.57"/>
    <m/>
    <m/>
  </r>
  <r>
    <s v="Asignación de NCF y Pre-radicación"/>
    <x v="7"/>
    <x v="2"/>
    <n v="4.25"/>
    <n v="255"/>
    <x v="2"/>
    <n v="0.9"/>
    <m/>
    <m/>
  </r>
  <r>
    <s v="Asignación de NCF y Pre-radicación"/>
    <x v="7"/>
    <x v="2"/>
    <n v="4.25"/>
    <n v="255"/>
    <x v="2"/>
    <n v="8.1"/>
    <m/>
    <m/>
  </r>
  <r>
    <s v="Asignación de NCF y Pre-radicación"/>
    <x v="7"/>
    <x v="2"/>
    <n v="4.25"/>
    <n v="255"/>
    <x v="2"/>
    <n v="1.7"/>
    <m/>
    <m/>
  </r>
  <r>
    <s v="Asignación de NCF y Pre-radicación"/>
    <x v="7"/>
    <x v="2"/>
    <n v="4.25"/>
    <n v="255"/>
    <x v="2"/>
    <n v="1.35"/>
    <m/>
    <m/>
  </r>
  <r>
    <s v="Asignación de NCF y Pre-radicación"/>
    <x v="7"/>
    <x v="2"/>
    <n v="4.25"/>
    <n v="255"/>
    <x v="2"/>
    <n v="0.68"/>
    <m/>
    <m/>
  </r>
  <r>
    <s v="Asignación de NCF y Pre-radicación"/>
    <x v="7"/>
    <x v="2"/>
    <n v="4.25"/>
    <n v="255"/>
    <x v="2"/>
    <n v="3.3"/>
    <m/>
    <m/>
  </r>
  <r>
    <s v="Asignación de NCF y Pre-radicación"/>
    <x v="7"/>
    <x v="2"/>
    <n v="4.25"/>
    <n v="255"/>
    <x v="2"/>
    <n v="0.78"/>
    <m/>
    <m/>
  </r>
  <r>
    <s v="Asignación de NCF y Pre-radicación"/>
    <x v="7"/>
    <x v="2"/>
    <n v="4.25"/>
    <n v="255"/>
    <x v="2"/>
    <n v="1.1299999999999999"/>
    <m/>
    <m/>
  </r>
  <r>
    <s v="Asignación de NCF y Pre-radicación"/>
    <x v="7"/>
    <x v="2"/>
    <n v="4.25"/>
    <n v="255"/>
    <x v="2"/>
    <n v="0.52"/>
    <m/>
    <m/>
  </r>
  <r>
    <s v="Asignación de NCF y Pre-radicación"/>
    <x v="7"/>
    <x v="2"/>
    <n v="4.25"/>
    <n v="255"/>
    <x v="2"/>
    <n v="4.2699999999999996"/>
    <m/>
    <m/>
  </r>
  <r>
    <s v="Asignación de NCF y Pre-radicación"/>
    <x v="7"/>
    <x v="2"/>
    <n v="4.25"/>
    <n v="255"/>
    <x v="2"/>
    <n v="0.55000000000000004"/>
    <m/>
    <m/>
  </r>
  <r>
    <s v="Asignación de NCF y Pre-radicación"/>
    <x v="7"/>
    <x v="2"/>
    <n v="4.25"/>
    <n v="255"/>
    <x v="2"/>
    <n v="1.73"/>
    <m/>
    <m/>
  </r>
  <r>
    <s v="Asignación de NCF y Pre-radicación"/>
    <x v="7"/>
    <x v="2"/>
    <n v="4.25"/>
    <n v="255"/>
    <x v="2"/>
    <n v="5.23"/>
    <m/>
    <m/>
  </r>
  <r>
    <s v="Asignación de NCF y Pre-radicación"/>
    <x v="7"/>
    <x v="2"/>
    <n v="4.25"/>
    <n v="255"/>
    <x v="2"/>
    <n v="0.98"/>
    <m/>
    <m/>
  </r>
  <r>
    <s v="Asignación de NCF y Pre-radicación"/>
    <x v="7"/>
    <x v="2"/>
    <n v="4.25"/>
    <n v="255"/>
    <x v="2"/>
    <n v="1.03"/>
    <m/>
    <m/>
  </r>
  <r>
    <s v="Asignación de NCF y Pre-radicación"/>
    <x v="7"/>
    <x v="2"/>
    <n v="4.25"/>
    <n v="255"/>
    <x v="2"/>
    <n v="1.23"/>
    <m/>
    <m/>
  </r>
  <r>
    <s v="Asignación de NCF y Pre-radicación"/>
    <x v="7"/>
    <x v="2"/>
    <n v="4.25"/>
    <n v="255"/>
    <x v="2"/>
    <n v="5.17"/>
    <m/>
    <m/>
  </r>
  <r>
    <s v="Asignación de NCF y Pre-radicación"/>
    <x v="7"/>
    <x v="2"/>
    <n v="4.25"/>
    <n v="255"/>
    <x v="2"/>
    <n v="1.23"/>
    <m/>
    <m/>
  </r>
  <r>
    <s v="Asignación de NCF y Pre-radicación"/>
    <x v="7"/>
    <x v="2"/>
    <n v="4.25"/>
    <n v="255"/>
    <x v="2"/>
    <n v="2.2200000000000002"/>
    <m/>
    <m/>
  </r>
  <r>
    <s v="Asignación de NCF y Pre-radicación"/>
    <x v="7"/>
    <x v="2"/>
    <n v="4.25"/>
    <n v="255"/>
    <x v="2"/>
    <n v="1.63"/>
    <m/>
    <m/>
  </r>
  <r>
    <s v="Otros"/>
    <x v="16"/>
    <x v="2"/>
    <n v="4.25"/>
    <n v="255"/>
    <x v="2"/>
    <n v="5.0999999999999996"/>
    <m/>
    <m/>
  </r>
  <r>
    <s v="Asignación de NCF y Pre-radicación"/>
    <x v="18"/>
    <x v="2"/>
    <n v="4.25"/>
    <n v="255"/>
    <x v="2"/>
    <n v="3.2"/>
    <m/>
    <m/>
  </r>
  <r>
    <s v="Asignación de NCF y Pre-radicación"/>
    <x v="7"/>
    <x v="2"/>
    <n v="4.25"/>
    <n v="255"/>
    <x v="2"/>
    <n v="4.42"/>
    <m/>
    <m/>
  </r>
  <r>
    <s v="Asignación de NCF y Pre-radicación"/>
    <x v="7"/>
    <x v="2"/>
    <n v="4.25"/>
    <n v="255"/>
    <x v="2"/>
    <n v="1.23"/>
    <m/>
    <m/>
  </r>
  <r>
    <s v="Asignación de NCF y Pre-radicación"/>
    <x v="7"/>
    <x v="2"/>
    <n v="4.25"/>
    <n v="255"/>
    <x v="2"/>
    <n v="1.72"/>
    <m/>
    <m/>
  </r>
  <r>
    <s v="Asignación de NCF y Pre-radicación"/>
    <x v="7"/>
    <x v="2"/>
    <n v="4.25"/>
    <n v="255"/>
    <x v="2"/>
    <n v="0.7"/>
    <m/>
    <m/>
  </r>
  <r>
    <s v="Asignación de NCF y Pre-radicación"/>
    <x v="7"/>
    <x v="2"/>
    <n v="4.25"/>
    <n v="255"/>
    <x v="2"/>
    <n v="2.73"/>
    <m/>
    <m/>
  </r>
  <r>
    <s v="Asignación de NCF y Pre-radicación"/>
    <x v="7"/>
    <x v="2"/>
    <n v="4.25"/>
    <n v="255"/>
    <x v="2"/>
    <n v="0.93"/>
    <m/>
    <m/>
  </r>
  <r>
    <s v="Asignación de NCF y Pre-radicación"/>
    <x v="7"/>
    <x v="2"/>
    <n v="4.25"/>
    <n v="255"/>
    <x v="2"/>
    <n v="1.72"/>
    <m/>
    <m/>
  </r>
  <r>
    <s v="Asignación de NCF y Pre-radicación"/>
    <x v="1"/>
    <x v="2"/>
    <n v="4.25"/>
    <n v="255"/>
    <x v="2"/>
    <n v="6.05"/>
    <m/>
    <m/>
  </r>
  <r>
    <s v="Asignación de NCF y Pre-radicación"/>
    <x v="7"/>
    <x v="2"/>
    <n v="4.25"/>
    <n v="255"/>
    <x v="2"/>
    <n v="4.7699999999999996"/>
    <m/>
    <m/>
  </r>
  <r>
    <s v="Asignación de NCF y Pre-radicación"/>
    <x v="10"/>
    <x v="2"/>
    <n v="4.25"/>
    <n v="255"/>
    <x v="2"/>
    <n v="0.28000000000000003"/>
    <m/>
    <m/>
  </r>
  <r>
    <s v="Asignación de NCF y Pre-radicación"/>
    <x v="10"/>
    <x v="2"/>
    <n v="4.25"/>
    <n v="255"/>
    <x v="2"/>
    <n v="0.43"/>
    <m/>
    <m/>
  </r>
  <r>
    <s v="Asignación de NCF y Pre-radicación"/>
    <x v="10"/>
    <x v="2"/>
    <n v="4.25"/>
    <n v="255"/>
    <x v="2"/>
    <n v="0.28000000000000003"/>
    <m/>
    <m/>
  </r>
  <r>
    <s v="Asignación de NCF y Pre-radicación"/>
    <x v="10"/>
    <x v="2"/>
    <n v="4.25"/>
    <n v="255"/>
    <x v="2"/>
    <n v="0.78"/>
    <m/>
    <m/>
  </r>
  <r>
    <s v="Asignación de NCF y Pre-radicación"/>
    <x v="10"/>
    <x v="2"/>
    <n v="4.25"/>
    <n v="255"/>
    <x v="2"/>
    <n v="0.95"/>
    <m/>
    <m/>
  </r>
  <r>
    <s v="Asignación de NCF y Pre-radicación"/>
    <x v="10"/>
    <x v="2"/>
    <n v="4.25"/>
    <n v="255"/>
    <x v="2"/>
    <n v="0.82"/>
    <m/>
    <m/>
  </r>
  <r>
    <s v="Asignación de NCF y Pre-radicación"/>
    <x v="10"/>
    <x v="2"/>
    <n v="4.25"/>
    <n v="255"/>
    <x v="2"/>
    <n v="0.56999999999999995"/>
    <m/>
    <m/>
  </r>
  <r>
    <s v="Asignación de NCF y Pre-radicación"/>
    <x v="10"/>
    <x v="2"/>
    <n v="4.25"/>
    <n v="255"/>
    <x v="2"/>
    <n v="0.38"/>
    <m/>
    <m/>
  </r>
  <r>
    <s v="Asignación de NCF y Pre-radicación"/>
    <x v="1"/>
    <x v="2"/>
    <n v="4.25"/>
    <n v="255"/>
    <x v="2"/>
    <n v="1.53"/>
    <m/>
    <m/>
  </r>
  <r>
    <s v="Otros"/>
    <x v="4"/>
    <x v="2"/>
    <n v="4.25"/>
    <n v="255"/>
    <x v="2"/>
    <n v="3.85"/>
    <m/>
    <m/>
  </r>
  <r>
    <s v="Asignación de NCF y Pre-radicación"/>
    <x v="19"/>
    <x v="2"/>
    <n v="4.25"/>
    <n v="255"/>
    <x v="2"/>
    <n v="43.65"/>
    <m/>
    <m/>
  </r>
  <r>
    <s v="Otros"/>
    <x v="17"/>
    <x v="2"/>
    <n v="4.25"/>
    <n v="255"/>
    <x v="2"/>
    <n v="56.95"/>
    <m/>
    <m/>
  </r>
  <r>
    <s v="Asignación de NCF y Pre-radicación"/>
    <x v="19"/>
    <x v="2"/>
    <n v="4.25"/>
    <n v="255"/>
    <x v="2"/>
    <n v="26.03"/>
    <m/>
    <m/>
  </r>
  <r>
    <s v="Asignación de NCF y Pre-radicación"/>
    <x v="5"/>
    <x v="1"/>
    <n v="4.25"/>
    <n v="255"/>
    <x v="3"/>
    <n v="0.85"/>
    <m/>
    <m/>
  </r>
  <r>
    <s v="Asignación de NCF y Pre-radicación"/>
    <x v="5"/>
    <x v="1"/>
    <n v="4.25"/>
    <n v="255"/>
    <x v="3"/>
    <n v="0.32"/>
    <m/>
    <m/>
  </r>
  <r>
    <s v="Asignación de NCF y Pre-radicación"/>
    <x v="5"/>
    <x v="1"/>
    <n v="4.25"/>
    <n v="255"/>
    <x v="3"/>
    <n v="1.32"/>
    <m/>
    <m/>
  </r>
  <r>
    <s v="Asignación de NCF y Pre-radicación"/>
    <x v="5"/>
    <x v="1"/>
    <n v="4.25"/>
    <n v="255"/>
    <x v="3"/>
    <n v="0.25"/>
    <m/>
    <m/>
  </r>
  <r>
    <s v="Asignación de NCF y Pre-radicación"/>
    <x v="5"/>
    <x v="1"/>
    <n v="4.25"/>
    <n v="255"/>
    <x v="3"/>
    <n v="1.28"/>
    <m/>
    <m/>
  </r>
  <r>
    <s v="Asignación de NCF y Pre-radicación"/>
    <x v="5"/>
    <x v="1"/>
    <n v="4.25"/>
    <n v="255"/>
    <x v="3"/>
    <n v="0.43"/>
    <m/>
    <m/>
  </r>
  <r>
    <s v="Asignación de NCF y Pre-radicación"/>
    <x v="5"/>
    <x v="1"/>
    <n v="4.25"/>
    <n v="255"/>
    <x v="3"/>
    <n v="0.28000000000000003"/>
    <m/>
    <m/>
  </r>
  <r>
    <s v="Asignación de NCF y Pre-radicación"/>
    <x v="5"/>
    <x v="1"/>
    <n v="4.25"/>
    <n v="255"/>
    <x v="3"/>
    <n v="0.4"/>
    <m/>
    <m/>
  </r>
  <r>
    <s v="Asignación de NCF y Pre-radicación"/>
    <x v="5"/>
    <x v="1"/>
    <n v="4.25"/>
    <n v="255"/>
    <x v="3"/>
    <n v="0.45"/>
    <m/>
    <m/>
  </r>
  <r>
    <s v="Asignación de NCF y Pre-radicación"/>
    <x v="5"/>
    <x v="1"/>
    <n v="4.25"/>
    <n v="255"/>
    <x v="3"/>
    <n v="0.22"/>
    <m/>
    <m/>
  </r>
  <r>
    <s v="Asignación de NCF y Pre-radicación"/>
    <x v="5"/>
    <x v="1"/>
    <n v="4.25"/>
    <n v="255"/>
    <x v="3"/>
    <n v="0.5"/>
    <m/>
    <m/>
  </r>
  <r>
    <s v="Asignación de NCF y Pre-radicación"/>
    <x v="5"/>
    <x v="1"/>
    <n v="4.25"/>
    <n v="255"/>
    <x v="3"/>
    <n v="0.72"/>
    <m/>
    <m/>
  </r>
  <r>
    <s v="Asignación de NCF y Pre-radicación"/>
    <x v="5"/>
    <x v="1"/>
    <n v="4.25"/>
    <n v="255"/>
    <x v="3"/>
    <n v="0.38"/>
    <m/>
    <m/>
  </r>
  <r>
    <s v="Asignación de NCF y Pre-radicación"/>
    <x v="5"/>
    <x v="1"/>
    <n v="4.25"/>
    <n v="255"/>
    <x v="3"/>
    <n v="0.35"/>
    <m/>
    <m/>
  </r>
  <r>
    <s v="Asignación de NCF y Pre-radicación"/>
    <x v="5"/>
    <x v="1"/>
    <n v="4.25"/>
    <n v="255"/>
    <x v="3"/>
    <n v="0.47"/>
    <m/>
    <m/>
  </r>
  <r>
    <s v="Asignación de NCF y Pre-radicación"/>
    <x v="5"/>
    <x v="1"/>
    <n v="4.25"/>
    <n v="255"/>
    <x v="3"/>
    <n v="0.32"/>
    <m/>
    <m/>
  </r>
  <r>
    <s v="Asignación de NCF y Pre-radicación"/>
    <x v="5"/>
    <x v="1"/>
    <n v="4.25"/>
    <n v="255"/>
    <x v="3"/>
    <n v="0.38"/>
    <m/>
    <m/>
  </r>
  <r>
    <s v="Asignación de NCF y Pre-radicación"/>
    <x v="5"/>
    <x v="1"/>
    <n v="4.25"/>
    <n v="255"/>
    <x v="3"/>
    <n v="1.57"/>
    <m/>
    <m/>
  </r>
  <r>
    <s v="Asignación de NCF y Pre-radicación"/>
    <x v="5"/>
    <x v="1"/>
    <n v="4.25"/>
    <n v="255"/>
    <x v="3"/>
    <n v="0.97"/>
    <m/>
    <m/>
  </r>
  <r>
    <s v="Asignación de NCF y Pre-radicación"/>
    <x v="5"/>
    <x v="1"/>
    <n v="4.25"/>
    <n v="255"/>
    <x v="3"/>
    <n v="0.87"/>
    <m/>
    <m/>
  </r>
  <r>
    <s v="Asignación de NCF y Pre-radicación"/>
    <x v="5"/>
    <x v="1"/>
    <n v="4.25"/>
    <n v="255"/>
    <x v="3"/>
    <n v="1.17"/>
    <m/>
    <m/>
  </r>
  <r>
    <s v="Asignación de NCF y Pre-radicación"/>
    <x v="5"/>
    <x v="1"/>
    <n v="4.25"/>
    <n v="255"/>
    <x v="3"/>
    <n v="1.62"/>
    <m/>
    <m/>
  </r>
  <r>
    <s v="Asignación de NCF y Pre-radicación"/>
    <x v="5"/>
    <x v="1"/>
    <n v="4.25"/>
    <n v="255"/>
    <x v="3"/>
    <n v="1.38"/>
    <m/>
    <m/>
  </r>
  <r>
    <s v="Asignación de NCF y Pre-radicación"/>
    <x v="5"/>
    <x v="1"/>
    <n v="4.25"/>
    <n v="255"/>
    <x v="3"/>
    <n v="0.68"/>
    <m/>
    <m/>
  </r>
  <r>
    <s v="Asignación de NCF y Pre-radicación"/>
    <x v="5"/>
    <x v="1"/>
    <n v="4.25"/>
    <n v="255"/>
    <x v="3"/>
    <n v="0.62"/>
    <m/>
    <m/>
  </r>
  <r>
    <s v="Asignación de NCF y Pre-radicación"/>
    <x v="5"/>
    <x v="1"/>
    <n v="4.25"/>
    <n v="255"/>
    <x v="3"/>
    <n v="0.52"/>
    <m/>
    <m/>
  </r>
  <r>
    <s v="Asignación de NCF y Pre-radicación"/>
    <x v="5"/>
    <x v="1"/>
    <n v="4.25"/>
    <n v="255"/>
    <x v="3"/>
    <n v="0.56999999999999995"/>
    <m/>
    <m/>
  </r>
  <r>
    <s v="Asignación de NCF y Pre-radicación"/>
    <x v="5"/>
    <x v="1"/>
    <n v="4.25"/>
    <n v="255"/>
    <x v="3"/>
    <n v="0.38"/>
    <m/>
    <m/>
  </r>
  <r>
    <s v="Asignación de NCF y Pre-radicación"/>
    <x v="5"/>
    <x v="1"/>
    <n v="4.25"/>
    <n v="255"/>
    <x v="3"/>
    <n v="0.2"/>
    <m/>
    <m/>
  </r>
  <r>
    <s v="Asignación de NCF y Pre-radicación"/>
    <x v="5"/>
    <x v="1"/>
    <n v="4.25"/>
    <n v="255"/>
    <x v="3"/>
    <n v="0.56999999999999995"/>
    <m/>
    <m/>
  </r>
  <r>
    <s v="Asignación de NCF y Pre-radicación"/>
    <x v="5"/>
    <x v="1"/>
    <n v="4.25"/>
    <n v="255"/>
    <x v="3"/>
    <n v="0.38"/>
    <m/>
    <m/>
  </r>
  <r>
    <s v="Asignación de NCF y Pre-radicación"/>
    <x v="5"/>
    <x v="1"/>
    <n v="4.25"/>
    <n v="255"/>
    <x v="3"/>
    <n v="0.37"/>
    <m/>
    <m/>
  </r>
  <r>
    <s v="Asignación de NCF y Pre-radicación"/>
    <x v="5"/>
    <x v="1"/>
    <n v="4.25"/>
    <n v="255"/>
    <x v="3"/>
    <n v="0.3"/>
    <m/>
    <m/>
  </r>
  <r>
    <s v="Asignación de NCF y Pre-radicación"/>
    <x v="5"/>
    <x v="1"/>
    <n v="4.25"/>
    <n v="255"/>
    <x v="3"/>
    <n v="0.6"/>
    <m/>
    <m/>
  </r>
  <r>
    <s v="Asignación de NCF y Pre-radicación"/>
    <x v="5"/>
    <x v="1"/>
    <n v="4.25"/>
    <n v="255"/>
    <x v="3"/>
    <n v="0.27"/>
    <m/>
    <m/>
  </r>
  <r>
    <s v="Asignación de NCF y Pre-radicación"/>
    <x v="5"/>
    <x v="1"/>
    <n v="4.25"/>
    <n v="255"/>
    <x v="3"/>
    <n v="0.18"/>
    <m/>
    <m/>
  </r>
  <r>
    <s v="Asignación de NCF y Pre-radicación"/>
    <x v="5"/>
    <x v="1"/>
    <n v="4.25"/>
    <n v="255"/>
    <x v="3"/>
    <n v="0.23"/>
    <m/>
    <m/>
  </r>
  <r>
    <s v="Asignación de NCF y Pre-radicación"/>
    <x v="5"/>
    <x v="1"/>
    <n v="4.25"/>
    <n v="255"/>
    <x v="3"/>
    <n v="0.38"/>
    <m/>
    <m/>
  </r>
  <r>
    <s v="Asignación de NCF y Pre-radicación"/>
    <x v="5"/>
    <x v="1"/>
    <n v="4.25"/>
    <n v="255"/>
    <x v="3"/>
    <n v="0.37"/>
    <m/>
    <m/>
  </r>
  <r>
    <s v="Asignación de NCF y Pre-radicación"/>
    <x v="5"/>
    <x v="1"/>
    <n v="4.25"/>
    <n v="255"/>
    <x v="3"/>
    <n v="0.23"/>
    <m/>
    <m/>
  </r>
  <r>
    <s v="Asignación de NCF y Pre-radicación"/>
    <x v="5"/>
    <x v="1"/>
    <n v="4.25"/>
    <n v="255"/>
    <x v="3"/>
    <n v="0.28000000000000003"/>
    <m/>
    <m/>
  </r>
  <r>
    <s v="Asignación de NCF y Pre-radicación"/>
    <x v="5"/>
    <x v="1"/>
    <n v="4.25"/>
    <n v="255"/>
    <x v="3"/>
    <n v="0.22"/>
    <m/>
    <m/>
  </r>
  <r>
    <s v="Asignación de NCF y Pre-radicación"/>
    <x v="5"/>
    <x v="1"/>
    <n v="4.25"/>
    <n v="255"/>
    <x v="3"/>
    <n v="0.2"/>
    <m/>
    <m/>
  </r>
  <r>
    <s v="Asignación de NCF y Pre-radicación"/>
    <x v="5"/>
    <x v="1"/>
    <n v="4.25"/>
    <n v="255"/>
    <x v="3"/>
    <n v="0.42"/>
    <m/>
    <m/>
  </r>
  <r>
    <s v="Asignación de NCF y Pre-radicación"/>
    <x v="5"/>
    <x v="1"/>
    <n v="4.25"/>
    <n v="255"/>
    <x v="3"/>
    <n v="0.47"/>
    <m/>
    <m/>
  </r>
  <r>
    <s v="Asignación de NCF y Pre-radicación"/>
    <x v="5"/>
    <x v="1"/>
    <n v="4.25"/>
    <n v="255"/>
    <x v="3"/>
    <n v="0.35"/>
    <m/>
    <m/>
  </r>
  <r>
    <s v="Asignación de NCF y Pre-radicación"/>
    <x v="5"/>
    <x v="1"/>
    <n v="4.25"/>
    <n v="255"/>
    <x v="3"/>
    <n v="0.13"/>
    <m/>
    <m/>
  </r>
  <r>
    <s v="Asignación de NCF y Pre-radicación"/>
    <x v="5"/>
    <x v="1"/>
    <n v="4.25"/>
    <n v="255"/>
    <x v="3"/>
    <n v="0.87"/>
    <m/>
    <m/>
  </r>
  <r>
    <s v="Asignación de NCF y Pre-radicación"/>
    <x v="5"/>
    <x v="1"/>
    <n v="4.25"/>
    <n v="255"/>
    <x v="3"/>
    <n v="0.23"/>
    <m/>
    <m/>
  </r>
  <r>
    <s v="Asignación de NCF y Pre-radicación"/>
    <x v="5"/>
    <x v="1"/>
    <n v="4.25"/>
    <n v="255"/>
    <x v="3"/>
    <n v="0.48"/>
    <m/>
    <m/>
  </r>
  <r>
    <s v="Asignación de NCF y Pre-radicación"/>
    <x v="5"/>
    <x v="1"/>
    <n v="4.25"/>
    <n v="255"/>
    <x v="3"/>
    <n v="0.2"/>
    <m/>
    <m/>
  </r>
  <r>
    <s v="Asignación de NCF y Pre-radicación"/>
    <x v="5"/>
    <x v="1"/>
    <n v="4.25"/>
    <n v="255"/>
    <x v="3"/>
    <n v="0.32"/>
    <m/>
    <m/>
  </r>
  <r>
    <s v="Asignación de NCF y Pre-radicación"/>
    <x v="5"/>
    <x v="1"/>
    <n v="4.25"/>
    <n v="255"/>
    <x v="3"/>
    <n v="0.3"/>
    <m/>
    <m/>
  </r>
  <r>
    <s v="Asignación de NCF y Pre-radicación"/>
    <x v="5"/>
    <x v="1"/>
    <n v="4.25"/>
    <n v="255"/>
    <x v="3"/>
    <n v="0.67"/>
    <m/>
    <m/>
  </r>
  <r>
    <s v="Asignación de NCF y Pre-radicación"/>
    <x v="5"/>
    <x v="1"/>
    <n v="4.25"/>
    <n v="255"/>
    <x v="3"/>
    <n v="1.5"/>
    <m/>
    <m/>
  </r>
  <r>
    <s v="Asignación de NCF y Pre-radicación"/>
    <x v="5"/>
    <x v="1"/>
    <n v="4.25"/>
    <n v="255"/>
    <x v="3"/>
    <n v="0.33"/>
    <m/>
    <m/>
  </r>
  <r>
    <s v="Asignación de NCF y Pre-radicación"/>
    <x v="5"/>
    <x v="1"/>
    <n v="4.25"/>
    <n v="255"/>
    <x v="3"/>
    <n v="1.5"/>
    <m/>
    <m/>
  </r>
  <r>
    <s v="Asignación de NCF y Pre-radicación"/>
    <x v="5"/>
    <x v="1"/>
    <n v="4.25"/>
    <n v="255"/>
    <x v="3"/>
    <n v="0.72"/>
    <m/>
    <m/>
  </r>
  <r>
    <s v="Asignación de NCF y Pre-radicación"/>
    <x v="5"/>
    <x v="1"/>
    <n v="4.25"/>
    <n v="255"/>
    <x v="3"/>
    <n v="0.28000000000000003"/>
    <m/>
    <m/>
  </r>
  <r>
    <s v="Asignación de NCF y Pre-radicación"/>
    <x v="5"/>
    <x v="1"/>
    <n v="4.25"/>
    <n v="255"/>
    <x v="3"/>
    <n v="0.2"/>
    <m/>
    <m/>
  </r>
  <r>
    <s v="Asignación de NCF y Pre-radicación"/>
    <x v="5"/>
    <x v="1"/>
    <n v="4.25"/>
    <n v="255"/>
    <x v="3"/>
    <n v="1.98"/>
    <m/>
    <m/>
  </r>
  <r>
    <s v="Asignación de NCF y Pre-radicación"/>
    <x v="5"/>
    <x v="1"/>
    <n v="4.25"/>
    <n v="255"/>
    <x v="3"/>
    <n v="0.22"/>
    <m/>
    <m/>
  </r>
  <r>
    <s v="Asignación de NCF y Pre-radicación"/>
    <x v="5"/>
    <x v="1"/>
    <n v="4.25"/>
    <n v="255"/>
    <x v="3"/>
    <n v="0.4"/>
    <m/>
    <m/>
  </r>
  <r>
    <s v="Asignación de NCF y Pre-radicación"/>
    <x v="5"/>
    <x v="1"/>
    <n v="4.25"/>
    <n v="255"/>
    <x v="3"/>
    <n v="5.7"/>
    <m/>
    <m/>
  </r>
  <r>
    <s v="Asignación de NCF y Pre-radicación"/>
    <x v="5"/>
    <x v="1"/>
    <n v="4.25"/>
    <n v="255"/>
    <x v="3"/>
    <n v="0.92"/>
    <m/>
    <m/>
  </r>
  <r>
    <s v="Asignación de NCF y Pre-radicación"/>
    <x v="5"/>
    <x v="1"/>
    <n v="4.25"/>
    <n v="255"/>
    <x v="3"/>
    <n v="0.32"/>
    <m/>
    <m/>
  </r>
  <r>
    <s v="Asignación de NCF y Pre-radicación"/>
    <x v="5"/>
    <x v="1"/>
    <n v="4.25"/>
    <n v="255"/>
    <x v="3"/>
    <n v="0.32"/>
    <m/>
    <m/>
  </r>
  <r>
    <s v="Asignación de NCF y Pre-radicación"/>
    <x v="5"/>
    <x v="1"/>
    <n v="4.25"/>
    <n v="255"/>
    <x v="3"/>
    <n v="1.88"/>
    <m/>
    <m/>
  </r>
  <r>
    <s v="Asignación de NCF y Pre-radicación"/>
    <x v="5"/>
    <x v="1"/>
    <n v="4.25"/>
    <n v="255"/>
    <x v="3"/>
    <n v="0.38"/>
    <m/>
    <m/>
  </r>
  <r>
    <s v="Asignación de NCF y Pre-radicación"/>
    <x v="5"/>
    <x v="1"/>
    <n v="4.25"/>
    <n v="255"/>
    <x v="3"/>
    <n v="0.43"/>
    <m/>
    <m/>
  </r>
  <r>
    <s v="Asignación de NCF y Pre-radicación"/>
    <x v="5"/>
    <x v="1"/>
    <n v="4.25"/>
    <n v="255"/>
    <x v="3"/>
    <n v="0.22"/>
    <m/>
    <m/>
  </r>
  <r>
    <s v="Asignación de NCF y Pre-radicación"/>
    <x v="5"/>
    <x v="1"/>
    <n v="4.25"/>
    <n v="255"/>
    <x v="3"/>
    <n v="0.37"/>
    <m/>
    <m/>
  </r>
  <r>
    <s v="Asignación de NCF y Pre-radicación"/>
    <x v="5"/>
    <x v="1"/>
    <n v="4.25"/>
    <n v="255"/>
    <x v="3"/>
    <n v="0.35"/>
    <m/>
    <m/>
  </r>
  <r>
    <s v="Asignación de NCF y Pre-radicación"/>
    <x v="5"/>
    <x v="1"/>
    <n v="4.25"/>
    <n v="255"/>
    <x v="3"/>
    <n v="0.52"/>
    <m/>
    <m/>
  </r>
  <r>
    <s v="Asignación de NCF y Pre-radicación"/>
    <x v="5"/>
    <x v="1"/>
    <n v="4.25"/>
    <n v="255"/>
    <x v="3"/>
    <n v="0.23"/>
    <m/>
    <m/>
  </r>
  <r>
    <s v="Asignación de NCF y Pre-radicación"/>
    <x v="5"/>
    <x v="1"/>
    <n v="4.25"/>
    <n v="255"/>
    <x v="3"/>
    <n v="0.7"/>
    <m/>
    <m/>
  </r>
  <r>
    <s v="Asignación de NCF y Pre-radicación"/>
    <x v="5"/>
    <x v="1"/>
    <n v="4.25"/>
    <n v="255"/>
    <x v="3"/>
    <n v="0.2"/>
    <m/>
    <m/>
  </r>
  <r>
    <s v="Asignación de NCF y Pre-radicación"/>
    <x v="5"/>
    <x v="1"/>
    <n v="4.25"/>
    <n v="255"/>
    <x v="3"/>
    <n v="1.5"/>
    <m/>
    <m/>
  </r>
  <r>
    <s v="Asignación de NCF y Pre-radicación"/>
    <x v="5"/>
    <x v="1"/>
    <n v="4.25"/>
    <n v="255"/>
    <x v="3"/>
    <n v="0.22"/>
    <m/>
    <m/>
  </r>
  <r>
    <s v="Asignación de NCF y Pre-radicación"/>
    <x v="5"/>
    <x v="1"/>
    <n v="4.25"/>
    <n v="255"/>
    <x v="3"/>
    <n v="0.42"/>
    <m/>
    <m/>
  </r>
  <r>
    <s v="Asignación de NCF y Pre-radicación"/>
    <x v="5"/>
    <x v="1"/>
    <n v="4.25"/>
    <n v="255"/>
    <x v="3"/>
    <n v="0.28000000000000003"/>
    <m/>
    <m/>
  </r>
  <r>
    <s v="Asignación de NCF y Pre-radicación"/>
    <x v="5"/>
    <x v="1"/>
    <n v="4.25"/>
    <n v="255"/>
    <x v="3"/>
    <n v="0.18"/>
    <m/>
    <m/>
  </r>
  <r>
    <s v="Asignación de NCF y Pre-radicación"/>
    <x v="5"/>
    <x v="1"/>
    <n v="4.25"/>
    <n v="255"/>
    <x v="3"/>
    <n v="0.23"/>
    <m/>
    <m/>
  </r>
  <r>
    <s v="Asignación de NCF y Pre-radicación"/>
    <x v="5"/>
    <x v="1"/>
    <n v="4.25"/>
    <n v="255"/>
    <x v="3"/>
    <n v="0.23"/>
    <m/>
    <m/>
  </r>
  <r>
    <s v="Asignación de NCF y Pre-radicación"/>
    <x v="5"/>
    <x v="1"/>
    <n v="4.25"/>
    <n v="255"/>
    <x v="3"/>
    <n v="0.2"/>
    <m/>
    <m/>
  </r>
  <r>
    <s v="Asignación de NCF y Pre-radicación"/>
    <x v="5"/>
    <x v="1"/>
    <n v="4.25"/>
    <n v="255"/>
    <x v="3"/>
    <n v="0.2"/>
    <m/>
    <m/>
  </r>
  <r>
    <s v="Asignación de NCF y Pre-radicación"/>
    <x v="5"/>
    <x v="1"/>
    <n v="4.25"/>
    <n v="255"/>
    <x v="3"/>
    <n v="0.35"/>
    <m/>
    <m/>
  </r>
  <r>
    <s v="Asignación de NCF y Pre-radicación"/>
    <x v="5"/>
    <x v="1"/>
    <n v="4.25"/>
    <n v="255"/>
    <x v="3"/>
    <n v="0.42"/>
    <m/>
    <m/>
  </r>
  <r>
    <s v="Asignación de NCF y Pre-radicación"/>
    <x v="5"/>
    <x v="1"/>
    <n v="4.25"/>
    <n v="255"/>
    <x v="3"/>
    <n v="0.15"/>
    <m/>
    <m/>
  </r>
  <r>
    <s v="Asignación de NCF y Pre-radicación"/>
    <x v="5"/>
    <x v="1"/>
    <n v="4.25"/>
    <n v="255"/>
    <x v="3"/>
    <n v="0.8"/>
    <m/>
    <m/>
  </r>
  <r>
    <s v="Asignación de NCF y Pre-radicación"/>
    <x v="5"/>
    <x v="1"/>
    <n v="4.25"/>
    <n v="255"/>
    <x v="3"/>
    <n v="3.27"/>
    <m/>
    <m/>
  </r>
  <r>
    <s v="Otros"/>
    <x v="19"/>
    <x v="1"/>
    <n v="4.25"/>
    <n v="255"/>
    <x v="3"/>
    <n v="46.43"/>
    <m/>
    <m/>
  </r>
  <r>
    <s v="Asignación de NCF y Pre-radicación"/>
    <x v="5"/>
    <x v="1"/>
    <n v="4.25"/>
    <n v="255"/>
    <x v="3"/>
    <n v="1.35"/>
    <m/>
    <m/>
  </r>
  <r>
    <s v="Asignación de NCF y Pre-radicación"/>
    <x v="5"/>
    <x v="1"/>
    <n v="4.25"/>
    <n v="255"/>
    <x v="3"/>
    <n v="0.22"/>
    <m/>
    <m/>
  </r>
  <r>
    <s v="Asignación de NCF y Pre-radicación"/>
    <x v="5"/>
    <x v="1"/>
    <n v="4.25"/>
    <n v="255"/>
    <x v="3"/>
    <n v="0.93"/>
    <m/>
    <m/>
  </r>
  <r>
    <s v="Gestión de Cobro de Cuentas ARS"/>
    <x v="20"/>
    <x v="3"/>
    <n v="4.25"/>
    <n v="255"/>
    <x v="4"/>
    <n v="1.68"/>
    <m/>
    <m/>
  </r>
  <r>
    <s v="Gestión de Cobro de Cuentas ARS"/>
    <x v="20"/>
    <x v="3"/>
    <n v="4.25"/>
    <n v="255"/>
    <x v="4"/>
    <n v="1.37"/>
    <m/>
    <m/>
  </r>
  <r>
    <s v="Gestión de Cobro de Cuentas ARS"/>
    <x v="20"/>
    <x v="3"/>
    <n v="4.25"/>
    <n v="255"/>
    <x v="4"/>
    <n v="1.4"/>
    <m/>
    <m/>
  </r>
  <r>
    <s v="Gestión de Cobro de Cuentas ARS"/>
    <x v="20"/>
    <x v="3"/>
    <n v="4.25"/>
    <n v="255"/>
    <x v="4"/>
    <n v="2.68"/>
    <m/>
    <m/>
  </r>
  <r>
    <s v="Gestión de Cobro de Cuentas ARS"/>
    <x v="20"/>
    <x v="3"/>
    <n v="4.25"/>
    <n v="255"/>
    <x v="4"/>
    <n v="4.47"/>
    <m/>
    <m/>
  </r>
  <r>
    <s v="Gestión de Cobro de Cuentas ARS"/>
    <x v="20"/>
    <x v="3"/>
    <n v="4.25"/>
    <n v="255"/>
    <x v="4"/>
    <n v="8.08"/>
    <m/>
    <m/>
  </r>
  <r>
    <s v="Gestión de Cobro de Cuentas ARS"/>
    <x v="20"/>
    <x v="3"/>
    <n v="4.25"/>
    <n v="255"/>
    <x v="4"/>
    <n v="1.38"/>
    <m/>
    <m/>
  </r>
  <r>
    <s v="Gestión de Cobro de Cuentas ARS"/>
    <x v="20"/>
    <x v="3"/>
    <n v="4.25"/>
    <n v="255"/>
    <x v="4"/>
    <n v="2.62"/>
    <m/>
    <m/>
  </r>
  <r>
    <s v="Gestión de Cobro de Cuentas ARS"/>
    <x v="20"/>
    <x v="3"/>
    <n v="4.25"/>
    <n v="255"/>
    <x v="4"/>
    <n v="5.15"/>
    <m/>
    <m/>
  </r>
  <r>
    <s v="Gestión de Cobro de Cuentas ARS"/>
    <x v="20"/>
    <x v="3"/>
    <n v="4.25"/>
    <n v="255"/>
    <x v="4"/>
    <n v="9.8000000000000007"/>
    <m/>
    <m/>
  </r>
  <r>
    <s v="Gestión de Cobro de Cuentas ARS"/>
    <x v="20"/>
    <x v="3"/>
    <n v="4.25"/>
    <n v="255"/>
    <x v="4"/>
    <n v="1.7"/>
    <m/>
    <m/>
  </r>
  <r>
    <s v="Gestión de Cobro de Cuentas ARS"/>
    <x v="20"/>
    <x v="3"/>
    <n v="4.25"/>
    <n v="255"/>
    <x v="4"/>
    <n v="2.62"/>
    <m/>
    <m/>
  </r>
  <r>
    <s v="Gestión de Cobro de Cuentas ARS"/>
    <x v="20"/>
    <x v="3"/>
    <n v="4.25"/>
    <n v="255"/>
    <x v="4"/>
    <n v="2.37"/>
    <m/>
    <m/>
  </r>
  <r>
    <s v="Gestión de Cobro de Cuentas ARS"/>
    <x v="20"/>
    <x v="3"/>
    <n v="4.25"/>
    <n v="255"/>
    <x v="4"/>
    <n v="3.03"/>
    <m/>
    <m/>
  </r>
  <r>
    <s v="Gestión de Cobro de Cuentas ARS"/>
    <x v="20"/>
    <x v="3"/>
    <n v="4.25"/>
    <n v="255"/>
    <x v="4"/>
    <n v="4.2"/>
    <m/>
    <m/>
  </r>
  <r>
    <s v="Otros"/>
    <x v="16"/>
    <x v="3"/>
    <n v="4.25"/>
    <n v="255"/>
    <x v="4"/>
    <n v="4.2699999999999996"/>
    <m/>
    <m/>
  </r>
  <r>
    <s v="Gestión de Cobro de Cuentas ARS"/>
    <x v="20"/>
    <x v="3"/>
    <n v="4.25"/>
    <n v="255"/>
    <x v="4"/>
    <n v="2.1"/>
    <m/>
    <m/>
  </r>
  <r>
    <s v="Gestión de Cobro de Cuentas ARS"/>
    <x v="20"/>
    <x v="3"/>
    <n v="4.25"/>
    <n v="255"/>
    <x v="4"/>
    <n v="1.63"/>
    <m/>
    <m/>
  </r>
  <r>
    <s v="Gestión de Cobro de Cuentas ARS"/>
    <x v="20"/>
    <x v="3"/>
    <n v="4.25"/>
    <n v="255"/>
    <x v="4"/>
    <n v="0.97"/>
    <m/>
    <m/>
  </r>
  <r>
    <s v="Gestión de Cobro de Cuentas ARS"/>
    <x v="20"/>
    <x v="3"/>
    <n v="4.25"/>
    <n v="255"/>
    <x v="4"/>
    <n v="1.27"/>
    <m/>
    <m/>
  </r>
  <r>
    <s v="Gestión de Cobro de Cuentas ARS"/>
    <x v="20"/>
    <x v="3"/>
    <n v="4.25"/>
    <n v="255"/>
    <x v="4"/>
    <n v="5.63"/>
    <m/>
    <m/>
  </r>
  <r>
    <s v="Gestión de Cobro de Cuentas ARS"/>
    <x v="20"/>
    <x v="3"/>
    <n v="4.25"/>
    <n v="255"/>
    <x v="4"/>
    <n v="2.95"/>
    <m/>
    <m/>
  </r>
  <r>
    <s v="Gestión de Cobro de Cuentas ARS"/>
    <x v="20"/>
    <x v="3"/>
    <n v="4.25"/>
    <n v="255"/>
    <x v="4"/>
    <n v="4.37"/>
    <m/>
    <m/>
  </r>
  <r>
    <s v="Gestión de Cobro de Cuentas ARS"/>
    <x v="20"/>
    <x v="3"/>
    <n v="4.25"/>
    <n v="255"/>
    <x v="4"/>
    <n v="2.38"/>
    <m/>
    <m/>
  </r>
  <r>
    <s v="Otros"/>
    <x v="17"/>
    <x v="3"/>
    <n v="4.25"/>
    <n v="255"/>
    <x v="4"/>
    <n v="38"/>
    <m/>
    <m/>
  </r>
  <r>
    <s v="Validación y Prueba de Soportes de Ventas "/>
    <x v="21"/>
    <x v="0"/>
    <n v="4.25"/>
    <n v="255"/>
    <x v="6"/>
    <n v="21.55"/>
    <m/>
    <m/>
  </r>
  <r>
    <s v="Validación y Prueba de Soportes de Ventas "/>
    <x v="21"/>
    <x v="0"/>
    <n v="4.25"/>
    <n v="255"/>
    <x v="6"/>
    <n v="7.8"/>
    <m/>
    <m/>
  </r>
  <r>
    <s v="Validación y Prueba de Soportes de Ventas "/>
    <x v="21"/>
    <x v="0"/>
    <n v="4.25"/>
    <n v="255"/>
    <x v="6"/>
    <n v="3.72"/>
    <m/>
    <m/>
  </r>
  <r>
    <s v="Validación y Prueba de Soportes de Ventas "/>
    <x v="21"/>
    <x v="0"/>
    <n v="4.25"/>
    <n v="255"/>
    <x v="6"/>
    <n v="3.33"/>
    <m/>
    <m/>
  </r>
  <r>
    <s v="Validación y Prueba de Soportes de Ventas "/>
    <x v="21"/>
    <x v="0"/>
    <n v="4.25"/>
    <n v="255"/>
    <x v="6"/>
    <n v="5.13"/>
    <m/>
    <m/>
  </r>
  <r>
    <s v="Validación y Prueba de Soportes de Ventas "/>
    <x v="21"/>
    <x v="0"/>
    <n v="4.25"/>
    <n v="255"/>
    <x v="6"/>
    <n v="1.1200000000000001"/>
    <m/>
    <m/>
  </r>
  <r>
    <s v="Validación y Prueba de Soportes de Ventas "/>
    <x v="21"/>
    <x v="0"/>
    <n v="4.25"/>
    <n v="255"/>
    <x v="6"/>
    <n v="6.8"/>
    <m/>
    <m/>
  </r>
  <r>
    <s v="Validación y Prueba de Soportes de Ventas "/>
    <x v="21"/>
    <x v="0"/>
    <n v="4.25"/>
    <n v="255"/>
    <x v="6"/>
    <n v="3.38"/>
    <m/>
    <m/>
  </r>
  <r>
    <s v="Validación y Prueba de Soportes de Ventas "/>
    <x v="21"/>
    <x v="0"/>
    <n v="4.25"/>
    <n v="255"/>
    <x v="6"/>
    <n v="5.45"/>
    <m/>
    <m/>
  </r>
  <r>
    <s v="Validación y Prueba de Soportes de Ventas "/>
    <x v="21"/>
    <x v="0"/>
    <n v="4.25"/>
    <n v="255"/>
    <x v="6"/>
    <n v="6.22"/>
    <m/>
    <m/>
  </r>
  <r>
    <s v="Validación y Prueba de Soportes de Ventas "/>
    <x v="21"/>
    <x v="0"/>
    <n v="4.25"/>
    <n v="255"/>
    <x v="6"/>
    <n v="4.37"/>
    <m/>
    <m/>
  </r>
  <r>
    <s v="Validación y Prueba de Soportes de Ventas "/>
    <x v="22"/>
    <x v="0"/>
    <n v="4.25"/>
    <n v="255"/>
    <x v="6"/>
    <n v="2.0299999999999998"/>
    <m/>
    <m/>
  </r>
  <r>
    <s v="Validación y Prueba de Soportes de Ventas "/>
    <x v="21"/>
    <x v="0"/>
    <n v="4.25"/>
    <n v="255"/>
    <x v="6"/>
    <n v="17.25"/>
    <m/>
    <m/>
  </r>
  <r>
    <s v="Validación y Prueba de Soportes de Ventas "/>
    <x v="21"/>
    <x v="0"/>
    <n v="4.25"/>
    <n v="255"/>
    <x v="6"/>
    <n v="0.78"/>
    <m/>
    <m/>
  </r>
  <r>
    <s v="Validación y Prueba de Soportes de Ventas "/>
    <x v="21"/>
    <x v="0"/>
    <n v="4.25"/>
    <n v="255"/>
    <x v="6"/>
    <n v="2.4700000000000002"/>
    <m/>
    <m/>
  </r>
  <r>
    <s v="Validación y Prueba de Soportes de Ventas "/>
    <x v="21"/>
    <x v="0"/>
    <n v="4.25"/>
    <n v="255"/>
    <x v="6"/>
    <n v="1.8"/>
    <m/>
    <m/>
  </r>
  <r>
    <s v="Validación y Prueba de Soportes de Ventas "/>
    <x v="21"/>
    <x v="0"/>
    <n v="4.25"/>
    <n v="255"/>
    <x v="6"/>
    <n v="1.62"/>
    <m/>
    <m/>
  </r>
  <r>
    <s v="Validación y Prueba de Soportes de Ventas "/>
    <x v="21"/>
    <x v="0"/>
    <n v="4.25"/>
    <n v="255"/>
    <x v="6"/>
    <n v="4.25"/>
    <m/>
    <m/>
  </r>
  <r>
    <s v="Validación y Prueba de Soportes de Ventas "/>
    <x v="21"/>
    <x v="0"/>
    <n v="4.25"/>
    <n v="255"/>
    <x v="6"/>
    <n v="1.08"/>
    <m/>
    <m/>
  </r>
  <r>
    <s v="Validación y Prueba de Soportes de Ventas "/>
    <x v="21"/>
    <x v="0"/>
    <n v="4.25"/>
    <n v="255"/>
    <x v="6"/>
    <n v="4.95"/>
    <m/>
    <m/>
  </r>
  <r>
    <s v="Validación y Prueba de Soportes de Ventas "/>
    <x v="21"/>
    <x v="0"/>
    <n v="4.25"/>
    <n v="255"/>
    <x v="6"/>
    <n v="2.2000000000000002"/>
    <m/>
    <m/>
  </r>
  <r>
    <s v="Validación y Prueba de Soportes de Ventas "/>
    <x v="21"/>
    <x v="0"/>
    <n v="4.25"/>
    <n v="255"/>
    <x v="6"/>
    <n v="3.75"/>
    <m/>
    <m/>
  </r>
  <r>
    <s v="Validación y Prueba de Soportes de Ventas "/>
    <x v="21"/>
    <x v="0"/>
    <n v="4.25"/>
    <n v="255"/>
    <x v="6"/>
    <n v="2.63"/>
    <m/>
    <m/>
  </r>
  <r>
    <s v="Validación y Prueba de Soportes de Ventas "/>
    <x v="21"/>
    <x v="0"/>
    <n v="4.25"/>
    <n v="255"/>
    <x v="6"/>
    <n v="4.42"/>
    <m/>
    <m/>
  </r>
  <r>
    <s v="Validación y Prueba de Soportes de Ventas "/>
    <x v="21"/>
    <x v="0"/>
    <n v="4.25"/>
    <n v="255"/>
    <x v="6"/>
    <n v="2.12"/>
    <m/>
    <m/>
  </r>
  <r>
    <s v="Validación y Prueba de Soportes de Ventas "/>
    <x v="21"/>
    <x v="0"/>
    <n v="4.25"/>
    <n v="255"/>
    <x v="6"/>
    <n v="4.62"/>
    <m/>
    <m/>
  </r>
  <r>
    <s v="Validación y Prueba de Soportes de Ventas "/>
    <x v="21"/>
    <x v="0"/>
    <n v="4.25"/>
    <n v="255"/>
    <x v="6"/>
    <n v="1.63"/>
    <m/>
    <m/>
  </r>
  <r>
    <s v="Validación y Prueba de Soportes de Ventas "/>
    <x v="22"/>
    <x v="0"/>
    <n v="4.25"/>
    <n v="255"/>
    <x v="6"/>
    <n v="2.13"/>
    <m/>
    <m/>
  </r>
  <r>
    <s v="Validación y Prueba de Soportes de Ventas "/>
    <x v="21"/>
    <x v="0"/>
    <n v="4.25"/>
    <n v="255"/>
    <x v="6"/>
    <n v="4.47"/>
    <m/>
    <m/>
  </r>
  <r>
    <s v="Validación y Prueba de Soportes de Ventas "/>
    <x v="21"/>
    <x v="0"/>
    <n v="4.25"/>
    <n v="255"/>
    <x v="6"/>
    <n v="7.25"/>
    <m/>
    <m/>
  </r>
  <r>
    <s v="Validación y Prueba de Soportes de Ventas "/>
    <x v="21"/>
    <x v="0"/>
    <n v="4.25"/>
    <n v="255"/>
    <x v="6"/>
    <n v="3.62"/>
    <m/>
    <m/>
  </r>
  <r>
    <s v="Validación y Prueba de Soportes de Ventas "/>
    <x v="21"/>
    <x v="0"/>
    <n v="4.25"/>
    <n v="255"/>
    <x v="6"/>
    <n v="3.3"/>
    <m/>
    <m/>
  </r>
  <r>
    <s v="Validación y Prueba de Soportes de Ventas "/>
    <x v="21"/>
    <x v="0"/>
    <n v="4.25"/>
    <n v="255"/>
    <x v="6"/>
    <n v="5.33"/>
    <m/>
    <m/>
  </r>
  <r>
    <s v="Validación y Prueba de Soportes de Ventas "/>
    <x v="21"/>
    <x v="0"/>
    <n v="4.25"/>
    <n v="255"/>
    <x v="7"/>
    <n v="6"/>
    <m/>
    <m/>
  </r>
  <r>
    <s v="Validación y Prueba de Soportes de Ventas "/>
    <x v="21"/>
    <x v="0"/>
    <n v="4.25"/>
    <n v="255"/>
    <x v="7"/>
    <n v="4.25"/>
    <m/>
    <m/>
  </r>
  <r>
    <s v="Validación y Prueba de Soportes de Ventas "/>
    <x v="21"/>
    <x v="0"/>
    <n v="4.25"/>
    <n v="255"/>
    <x v="7"/>
    <n v="5.3"/>
    <m/>
    <m/>
  </r>
  <r>
    <s v="Validación y Prueba de Soportes de Ventas "/>
    <x v="21"/>
    <x v="0"/>
    <n v="4.25"/>
    <n v="255"/>
    <x v="7"/>
    <n v="5.37"/>
    <m/>
    <m/>
  </r>
  <r>
    <s v="Validación y Prueba de Soportes de Ventas "/>
    <x v="21"/>
    <x v="0"/>
    <n v="4.25"/>
    <n v="255"/>
    <x v="7"/>
    <n v="2.5"/>
    <m/>
    <m/>
  </r>
  <r>
    <s v="Validación y Prueba de Soportes de Ventas "/>
    <x v="21"/>
    <x v="0"/>
    <n v="4.25"/>
    <n v="255"/>
    <x v="7"/>
    <n v="4.45"/>
    <m/>
    <m/>
  </r>
  <r>
    <s v="Validación y Prueba de Soportes de Ventas "/>
    <x v="21"/>
    <x v="0"/>
    <n v="4.25"/>
    <n v="255"/>
    <x v="7"/>
    <n v="3.2"/>
    <m/>
    <m/>
  </r>
  <r>
    <s v="Validación y Prueba de Soportes de Ventas "/>
    <x v="21"/>
    <x v="0"/>
    <n v="4.25"/>
    <n v="255"/>
    <x v="7"/>
    <n v="8.6999999999999993"/>
    <m/>
    <m/>
  </r>
  <r>
    <s v="Validación y Prueba de Soportes de Ventas "/>
    <x v="21"/>
    <x v="0"/>
    <n v="4.25"/>
    <n v="255"/>
    <x v="7"/>
    <n v="7.55"/>
    <m/>
    <m/>
  </r>
  <r>
    <s v="Validación y Prueba de Soportes de Ventas "/>
    <x v="21"/>
    <x v="0"/>
    <n v="4.25"/>
    <n v="255"/>
    <x v="7"/>
    <n v="4.47"/>
    <m/>
    <m/>
  </r>
  <r>
    <s v="Validación y Prueba de Soportes de Ventas "/>
    <x v="21"/>
    <x v="0"/>
    <n v="4.25"/>
    <n v="255"/>
    <x v="7"/>
    <n v="9.5500000000000007"/>
    <m/>
    <m/>
  </r>
  <r>
    <s v="Validación y Prueba de Soportes de Ventas "/>
    <x v="21"/>
    <x v="0"/>
    <n v="4.25"/>
    <n v="255"/>
    <x v="7"/>
    <n v="2.2000000000000002"/>
    <m/>
    <m/>
  </r>
  <r>
    <s v="Validación y Prueba de Soportes de Ventas "/>
    <x v="21"/>
    <x v="0"/>
    <n v="4.25"/>
    <n v="255"/>
    <x v="7"/>
    <n v="6"/>
    <m/>
    <m/>
  </r>
  <r>
    <s v="Validación y Prueba de Soportes de Ventas "/>
    <x v="21"/>
    <x v="0"/>
    <n v="4.25"/>
    <n v="255"/>
    <x v="7"/>
    <n v="2.2999999999999998"/>
    <m/>
    <m/>
  </r>
  <r>
    <s v="Validación y Prueba de Soportes de Ventas "/>
    <x v="21"/>
    <x v="0"/>
    <n v="4.25"/>
    <n v="255"/>
    <x v="7"/>
    <n v="1.53"/>
    <m/>
    <m/>
  </r>
  <r>
    <s v="Validación y Prueba de Soportes de Ventas "/>
    <x v="21"/>
    <x v="0"/>
    <n v="4.25"/>
    <n v="255"/>
    <x v="7"/>
    <n v="1.62"/>
    <m/>
    <m/>
  </r>
  <r>
    <s v="Validación y Prueba de Soportes de Ventas "/>
    <x v="21"/>
    <x v="0"/>
    <n v="4.25"/>
    <n v="255"/>
    <x v="7"/>
    <n v="3.72"/>
    <m/>
    <m/>
  </r>
  <r>
    <s v="Validación y Prueba de Soportes de Ventas "/>
    <x v="21"/>
    <x v="0"/>
    <n v="4.25"/>
    <n v="255"/>
    <x v="7"/>
    <n v="11.05"/>
    <m/>
    <m/>
  </r>
  <r>
    <s v="Validación y Prueba de Soportes de Ventas "/>
    <x v="21"/>
    <x v="0"/>
    <n v="4.25"/>
    <n v="255"/>
    <x v="7"/>
    <n v="1.62"/>
    <m/>
    <m/>
  </r>
  <r>
    <s v="Validación y Prueba de Soportes de Ventas "/>
    <x v="21"/>
    <x v="0"/>
    <n v="4.25"/>
    <n v="255"/>
    <x v="7"/>
    <n v="4.47"/>
    <m/>
    <m/>
  </r>
  <r>
    <s v="Validación y Prueba de Soportes de Ventas "/>
    <x v="21"/>
    <x v="0"/>
    <n v="4.25"/>
    <n v="255"/>
    <x v="7"/>
    <n v="1.45"/>
    <m/>
    <m/>
  </r>
  <r>
    <s v="Validación y Prueba de Soportes de Ventas "/>
    <x v="21"/>
    <x v="0"/>
    <n v="4.25"/>
    <n v="255"/>
    <x v="7"/>
    <n v="3.42"/>
    <m/>
    <m/>
  </r>
  <r>
    <s v="Validación y Prueba de Soportes de Ventas "/>
    <x v="21"/>
    <x v="0"/>
    <n v="4.25"/>
    <n v="255"/>
    <x v="7"/>
    <n v="9.17"/>
    <m/>
    <m/>
  </r>
  <r>
    <s v="Validación y Prueba de Soportes de Ventas "/>
    <x v="21"/>
    <x v="0"/>
    <n v="4.25"/>
    <n v="255"/>
    <x v="7"/>
    <n v="4.83"/>
    <m/>
    <m/>
  </r>
  <r>
    <s v="Validación y Prueba de Soportes de Ventas "/>
    <x v="21"/>
    <x v="0"/>
    <n v="4.25"/>
    <n v="255"/>
    <x v="7"/>
    <n v="3.62"/>
    <m/>
    <m/>
  </r>
  <r>
    <s v="Validación y Prueba de Soportes de Ventas "/>
    <x v="21"/>
    <x v="0"/>
    <n v="4.25"/>
    <n v="255"/>
    <x v="7"/>
    <n v="3.37"/>
    <m/>
    <m/>
  </r>
  <r>
    <s v="Validación y Prueba de Soportes de Ventas "/>
    <x v="21"/>
    <x v="0"/>
    <n v="4.25"/>
    <n v="255"/>
    <x v="7"/>
    <n v="0.35"/>
    <m/>
    <m/>
  </r>
  <r>
    <s v="Otros"/>
    <x v="4"/>
    <x v="0"/>
    <n v="4.25"/>
    <n v="255"/>
    <x v="7"/>
    <n v="2.4700000000000002"/>
    <m/>
    <m/>
  </r>
  <r>
    <s v="Validación y Prueba de Soportes de Ventas "/>
    <x v="21"/>
    <x v="0"/>
    <n v="4.25"/>
    <n v="255"/>
    <x v="7"/>
    <n v="1.5"/>
    <m/>
    <m/>
  </r>
  <r>
    <s v="Validación y Prueba de Soportes de Ventas "/>
    <x v="21"/>
    <x v="0"/>
    <n v="4.25"/>
    <n v="255"/>
    <x v="7"/>
    <n v="1.62"/>
    <m/>
    <m/>
  </r>
  <r>
    <s v="Validación y Prueba de Soportes de Ventas "/>
    <x v="21"/>
    <x v="0"/>
    <n v="4.25"/>
    <n v="255"/>
    <x v="7"/>
    <n v="1.42"/>
    <m/>
    <m/>
  </r>
  <r>
    <s v="Otros"/>
    <x v="16"/>
    <x v="0"/>
    <n v="4.25"/>
    <n v="255"/>
    <x v="7"/>
    <n v="4.3"/>
    <m/>
    <m/>
  </r>
  <r>
    <s v="Validación y Prueba de Soportes de Ventas "/>
    <x v="21"/>
    <x v="0"/>
    <n v="4.25"/>
    <n v="255"/>
    <x v="7"/>
    <n v="2.08"/>
    <m/>
    <m/>
  </r>
  <r>
    <s v="Validación y Prueba de Soportes de Ventas "/>
    <x v="21"/>
    <x v="0"/>
    <n v="4.25"/>
    <n v="255"/>
    <x v="7"/>
    <n v="1.17"/>
    <m/>
    <m/>
  </r>
  <r>
    <s v="Validación y Prueba de Soportes de Ventas "/>
    <x v="21"/>
    <x v="0"/>
    <n v="4.25"/>
    <n v="255"/>
    <x v="7"/>
    <n v="1.05"/>
    <m/>
    <m/>
  </r>
  <r>
    <s v="Validación y Prueba de Soportes de Ventas "/>
    <x v="21"/>
    <x v="0"/>
    <n v="4.25"/>
    <n v="255"/>
    <x v="7"/>
    <n v="1.78"/>
    <m/>
    <m/>
  </r>
  <r>
    <s v="Validación y Prueba de Soportes de Ventas "/>
    <x v="21"/>
    <x v="0"/>
    <n v="4.25"/>
    <n v="255"/>
    <x v="7"/>
    <n v="2.17"/>
    <m/>
    <m/>
  </r>
  <r>
    <s v="Validación y Prueba de Soportes de Ventas "/>
    <x v="21"/>
    <x v="0"/>
    <n v="4.25"/>
    <n v="255"/>
    <x v="7"/>
    <n v="1.95"/>
    <m/>
    <m/>
  </r>
  <r>
    <s v="Validación y Prueba de Soportes de Ventas "/>
    <x v="21"/>
    <x v="0"/>
    <n v="4.25"/>
    <n v="255"/>
    <x v="7"/>
    <n v="1.53"/>
    <m/>
    <m/>
  </r>
  <r>
    <s v="Validación y Prueba de Soportes de Ventas "/>
    <x v="21"/>
    <x v="0"/>
    <n v="4.25"/>
    <n v="255"/>
    <x v="7"/>
    <n v="1.08"/>
    <m/>
    <m/>
  </r>
  <r>
    <s v="Otros"/>
    <x v="1"/>
    <x v="0"/>
    <n v="4.25"/>
    <n v="255"/>
    <x v="7"/>
    <n v="5.58"/>
    <m/>
    <m/>
  </r>
  <r>
    <s v="Validación y Prueba de Soportes de Ventas "/>
    <x v="21"/>
    <x v="0"/>
    <n v="4.25"/>
    <n v="255"/>
    <x v="7"/>
    <n v="4.2"/>
    <m/>
    <m/>
  </r>
  <r>
    <s v="Validación y Prueba de Soportes de Ventas "/>
    <x v="21"/>
    <x v="0"/>
    <n v="4.25"/>
    <n v="255"/>
    <x v="7"/>
    <n v="2.2799999999999998"/>
    <m/>
    <m/>
  </r>
  <r>
    <s v="Validación y Prueba de Soportes de Ventas "/>
    <x v="21"/>
    <x v="0"/>
    <n v="4.25"/>
    <n v="255"/>
    <x v="7"/>
    <n v="1.37"/>
    <m/>
    <m/>
  </r>
  <r>
    <s v="Validación y Prueba de Soportes de Ventas "/>
    <x v="21"/>
    <x v="0"/>
    <n v="4.25"/>
    <n v="255"/>
    <x v="7"/>
    <n v="0.55000000000000004"/>
    <m/>
    <m/>
  </r>
  <r>
    <s v="Validación y Prueba de Soportes de Ventas "/>
    <x v="21"/>
    <x v="0"/>
    <n v="4.25"/>
    <n v="255"/>
    <x v="7"/>
    <n v="2.5499999999999998"/>
    <m/>
    <m/>
  </r>
  <r>
    <s v="Validación y Prueba de Soportes de Ventas "/>
    <x v="21"/>
    <x v="0"/>
    <n v="4.25"/>
    <n v="255"/>
    <x v="7"/>
    <n v="2.87"/>
    <m/>
    <m/>
  </r>
  <r>
    <s v="Validación y Prueba de Soportes de Ventas "/>
    <x v="21"/>
    <x v="0"/>
    <n v="4.25"/>
    <n v="255"/>
    <x v="7"/>
    <n v="2.12"/>
    <m/>
    <m/>
  </r>
  <r>
    <s v="Validación y Prueba de Soportes de Ventas "/>
    <x v="21"/>
    <x v="0"/>
    <n v="4.25"/>
    <n v="255"/>
    <x v="7"/>
    <n v="1.42"/>
    <m/>
    <m/>
  </r>
  <r>
    <s v="Validación y Prueba de Soportes de Ventas "/>
    <x v="21"/>
    <x v="0"/>
    <n v="4.25"/>
    <n v="255"/>
    <x v="7"/>
    <n v="2.58"/>
    <m/>
    <m/>
  </r>
  <r>
    <s v="Validación y Prueba de Soportes de Ventas "/>
    <x v="21"/>
    <x v="0"/>
    <n v="4.25"/>
    <n v="255"/>
    <x v="7"/>
    <n v="1.7"/>
    <m/>
    <m/>
  </r>
  <r>
    <s v="Validación y Prueba de Soportes de Ventas "/>
    <x v="21"/>
    <x v="0"/>
    <n v="4.25"/>
    <n v="255"/>
    <x v="7"/>
    <n v="1.17"/>
    <m/>
    <m/>
  </r>
  <r>
    <s v="Validación y Prueba de Soportes de Ventas "/>
    <x v="21"/>
    <x v="0"/>
    <n v="4.25"/>
    <n v="255"/>
    <x v="7"/>
    <n v="2.2799999999999998"/>
    <m/>
    <m/>
  </r>
  <r>
    <s v="Validación y Prueba de Soportes de Ventas "/>
    <x v="21"/>
    <x v="0"/>
    <n v="4.25"/>
    <n v="255"/>
    <x v="7"/>
    <n v="1.72"/>
    <m/>
    <m/>
  </r>
  <r>
    <s v="Validación y Prueba de Soportes de Ventas "/>
    <x v="21"/>
    <x v="0"/>
    <n v="4.25"/>
    <n v="255"/>
    <x v="7"/>
    <n v="1.05"/>
    <m/>
    <m/>
  </r>
  <r>
    <s v="Validación y Prueba de Soportes de Ventas "/>
    <x v="21"/>
    <x v="0"/>
    <n v="4.25"/>
    <n v="255"/>
    <x v="7"/>
    <n v="1.92"/>
    <m/>
    <m/>
  </r>
  <r>
    <s v="Validación y Prueba de Soportes de Ventas "/>
    <x v="21"/>
    <x v="0"/>
    <n v="4.25"/>
    <n v="255"/>
    <x v="7"/>
    <n v="1.5"/>
    <m/>
    <m/>
  </r>
  <r>
    <s v="Validación y Prueba de Soportes de Ventas "/>
    <x v="23"/>
    <x v="0"/>
    <n v="8"/>
    <n v="480"/>
    <x v="7"/>
    <n v="5.93"/>
    <m/>
    <m/>
  </r>
  <r>
    <s v="Validación y Prueba de Soportes de Ventas "/>
    <x v="23"/>
    <x v="0"/>
    <n v="8"/>
    <n v="480"/>
    <x v="7"/>
    <n v="8.1"/>
    <m/>
    <m/>
  </r>
  <r>
    <s v="Validación y Prueba de Soportes de Ventas "/>
    <x v="23"/>
    <x v="0"/>
    <n v="8"/>
    <n v="480"/>
    <x v="7"/>
    <n v="6.57"/>
    <m/>
    <m/>
  </r>
  <r>
    <s v="Otros"/>
    <x v="4"/>
    <x v="0"/>
    <n v="8"/>
    <n v="480"/>
    <x v="7"/>
    <n v="10.15"/>
    <m/>
    <m/>
  </r>
  <r>
    <s v="Otros"/>
    <x v="4"/>
    <x v="0"/>
    <n v="8"/>
    <n v="480"/>
    <x v="7"/>
    <n v="3.87"/>
    <m/>
    <m/>
  </r>
  <r>
    <s v="Validación y Prueba de Soportes de Ventas "/>
    <x v="24"/>
    <x v="0"/>
    <n v="8"/>
    <n v="480"/>
    <x v="7"/>
    <n v="17.13"/>
    <m/>
    <m/>
  </r>
  <r>
    <s v="Validación y Prueba de Soportes de Ventas "/>
    <x v="24"/>
    <x v="0"/>
    <n v="8"/>
    <n v="480"/>
    <x v="7"/>
    <n v="19.27"/>
    <m/>
    <m/>
  </r>
  <r>
    <s v="Validación y Prueba de Soportes de Ventas "/>
    <x v="24"/>
    <x v="0"/>
    <n v="8"/>
    <n v="480"/>
    <x v="7"/>
    <n v="7.77"/>
    <m/>
    <m/>
  </r>
  <r>
    <s v="Validación y Prueba de Soportes de Ventas "/>
    <x v="24"/>
    <x v="0"/>
    <n v="8"/>
    <n v="480"/>
    <x v="7"/>
    <n v="12.1"/>
    <m/>
    <m/>
  </r>
  <r>
    <s v="Validación y Prueba de Soportes de Ventas "/>
    <x v="24"/>
    <x v="0"/>
    <n v="8"/>
    <n v="480"/>
    <x v="7"/>
    <n v="36.85"/>
    <m/>
    <m/>
  </r>
  <r>
    <s v="Validación y Prueba de Soportes de Ventas "/>
    <x v="24"/>
    <x v="0"/>
    <n v="8"/>
    <n v="480"/>
    <x v="7"/>
    <n v="14.08"/>
    <m/>
    <m/>
  </r>
  <r>
    <s v="Validación y Prueba de Soportes de Ventas "/>
    <x v="24"/>
    <x v="0"/>
    <n v="8"/>
    <n v="480"/>
    <x v="7"/>
    <n v="9.1"/>
    <m/>
    <m/>
  </r>
  <r>
    <s v="Otros"/>
    <x v="4"/>
    <x v="0"/>
    <n v="8"/>
    <n v="480"/>
    <x v="7"/>
    <n v="8.73"/>
    <m/>
    <m/>
  </r>
  <r>
    <s v="Validación y Prueba de Soportes de Ventas "/>
    <x v="24"/>
    <x v="0"/>
    <n v="8"/>
    <n v="480"/>
    <x v="7"/>
    <n v="12.55"/>
    <m/>
    <m/>
  </r>
  <r>
    <s v="Validación y Prueba de Soportes de Ventas "/>
    <x v="24"/>
    <x v="0"/>
    <n v="8"/>
    <n v="480"/>
    <x v="7"/>
    <n v="14.22"/>
    <m/>
    <m/>
  </r>
  <r>
    <s v="Validación y Prueba de Soportes de Ventas "/>
    <x v="24"/>
    <x v="0"/>
    <n v="8"/>
    <n v="480"/>
    <x v="7"/>
    <n v="7.78"/>
    <m/>
    <m/>
  </r>
  <r>
    <s v="Validación y Prueba de Soportes de Ventas "/>
    <x v="24"/>
    <x v="0"/>
    <n v="8"/>
    <n v="480"/>
    <x v="7"/>
    <n v="6.08"/>
    <m/>
    <m/>
  </r>
  <r>
    <s v="Validación y Prueba de Soportes de Ventas "/>
    <x v="24"/>
    <x v="0"/>
    <n v="8"/>
    <n v="480"/>
    <x v="7"/>
    <n v="4.92"/>
    <m/>
    <m/>
  </r>
  <r>
    <s v="Validación y Prueba de Soportes de Ventas "/>
    <x v="24"/>
    <x v="0"/>
    <n v="8"/>
    <n v="480"/>
    <x v="7"/>
    <n v="10.47"/>
    <m/>
    <m/>
  </r>
  <r>
    <s v="Validación y Prueba de Soportes de Ventas "/>
    <x v="23"/>
    <x v="0"/>
    <n v="8"/>
    <n v="480"/>
    <x v="7"/>
    <n v="8.2799999999999994"/>
    <m/>
    <m/>
  </r>
  <r>
    <s v="Validación y Prueba de Soportes de Ventas "/>
    <x v="23"/>
    <x v="0"/>
    <n v="8"/>
    <n v="480"/>
    <x v="7"/>
    <n v="3.97"/>
    <m/>
    <m/>
  </r>
  <r>
    <s v="Validación y Prueba de Soportes de Ventas "/>
    <x v="23"/>
    <x v="0"/>
    <n v="8"/>
    <n v="480"/>
    <x v="7"/>
    <n v="4.5199999999999996"/>
    <m/>
    <m/>
  </r>
  <r>
    <s v="Validación y Prueba de Soportes de Ventas "/>
    <x v="24"/>
    <x v="0"/>
    <n v="8"/>
    <n v="480"/>
    <x v="8"/>
    <n v="3.78"/>
    <m/>
    <m/>
  </r>
  <r>
    <s v="Validación y Prueba de Soportes de Ventas "/>
    <x v="24"/>
    <x v="0"/>
    <n v="8"/>
    <n v="480"/>
    <x v="8"/>
    <n v="2.82"/>
    <m/>
    <m/>
  </r>
  <r>
    <s v="Validación y Prueba de Soportes de Ventas "/>
    <x v="24"/>
    <x v="0"/>
    <n v="8"/>
    <n v="480"/>
    <x v="8"/>
    <n v="3.65"/>
    <m/>
    <m/>
  </r>
  <r>
    <s v="Validación y Prueba de Soportes de Ventas "/>
    <x v="24"/>
    <x v="0"/>
    <n v="8"/>
    <n v="480"/>
    <x v="8"/>
    <n v="2.65"/>
    <m/>
    <m/>
  </r>
  <r>
    <s v="Validación y Prueba de Soportes de Ventas "/>
    <x v="24"/>
    <x v="0"/>
    <n v="8"/>
    <n v="480"/>
    <x v="8"/>
    <n v="4.9000000000000004"/>
    <m/>
    <m/>
  </r>
  <r>
    <s v="Validación y Prueba de Soportes de Ventas "/>
    <x v="24"/>
    <x v="0"/>
    <n v="8"/>
    <n v="480"/>
    <x v="8"/>
    <n v="4.0199999999999996"/>
    <m/>
    <m/>
  </r>
  <r>
    <s v="Validación y Prueba de Soportes de Ventas "/>
    <x v="24"/>
    <x v="0"/>
    <n v="8"/>
    <n v="480"/>
    <x v="8"/>
    <n v="6.38"/>
    <m/>
    <m/>
  </r>
  <r>
    <s v="Validación y Prueba de Soportes de Ventas "/>
    <x v="24"/>
    <x v="0"/>
    <n v="8"/>
    <n v="480"/>
    <x v="8"/>
    <n v="3.65"/>
    <m/>
    <m/>
  </r>
  <r>
    <s v="Validación y Prueba de Soportes de Ventas "/>
    <x v="24"/>
    <x v="0"/>
    <n v="8"/>
    <n v="480"/>
    <x v="8"/>
    <n v="4.68"/>
    <m/>
    <m/>
  </r>
  <r>
    <s v="Validación y Prueba de Soportes de Ventas "/>
    <x v="24"/>
    <x v="0"/>
    <n v="8"/>
    <n v="480"/>
    <x v="8"/>
    <n v="5.2"/>
    <m/>
    <m/>
  </r>
  <r>
    <s v="Validación y Prueba de Soportes de Ventas "/>
    <x v="24"/>
    <x v="0"/>
    <n v="8"/>
    <n v="480"/>
    <x v="8"/>
    <n v="3.32"/>
    <m/>
    <m/>
  </r>
  <r>
    <s v="Validación y Prueba de Soportes de Ventas "/>
    <x v="24"/>
    <x v="0"/>
    <n v="8"/>
    <n v="480"/>
    <x v="8"/>
    <n v="4.47"/>
    <m/>
    <m/>
  </r>
  <r>
    <s v="Validación y Prueba de Soportes de Ventas "/>
    <x v="24"/>
    <x v="0"/>
    <n v="8"/>
    <n v="480"/>
    <x v="8"/>
    <n v="4.3"/>
    <m/>
    <m/>
  </r>
  <r>
    <s v="Validación y Prueba de Soportes de Ventas "/>
    <x v="24"/>
    <x v="0"/>
    <n v="8"/>
    <n v="480"/>
    <x v="8"/>
    <n v="2.33"/>
    <m/>
    <m/>
  </r>
  <r>
    <s v="Validación y Prueba de Soportes de Ventas "/>
    <x v="24"/>
    <x v="0"/>
    <n v="8"/>
    <n v="480"/>
    <x v="8"/>
    <n v="5.05"/>
    <m/>
    <m/>
  </r>
  <r>
    <s v="Validación y Prueba de Soportes de Ventas "/>
    <x v="24"/>
    <x v="0"/>
    <n v="8"/>
    <n v="480"/>
    <x v="8"/>
    <n v="4.28"/>
    <m/>
    <m/>
  </r>
  <r>
    <s v="Validación y Prueba de Soportes de Ventas "/>
    <x v="24"/>
    <x v="0"/>
    <n v="8"/>
    <n v="480"/>
    <x v="8"/>
    <n v="2.4500000000000002"/>
    <m/>
    <m/>
  </r>
  <r>
    <s v="Validación y Prueba de Soportes de Ventas "/>
    <x v="24"/>
    <x v="0"/>
    <n v="8"/>
    <n v="480"/>
    <x v="8"/>
    <n v="2.08"/>
    <m/>
    <m/>
  </r>
  <r>
    <s v="Validación y Prueba de Soportes de Ventas "/>
    <x v="24"/>
    <x v="0"/>
    <n v="8"/>
    <n v="480"/>
    <x v="8"/>
    <n v="4.92"/>
    <m/>
    <m/>
  </r>
  <r>
    <s v="Validación y Prueba de Soportes de Ventas "/>
    <x v="24"/>
    <x v="0"/>
    <n v="8"/>
    <n v="480"/>
    <x v="8"/>
    <n v="3.75"/>
    <m/>
    <m/>
  </r>
  <r>
    <s v="Validación y Prueba de Soportes de Ventas "/>
    <x v="24"/>
    <x v="0"/>
    <n v="8"/>
    <n v="480"/>
    <x v="8"/>
    <n v="3.12"/>
    <m/>
    <m/>
  </r>
  <r>
    <s v="Validación y Prueba de Soportes de Ventas "/>
    <x v="24"/>
    <x v="0"/>
    <n v="8"/>
    <n v="480"/>
    <x v="8"/>
    <n v="4.4000000000000004"/>
    <m/>
    <m/>
  </r>
  <r>
    <s v="Validación y Prueba de Soportes de Ventas "/>
    <x v="24"/>
    <x v="0"/>
    <n v="8"/>
    <n v="480"/>
    <x v="8"/>
    <n v="7.53"/>
    <m/>
    <m/>
  </r>
  <r>
    <s v="Validación y Prueba de Soportes de Ventas "/>
    <x v="24"/>
    <x v="0"/>
    <n v="8"/>
    <n v="480"/>
    <x v="8"/>
    <n v="4.5"/>
    <m/>
    <m/>
  </r>
  <r>
    <s v="Validación y Prueba de Soportes de Ventas "/>
    <x v="24"/>
    <x v="0"/>
    <n v="8"/>
    <n v="480"/>
    <x v="8"/>
    <n v="6.83"/>
    <m/>
    <m/>
  </r>
  <r>
    <s v="Validación y Prueba de Soportes de Ventas "/>
    <x v="24"/>
    <x v="0"/>
    <n v="8"/>
    <n v="480"/>
    <x v="8"/>
    <n v="4.45"/>
    <m/>
    <m/>
  </r>
  <r>
    <s v="Validación y Prueba de Soportes de Ventas "/>
    <x v="24"/>
    <x v="0"/>
    <n v="8"/>
    <n v="480"/>
    <x v="8"/>
    <n v="2.25"/>
    <m/>
    <m/>
  </r>
  <r>
    <s v="Validación y Prueba de Soportes de Ventas "/>
    <x v="24"/>
    <x v="0"/>
    <n v="8"/>
    <n v="480"/>
    <x v="8"/>
    <n v="4.38"/>
    <m/>
    <m/>
  </r>
  <r>
    <s v="Validación y Prueba de Soportes de Ventas "/>
    <x v="24"/>
    <x v="0"/>
    <n v="8"/>
    <n v="480"/>
    <x v="8"/>
    <n v="5.12"/>
    <m/>
    <m/>
  </r>
  <r>
    <s v="Validación y Prueba de Soportes de Ventas "/>
    <x v="24"/>
    <x v="0"/>
    <n v="8"/>
    <n v="480"/>
    <x v="8"/>
    <n v="1.1299999999999999"/>
    <m/>
    <m/>
  </r>
  <r>
    <s v="Validación y Prueba de Soportes de Ventas "/>
    <x v="24"/>
    <x v="0"/>
    <n v="8"/>
    <n v="480"/>
    <x v="8"/>
    <n v="1.68"/>
    <m/>
    <m/>
  </r>
  <r>
    <s v="Validación y Prueba de Soportes de Ventas "/>
    <x v="24"/>
    <x v="0"/>
    <n v="8"/>
    <n v="480"/>
    <x v="8"/>
    <n v="15.28"/>
    <m/>
    <m/>
  </r>
  <r>
    <s v="Validación y Prueba de Soportes de Ventas "/>
    <x v="24"/>
    <x v="0"/>
    <n v="8"/>
    <n v="480"/>
    <x v="8"/>
    <n v="9.2799999999999994"/>
    <m/>
    <m/>
  </r>
  <r>
    <s v="Validación y Prueba de Soportes de Ventas "/>
    <x v="24"/>
    <x v="0"/>
    <n v="8"/>
    <n v="480"/>
    <x v="8"/>
    <n v="7.63"/>
    <m/>
    <m/>
  </r>
  <r>
    <s v="Validación y Prueba de Soportes de Ventas "/>
    <x v="24"/>
    <x v="0"/>
    <n v="8"/>
    <n v="480"/>
    <x v="8"/>
    <n v="8.57"/>
    <m/>
    <m/>
  </r>
  <r>
    <s v="Validación y Prueba de Soportes de Ventas "/>
    <x v="24"/>
    <x v="0"/>
    <n v="8"/>
    <n v="480"/>
    <x v="8"/>
    <n v="6.38"/>
    <m/>
    <m/>
  </r>
  <r>
    <s v="Validación y Prueba de Soportes de Ventas "/>
    <x v="24"/>
    <x v="0"/>
    <n v="8"/>
    <n v="480"/>
    <x v="8"/>
    <n v="4.3499999999999996"/>
    <m/>
    <m/>
  </r>
  <r>
    <s v="Validación y Prueba de Soportes de Ventas "/>
    <x v="24"/>
    <x v="0"/>
    <n v="8"/>
    <n v="480"/>
    <x v="8"/>
    <n v="5.53"/>
    <m/>
    <m/>
  </r>
  <r>
    <s v="Otros"/>
    <x v="17"/>
    <x v="0"/>
    <n v="8"/>
    <n v="480"/>
    <x v="8"/>
    <n v="33.82"/>
    <m/>
    <m/>
  </r>
  <r>
    <s v="Otros"/>
    <x v="1"/>
    <x v="0"/>
    <n v="8"/>
    <n v="480"/>
    <x v="8"/>
    <n v="12.57"/>
    <m/>
    <m/>
  </r>
  <r>
    <s v="Validación y Prueba de Soportes de Ventas "/>
    <x v="24"/>
    <x v="0"/>
    <n v="8"/>
    <n v="480"/>
    <x v="8"/>
    <n v="2.87"/>
    <m/>
    <m/>
  </r>
  <r>
    <s v="Validación y Prueba de Soportes de Ventas "/>
    <x v="24"/>
    <x v="0"/>
    <n v="8"/>
    <n v="480"/>
    <x v="8"/>
    <n v="8.6300000000000008"/>
    <m/>
    <m/>
  </r>
  <r>
    <s v="Validación y Prueba de Soportes de Ventas "/>
    <x v="24"/>
    <x v="0"/>
    <n v="8"/>
    <n v="480"/>
    <x v="8"/>
    <n v="7.52"/>
    <m/>
    <m/>
  </r>
  <r>
    <s v="Validación y Prueba de Soportes de Ventas "/>
    <x v="24"/>
    <x v="0"/>
    <n v="8"/>
    <n v="480"/>
    <x v="8"/>
    <n v="7.52"/>
    <m/>
    <m/>
  </r>
  <r>
    <s v="Validación y Prueba de Soportes de Ventas "/>
    <x v="24"/>
    <x v="0"/>
    <n v="8"/>
    <n v="480"/>
    <x v="8"/>
    <n v="4.1500000000000004"/>
    <m/>
    <m/>
  </r>
  <r>
    <s v="Validación y Prueba de Soportes de Ventas "/>
    <x v="24"/>
    <x v="0"/>
    <n v="8"/>
    <n v="480"/>
    <x v="8"/>
    <n v="4.83"/>
    <m/>
    <m/>
  </r>
  <r>
    <s v="Validación y Prueba de Soportes de Ventas "/>
    <x v="24"/>
    <x v="0"/>
    <n v="8"/>
    <n v="480"/>
    <x v="8"/>
    <n v="6.53"/>
    <m/>
    <m/>
  </r>
  <r>
    <s v="Validación y Prueba de Soportes de Ventas "/>
    <x v="24"/>
    <x v="0"/>
    <n v="8"/>
    <n v="480"/>
    <x v="8"/>
    <n v="7.53"/>
    <m/>
    <m/>
  </r>
  <r>
    <s v="Validación y Prueba de Soportes de Ventas "/>
    <x v="24"/>
    <x v="0"/>
    <n v="8"/>
    <n v="480"/>
    <x v="8"/>
    <n v="3.03"/>
    <m/>
    <m/>
  </r>
  <r>
    <s v="Validación y Prueba de Soportes de Ventas "/>
    <x v="24"/>
    <x v="0"/>
    <n v="8"/>
    <n v="480"/>
    <x v="8"/>
    <n v="2.87"/>
    <m/>
    <m/>
  </r>
  <r>
    <s v="Validación y Prueba de Soportes de Ventas "/>
    <x v="24"/>
    <x v="0"/>
    <n v="8"/>
    <n v="480"/>
    <x v="8"/>
    <n v="3.75"/>
    <m/>
    <m/>
  </r>
  <r>
    <s v="Validación y Prueba de Soportes de Ventas "/>
    <x v="24"/>
    <x v="0"/>
    <n v="8"/>
    <n v="480"/>
    <x v="8"/>
    <n v="4.5999999999999996"/>
    <m/>
    <m/>
  </r>
  <r>
    <s v="Validación y Prueba de Soportes de Ventas "/>
    <x v="24"/>
    <x v="0"/>
    <n v="8"/>
    <n v="480"/>
    <x v="8"/>
    <n v="5.12"/>
    <m/>
    <m/>
  </r>
  <r>
    <s v="Validación y Prueba de Soportes de Ventas "/>
    <x v="24"/>
    <x v="0"/>
    <n v="8"/>
    <n v="480"/>
    <x v="8"/>
    <n v="6.57"/>
    <m/>
    <m/>
  </r>
  <r>
    <s v="Validación y Prueba de Soportes de Ventas "/>
    <x v="24"/>
    <x v="0"/>
    <n v="8"/>
    <n v="480"/>
    <x v="8"/>
    <n v="5.2"/>
    <m/>
    <m/>
  </r>
  <r>
    <s v="Validación y Prueba de Soportes de Ventas "/>
    <x v="24"/>
    <x v="0"/>
    <n v="8"/>
    <n v="480"/>
    <x v="8"/>
    <n v="3.22"/>
    <m/>
    <m/>
  </r>
  <r>
    <s v="Validación y Prueba de Soportes de Ventas "/>
    <x v="24"/>
    <x v="0"/>
    <n v="8"/>
    <n v="480"/>
    <x v="9"/>
    <n v="3.73"/>
    <m/>
    <m/>
  </r>
  <r>
    <s v="Validación y Prueba de Soportes de Ventas "/>
    <x v="24"/>
    <x v="0"/>
    <n v="8"/>
    <n v="480"/>
    <x v="9"/>
    <n v="5.75"/>
    <m/>
    <m/>
  </r>
  <r>
    <s v="Validación y Prueba de Soportes de Ventas "/>
    <x v="24"/>
    <x v="0"/>
    <n v="8"/>
    <n v="480"/>
    <x v="9"/>
    <n v="3.93"/>
    <m/>
    <m/>
  </r>
  <r>
    <s v="Validación y Prueba de Soportes de Ventas "/>
    <x v="24"/>
    <x v="0"/>
    <n v="8"/>
    <n v="480"/>
    <x v="9"/>
    <n v="3.5"/>
    <m/>
    <m/>
  </r>
  <r>
    <s v="Validación y Prueba de Soportes de Ventas "/>
    <x v="24"/>
    <x v="0"/>
    <n v="8"/>
    <n v="480"/>
    <x v="9"/>
    <n v="2.4500000000000002"/>
    <m/>
    <m/>
  </r>
  <r>
    <s v="Validación y Prueba de Soportes de Ventas "/>
    <x v="24"/>
    <x v="0"/>
    <n v="8"/>
    <n v="480"/>
    <x v="9"/>
    <n v="3.05"/>
    <m/>
    <m/>
  </r>
  <r>
    <s v="Validación y Prueba de Soportes de Ventas "/>
    <x v="24"/>
    <x v="0"/>
    <n v="8"/>
    <n v="480"/>
    <x v="9"/>
    <n v="3.45"/>
    <m/>
    <m/>
  </r>
  <r>
    <s v="Validación y Prueba de Soportes de Ventas "/>
    <x v="24"/>
    <x v="0"/>
    <n v="8"/>
    <n v="480"/>
    <x v="9"/>
    <n v="6"/>
    <m/>
    <m/>
  </r>
  <r>
    <s v="Validación y Prueba de Soportes de Ventas "/>
    <x v="24"/>
    <x v="0"/>
    <n v="8"/>
    <n v="480"/>
    <x v="9"/>
    <n v="5.9"/>
    <m/>
    <m/>
  </r>
  <r>
    <s v="Validación y Prueba de Soportes de Ventas "/>
    <x v="24"/>
    <x v="0"/>
    <n v="8"/>
    <n v="480"/>
    <x v="9"/>
    <n v="3.92"/>
    <m/>
    <m/>
  </r>
  <r>
    <s v="Validación y Prueba de Soportes de Ventas "/>
    <x v="24"/>
    <x v="0"/>
    <n v="8"/>
    <n v="480"/>
    <x v="9"/>
    <n v="2.97"/>
    <m/>
    <m/>
  </r>
  <r>
    <s v="Validación y Prueba de Soportes de Ventas "/>
    <x v="24"/>
    <x v="0"/>
    <n v="8"/>
    <n v="480"/>
    <x v="9"/>
    <n v="3.7"/>
    <m/>
    <m/>
  </r>
  <r>
    <s v="Validación y Prueba de Soportes de Ventas "/>
    <x v="24"/>
    <x v="0"/>
    <n v="8"/>
    <n v="480"/>
    <x v="9"/>
    <n v="1.78"/>
    <m/>
    <m/>
  </r>
  <r>
    <s v="Validación y Prueba de Soportes de Ventas "/>
    <x v="24"/>
    <x v="0"/>
    <n v="8"/>
    <n v="480"/>
    <x v="9"/>
    <n v="1.25"/>
    <m/>
    <m/>
  </r>
  <r>
    <s v="Validación y Prueba de Soportes de Ventas "/>
    <x v="24"/>
    <x v="0"/>
    <n v="8"/>
    <n v="480"/>
    <x v="9"/>
    <n v="1.1499999999999999"/>
    <m/>
    <m/>
  </r>
  <r>
    <s v="Validación y Prueba de Soportes de Ventas "/>
    <x v="24"/>
    <x v="0"/>
    <n v="8"/>
    <n v="480"/>
    <x v="9"/>
    <n v="6.17"/>
    <m/>
    <m/>
  </r>
  <r>
    <s v="Validación y Prueba de Soportes de Ventas "/>
    <x v="24"/>
    <x v="0"/>
    <n v="8"/>
    <n v="480"/>
    <x v="9"/>
    <n v="3.08"/>
    <m/>
    <m/>
  </r>
  <r>
    <s v="Validación y Prueba de Soportes de Ventas "/>
    <x v="24"/>
    <x v="0"/>
    <n v="8"/>
    <n v="480"/>
    <x v="9"/>
    <n v="7.23"/>
    <m/>
    <m/>
  </r>
  <r>
    <s v="Validación y Prueba de Soportes de Ventas "/>
    <x v="24"/>
    <x v="0"/>
    <n v="8"/>
    <n v="480"/>
    <x v="9"/>
    <n v="6.65"/>
    <m/>
    <m/>
  </r>
  <r>
    <s v="Validación y Prueba de Soportes de Ventas "/>
    <x v="24"/>
    <x v="0"/>
    <n v="8"/>
    <n v="480"/>
    <x v="9"/>
    <n v="4.9000000000000004"/>
    <m/>
    <m/>
  </r>
  <r>
    <s v="Validación y Prueba de Soportes de Ventas "/>
    <x v="24"/>
    <x v="0"/>
    <n v="8"/>
    <n v="480"/>
    <x v="9"/>
    <n v="5.5"/>
    <m/>
    <m/>
  </r>
  <r>
    <s v="Validación y Prueba de Soportes de Ventas "/>
    <x v="24"/>
    <x v="0"/>
    <n v="8"/>
    <n v="480"/>
    <x v="9"/>
    <n v="4.93"/>
    <m/>
    <m/>
  </r>
  <r>
    <s v="Otros"/>
    <x v="16"/>
    <x v="0"/>
    <n v="8"/>
    <n v="480"/>
    <x v="9"/>
    <n v="5.72"/>
    <m/>
    <m/>
  </r>
  <r>
    <s v="Validación y Prueba de Soportes de Ventas "/>
    <x v="24"/>
    <x v="0"/>
    <n v="8"/>
    <n v="480"/>
    <x v="9"/>
    <n v="5.23"/>
    <m/>
    <m/>
  </r>
  <r>
    <s v="Validación y Prueba de Soportes de Ventas "/>
    <x v="24"/>
    <x v="0"/>
    <n v="8"/>
    <n v="480"/>
    <x v="9"/>
    <n v="5.65"/>
    <m/>
    <m/>
  </r>
  <r>
    <s v="Validación y Prueba de Soportes de Ventas "/>
    <x v="24"/>
    <x v="0"/>
    <n v="8"/>
    <n v="480"/>
    <x v="9"/>
    <n v="1.95"/>
    <m/>
    <m/>
  </r>
  <r>
    <s v="Validación y Prueba de Soportes de Ventas "/>
    <x v="24"/>
    <x v="0"/>
    <n v="8"/>
    <n v="480"/>
    <x v="9"/>
    <n v="5.62"/>
    <m/>
    <m/>
  </r>
  <r>
    <s v="Validación y Prueba de Soportes de Ventas "/>
    <x v="24"/>
    <x v="0"/>
    <n v="8"/>
    <n v="480"/>
    <x v="9"/>
    <n v="3.55"/>
    <m/>
    <m/>
  </r>
  <r>
    <s v="Validación y Prueba de Soportes de Ventas "/>
    <x v="24"/>
    <x v="0"/>
    <n v="8"/>
    <n v="480"/>
    <x v="9"/>
    <n v="5.32"/>
    <m/>
    <m/>
  </r>
  <r>
    <s v="Validación y Prueba de Soportes de Ventas "/>
    <x v="24"/>
    <x v="0"/>
    <n v="8"/>
    <n v="480"/>
    <x v="9"/>
    <n v="3"/>
    <m/>
    <m/>
  </r>
  <r>
    <s v="Validación y Prueba de Soportes de Ventas "/>
    <x v="24"/>
    <x v="0"/>
    <n v="8"/>
    <n v="480"/>
    <x v="9"/>
    <n v="12.15"/>
    <m/>
    <m/>
  </r>
  <r>
    <s v="Validación y Prueba de Soportes de Ventas "/>
    <x v="24"/>
    <x v="0"/>
    <n v="8"/>
    <n v="480"/>
    <x v="9"/>
    <n v="5.27"/>
    <m/>
    <m/>
  </r>
  <r>
    <s v="Validación y Prueba de Soportes de Ventas "/>
    <x v="24"/>
    <x v="0"/>
    <n v="8"/>
    <n v="480"/>
    <x v="9"/>
    <n v="3.4"/>
    <m/>
    <m/>
  </r>
  <r>
    <s v="Validación y Prueba de Soportes de Ventas "/>
    <x v="24"/>
    <x v="0"/>
    <n v="8"/>
    <n v="480"/>
    <x v="9"/>
    <n v="4.47"/>
    <m/>
    <m/>
  </r>
  <r>
    <s v="Validación y Prueba de Soportes de Ventas "/>
    <x v="24"/>
    <x v="0"/>
    <n v="8"/>
    <n v="480"/>
    <x v="9"/>
    <n v="6.18"/>
    <m/>
    <m/>
  </r>
  <r>
    <s v="Validación y Prueba de Soportes de Ventas "/>
    <x v="24"/>
    <x v="0"/>
    <n v="8"/>
    <n v="480"/>
    <x v="9"/>
    <n v="2.0499999999999998"/>
    <m/>
    <m/>
  </r>
  <r>
    <s v="Validación y Prueba de Soportes de Ventas "/>
    <x v="24"/>
    <x v="0"/>
    <n v="8"/>
    <n v="480"/>
    <x v="9"/>
    <n v="3.08"/>
    <m/>
    <m/>
  </r>
  <r>
    <s v="Validación y Prueba de Soportes de Ventas "/>
    <x v="24"/>
    <x v="0"/>
    <n v="8"/>
    <n v="480"/>
    <x v="9"/>
    <n v="4.47"/>
    <m/>
    <m/>
  </r>
  <r>
    <s v="Validación y Prueba de Soportes de Ventas "/>
    <x v="24"/>
    <x v="0"/>
    <n v="8"/>
    <n v="480"/>
    <x v="9"/>
    <n v="6.58"/>
    <m/>
    <m/>
  </r>
  <r>
    <s v="Validación y Prueba de Soportes de Ventas "/>
    <x v="24"/>
    <x v="0"/>
    <n v="8"/>
    <n v="480"/>
    <x v="9"/>
    <n v="2.65"/>
    <m/>
    <m/>
  </r>
  <r>
    <s v="Validación y Prueba de Soportes de Ventas "/>
    <x v="24"/>
    <x v="0"/>
    <n v="8"/>
    <n v="480"/>
    <x v="9"/>
    <n v="4.3499999999999996"/>
    <m/>
    <m/>
  </r>
  <r>
    <s v="Validación y Prueba de Soportes de Ventas "/>
    <x v="24"/>
    <x v="0"/>
    <n v="8"/>
    <n v="480"/>
    <x v="9"/>
    <n v="3.97"/>
    <m/>
    <m/>
  </r>
  <r>
    <s v="Validación y Prueba de Soportes de Ventas "/>
    <x v="24"/>
    <x v="0"/>
    <n v="8"/>
    <n v="480"/>
    <x v="9"/>
    <n v="4.1500000000000004"/>
    <m/>
    <m/>
  </r>
  <r>
    <s v="Validación y Prueba de Soportes de Ventas "/>
    <x v="24"/>
    <x v="0"/>
    <n v="8"/>
    <n v="480"/>
    <x v="9"/>
    <n v="5.05"/>
    <m/>
    <m/>
  </r>
  <r>
    <s v="Validación y Prueba de Soportes de Ventas "/>
    <x v="24"/>
    <x v="0"/>
    <n v="8"/>
    <n v="480"/>
    <x v="9"/>
    <n v="4.0999999999999996"/>
    <m/>
    <m/>
  </r>
  <r>
    <s v="Validación y Prueba de Soportes de Ventas "/>
    <x v="24"/>
    <x v="0"/>
    <n v="8"/>
    <n v="480"/>
    <x v="9"/>
    <n v="3.78"/>
    <m/>
    <m/>
  </r>
  <r>
    <s v="Validación y Prueba de Soportes de Ventas "/>
    <x v="24"/>
    <x v="0"/>
    <n v="8"/>
    <n v="480"/>
    <x v="9"/>
    <n v="4.92"/>
    <m/>
    <m/>
  </r>
  <r>
    <s v="Validación y Prueba de Soportes de Ventas "/>
    <x v="24"/>
    <x v="0"/>
    <n v="8"/>
    <n v="480"/>
    <x v="9"/>
    <n v="6.55"/>
    <m/>
    <m/>
  </r>
  <r>
    <s v="Validación y Prueba de Soportes de Ventas "/>
    <x v="24"/>
    <x v="0"/>
    <n v="8"/>
    <n v="480"/>
    <x v="9"/>
    <n v="5.42"/>
    <m/>
    <m/>
  </r>
  <r>
    <s v="Validación y Prueba de Soportes de Ventas "/>
    <x v="24"/>
    <x v="0"/>
    <n v="8"/>
    <n v="480"/>
    <x v="9"/>
    <n v="2.9"/>
    <m/>
    <m/>
  </r>
  <r>
    <s v="Validación y Prueba de Soportes de Ventas "/>
    <x v="24"/>
    <x v="0"/>
    <n v="8"/>
    <n v="480"/>
    <x v="9"/>
    <n v="4.33"/>
    <m/>
    <m/>
  </r>
  <r>
    <s v="Validación y Prueba de Soportes de Ventas "/>
    <x v="24"/>
    <x v="0"/>
    <n v="8"/>
    <n v="480"/>
    <x v="9"/>
    <n v="2.5"/>
    <m/>
    <m/>
  </r>
  <r>
    <s v="Validación y Prueba de Soportes de Ventas "/>
    <x v="24"/>
    <x v="0"/>
    <n v="8"/>
    <n v="480"/>
    <x v="9"/>
    <n v="3.98"/>
    <m/>
    <m/>
  </r>
  <r>
    <s v="Validación y Prueba de Soportes de Ventas "/>
    <x v="24"/>
    <x v="0"/>
    <n v="8"/>
    <n v="480"/>
    <x v="9"/>
    <n v="4.37"/>
    <m/>
    <m/>
  </r>
  <r>
    <s v="Validación y Prueba de Soportes de Ventas "/>
    <x v="24"/>
    <x v="0"/>
    <n v="8"/>
    <n v="480"/>
    <x v="9"/>
    <n v="1.88"/>
    <m/>
    <m/>
  </r>
  <r>
    <s v="Validación y Prueba de Soportes de Ventas "/>
    <x v="24"/>
    <x v="0"/>
    <n v="8"/>
    <n v="480"/>
    <x v="9"/>
    <n v="3.43"/>
    <m/>
    <m/>
  </r>
  <r>
    <s v="Validación y Prueba de Soportes de Ventas "/>
    <x v="24"/>
    <x v="0"/>
    <n v="8"/>
    <n v="480"/>
    <x v="9"/>
    <n v="4.93"/>
    <m/>
    <m/>
  </r>
  <r>
    <s v="Validación y Prueba de Soportes de Ventas "/>
    <x v="24"/>
    <x v="0"/>
    <n v="8"/>
    <n v="480"/>
    <x v="9"/>
    <n v="2.83"/>
    <m/>
    <m/>
  </r>
  <r>
    <s v="Validación y Prueba de Soportes de Ventas "/>
    <x v="24"/>
    <x v="0"/>
    <n v="8"/>
    <n v="480"/>
    <x v="9"/>
    <n v="3.48"/>
    <m/>
    <m/>
  </r>
  <r>
    <s v="Validación y Prueba de Soportes de Ventas "/>
    <x v="24"/>
    <x v="0"/>
    <n v="8"/>
    <n v="480"/>
    <x v="9"/>
    <n v="4.08"/>
    <m/>
    <m/>
  </r>
  <r>
    <s v="Validación y Prueba de Soportes de Ventas "/>
    <x v="24"/>
    <x v="0"/>
    <n v="8"/>
    <n v="480"/>
    <x v="9"/>
    <n v="1.23"/>
    <m/>
    <m/>
  </r>
  <r>
    <s v="Validación y Prueba de Soportes de Ventas "/>
    <x v="24"/>
    <x v="0"/>
    <n v="8"/>
    <n v="480"/>
    <x v="9"/>
    <n v="2.6"/>
    <m/>
    <m/>
  </r>
  <r>
    <s v="Validación y Prueba de Soportes de Ventas "/>
    <x v="24"/>
    <x v="0"/>
    <n v="8"/>
    <n v="480"/>
    <x v="9"/>
    <n v="4.18"/>
    <m/>
    <m/>
  </r>
  <r>
    <s v="Validación y Prueba de Soportes de Ventas "/>
    <x v="24"/>
    <x v="0"/>
    <n v="8"/>
    <n v="480"/>
    <x v="9"/>
    <n v="2.13"/>
    <m/>
    <m/>
  </r>
  <r>
    <s v="Validación y Prueba de Soportes de Ventas "/>
    <x v="24"/>
    <x v="0"/>
    <n v="8"/>
    <n v="480"/>
    <x v="9"/>
    <n v="4.28"/>
    <m/>
    <m/>
  </r>
  <r>
    <s v="Validación y Prueba de Soportes de Ventas "/>
    <x v="24"/>
    <x v="0"/>
    <n v="8"/>
    <n v="480"/>
    <x v="9"/>
    <n v="2.12"/>
    <m/>
    <m/>
  </r>
  <r>
    <s v="Validación y Prueba de Soportes de Ventas "/>
    <x v="24"/>
    <x v="0"/>
    <n v="8"/>
    <n v="480"/>
    <x v="9"/>
    <n v="6.23"/>
    <m/>
    <m/>
  </r>
  <r>
    <s v="Validación y Prueba de Soportes de Ventas "/>
    <x v="24"/>
    <x v="0"/>
    <n v="8"/>
    <n v="480"/>
    <x v="9"/>
    <n v="1.65"/>
    <m/>
    <m/>
  </r>
  <r>
    <s v="Validación y Prueba de Soportes de Ventas "/>
    <x v="24"/>
    <x v="0"/>
    <n v="8"/>
    <n v="480"/>
    <x v="9"/>
    <n v="1.05"/>
    <m/>
    <m/>
  </r>
  <r>
    <s v="Validación y Prueba de Soportes de Ventas "/>
    <x v="24"/>
    <x v="0"/>
    <n v="8"/>
    <n v="480"/>
    <x v="9"/>
    <n v="4.38"/>
    <m/>
    <m/>
  </r>
  <r>
    <s v="Otros"/>
    <x v="17"/>
    <x v="0"/>
    <n v="8"/>
    <n v="480"/>
    <x v="9"/>
    <n v="42.45"/>
    <m/>
    <m/>
  </r>
  <r>
    <s v="Validación y Prueba de Soportes de Ventas "/>
    <x v="24"/>
    <x v="0"/>
    <n v="8"/>
    <n v="480"/>
    <x v="9"/>
    <n v="6.58"/>
    <m/>
    <m/>
  </r>
  <r>
    <s v="Validación y Prueba de Soportes de Ventas "/>
    <x v="24"/>
    <x v="0"/>
    <n v="8"/>
    <n v="480"/>
    <x v="9"/>
    <n v="3.9"/>
    <m/>
    <m/>
  </r>
  <r>
    <s v="Validación y Prueba de Soportes de Ventas "/>
    <x v="24"/>
    <x v="0"/>
    <n v="8"/>
    <n v="480"/>
    <x v="9"/>
    <n v="4"/>
    <m/>
    <m/>
  </r>
  <r>
    <s v="Validación y Prueba de Soportes de Ventas "/>
    <x v="24"/>
    <x v="0"/>
    <n v="8"/>
    <n v="480"/>
    <x v="9"/>
    <n v="3.93"/>
    <m/>
    <m/>
  </r>
  <r>
    <s v="Validación y Prueba de Soportes de Ventas "/>
    <x v="24"/>
    <x v="0"/>
    <n v="8"/>
    <n v="480"/>
    <x v="9"/>
    <n v="2.88"/>
    <m/>
    <m/>
  </r>
  <r>
    <s v="Validación y Prueba de Soportes de Ventas "/>
    <x v="24"/>
    <x v="0"/>
    <n v="8"/>
    <n v="480"/>
    <x v="9"/>
    <n v="4.2"/>
    <m/>
    <m/>
  </r>
  <r>
    <s v="Validación y Prueba de Soportes de Ventas "/>
    <x v="24"/>
    <x v="0"/>
    <n v="8"/>
    <n v="480"/>
    <x v="9"/>
    <n v="4.32"/>
    <m/>
    <m/>
  </r>
  <r>
    <s v="Validación y Prueba de Soportes de Ventas "/>
    <x v="24"/>
    <x v="0"/>
    <n v="8"/>
    <n v="480"/>
    <x v="9"/>
    <n v="5.78"/>
    <m/>
    <m/>
  </r>
  <r>
    <s v="Validación y Prueba de Soportes de Ventas "/>
    <x v="24"/>
    <x v="0"/>
    <n v="8"/>
    <n v="480"/>
    <x v="9"/>
    <n v="4.7300000000000004"/>
    <m/>
    <m/>
  </r>
  <r>
    <s v="Validación y Prueba de Soportes de Ventas "/>
    <x v="24"/>
    <x v="0"/>
    <n v="8"/>
    <n v="480"/>
    <x v="9"/>
    <n v="3.27"/>
    <m/>
    <m/>
  </r>
  <r>
    <s v="Validación y Prueba de Soportes de Ventas "/>
    <x v="24"/>
    <x v="0"/>
    <n v="8"/>
    <n v="480"/>
    <x v="9"/>
    <n v="6.03"/>
    <m/>
    <m/>
  </r>
  <r>
    <s v="Validación y Prueba de Soportes de Ventas "/>
    <x v="24"/>
    <x v="0"/>
    <n v="8"/>
    <n v="480"/>
    <x v="9"/>
    <n v="2.5"/>
    <m/>
    <m/>
  </r>
  <r>
    <s v="Validación y Prueba de Soportes de Ventas "/>
    <x v="24"/>
    <x v="0"/>
    <n v="8"/>
    <n v="480"/>
    <x v="9"/>
    <n v="4.68"/>
    <m/>
    <m/>
  </r>
  <r>
    <s v="Validación y Prueba de Soportes de Ventas "/>
    <x v="24"/>
    <x v="0"/>
    <n v="8"/>
    <n v="480"/>
    <x v="9"/>
    <n v="2.73"/>
    <m/>
    <m/>
  </r>
  <r>
    <s v="Validación y Prueba de Soportes de Ventas "/>
    <x v="24"/>
    <x v="0"/>
    <n v="8"/>
    <n v="480"/>
    <x v="9"/>
    <n v="2.38"/>
    <m/>
    <m/>
  </r>
  <r>
    <s v="Validación y Prueba de Soportes de Ventas "/>
    <x v="24"/>
    <x v="0"/>
    <n v="8"/>
    <n v="480"/>
    <x v="9"/>
    <n v="4.12"/>
    <m/>
    <m/>
  </r>
  <r>
    <s v="Validación y Prueba de Soportes de Ventas "/>
    <x v="24"/>
    <x v="0"/>
    <n v="8"/>
    <n v="480"/>
    <x v="9"/>
    <n v="3.37"/>
    <m/>
    <m/>
  </r>
  <r>
    <s v="Validación y Prueba de Soportes de Ventas "/>
    <x v="24"/>
    <x v="0"/>
    <n v="8"/>
    <n v="480"/>
    <x v="9"/>
    <n v="2.2000000000000002"/>
    <m/>
    <m/>
  </r>
  <r>
    <s v="Validación y Prueba de Soportes de Ventas "/>
    <x v="24"/>
    <x v="0"/>
    <n v="8"/>
    <n v="480"/>
    <x v="9"/>
    <n v="2.92"/>
    <m/>
    <m/>
  </r>
  <r>
    <s v="Validación y Prueba de Soportes de Ventas "/>
    <x v="24"/>
    <x v="0"/>
    <n v="8"/>
    <n v="480"/>
    <x v="9"/>
    <n v="5.57"/>
    <m/>
    <m/>
  </r>
  <r>
    <s v="Otros"/>
    <x v="16"/>
    <x v="0"/>
    <n v="8"/>
    <n v="480"/>
    <x v="9"/>
    <n v="4.03"/>
    <m/>
    <m/>
  </r>
  <r>
    <s v="Validación y Prueba de Soportes de Ventas "/>
    <x v="24"/>
    <x v="0"/>
    <n v="8"/>
    <n v="480"/>
    <x v="9"/>
    <n v="3.58"/>
    <m/>
    <m/>
  </r>
  <r>
    <s v="Validación y Prueba de Soportes de Ventas "/>
    <x v="24"/>
    <x v="0"/>
    <n v="8"/>
    <n v="480"/>
    <x v="9"/>
    <n v="1.73"/>
    <m/>
    <m/>
  </r>
  <r>
    <s v="Validación y Prueba de Soportes de Ventas "/>
    <x v="24"/>
    <x v="0"/>
    <n v="8"/>
    <n v="480"/>
    <x v="9"/>
    <n v="3.73"/>
    <m/>
    <m/>
  </r>
  <r>
    <s v="Validación y Prueba de Soportes de Ventas "/>
    <x v="24"/>
    <x v="0"/>
    <n v="8"/>
    <n v="480"/>
    <x v="9"/>
    <n v="3.33"/>
    <m/>
    <m/>
  </r>
  <r>
    <s v="Validación y Prueba de Soportes de Ventas "/>
    <x v="24"/>
    <x v="0"/>
    <n v="8"/>
    <n v="480"/>
    <x v="9"/>
    <n v="3.1"/>
    <m/>
    <m/>
  </r>
  <r>
    <s v="Validación y Prueba de Soportes de Ventas "/>
    <x v="24"/>
    <x v="0"/>
    <n v="8"/>
    <n v="480"/>
    <x v="9"/>
    <n v="4.72"/>
    <m/>
    <m/>
  </r>
  <r>
    <s v="Validación y Prueba de Soportes de Ventas "/>
    <x v="24"/>
    <x v="0"/>
    <n v="8"/>
    <n v="480"/>
    <x v="9"/>
    <n v="4.28"/>
    <m/>
    <m/>
  </r>
  <r>
    <s v="Validación y Prueba de Soportes de Ventas "/>
    <x v="24"/>
    <x v="0"/>
    <n v="8"/>
    <n v="480"/>
    <x v="9"/>
    <n v="5.4"/>
    <m/>
    <m/>
  </r>
  <r>
    <s v="Validación y Prueba de Soportes de Ventas "/>
    <x v="24"/>
    <x v="0"/>
    <n v="8"/>
    <n v="480"/>
    <x v="9"/>
    <n v="2.42"/>
    <m/>
    <m/>
  </r>
  <r>
    <s v="Validación y Prueba de Soportes de Ventas "/>
    <x v="24"/>
    <x v="0"/>
    <n v="8"/>
    <n v="480"/>
    <x v="9"/>
    <n v="2.9"/>
    <m/>
    <m/>
  </r>
  <r>
    <s v="Validación y Prueba de Soportes de Ventas "/>
    <x v="24"/>
    <x v="0"/>
    <n v="8"/>
    <n v="480"/>
    <x v="9"/>
    <n v="3.63"/>
    <m/>
    <m/>
  </r>
  <r>
    <s v="Validación y Prueba de Soportes de Ventas "/>
    <x v="24"/>
    <x v="0"/>
    <n v="8"/>
    <n v="480"/>
    <x v="10"/>
    <n v="4.07"/>
    <m/>
    <m/>
  </r>
  <r>
    <s v="Validación y Prueba de Soportes de Ventas "/>
    <x v="24"/>
    <x v="0"/>
    <n v="8"/>
    <n v="480"/>
    <x v="10"/>
    <n v="4.68"/>
    <m/>
    <m/>
  </r>
  <r>
    <s v="Validación y Prueba de Soportes de Ventas "/>
    <x v="24"/>
    <x v="0"/>
    <n v="8"/>
    <n v="480"/>
    <x v="10"/>
    <n v="3.23"/>
    <m/>
    <m/>
  </r>
  <r>
    <s v="Validación y Prueba de Soportes de Ventas "/>
    <x v="24"/>
    <x v="0"/>
    <n v="8"/>
    <n v="480"/>
    <x v="10"/>
    <n v="2.5"/>
    <m/>
    <m/>
  </r>
  <r>
    <s v="Validación y Prueba de Soportes de Ventas "/>
    <x v="24"/>
    <x v="0"/>
    <n v="8"/>
    <n v="480"/>
    <x v="10"/>
    <n v="2.85"/>
    <m/>
    <m/>
  </r>
  <r>
    <s v="Validación y Prueba de Soportes de Ventas "/>
    <x v="24"/>
    <x v="0"/>
    <n v="8"/>
    <n v="480"/>
    <x v="10"/>
    <n v="2.82"/>
    <m/>
    <m/>
  </r>
  <r>
    <s v="Validación y Prueba de Soportes de Ventas "/>
    <x v="24"/>
    <x v="0"/>
    <n v="8"/>
    <n v="480"/>
    <x v="10"/>
    <n v="2.0299999999999998"/>
    <m/>
    <m/>
  </r>
  <r>
    <s v="Validación y Prueba de Soportes de Ventas "/>
    <x v="24"/>
    <x v="0"/>
    <n v="8"/>
    <n v="480"/>
    <x v="10"/>
    <n v="3.27"/>
    <m/>
    <m/>
  </r>
  <r>
    <s v="Validación y Prueba de Soportes de Ventas "/>
    <x v="24"/>
    <x v="0"/>
    <n v="8"/>
    <n v="480"/>
    <x v="10"/>
    <n v="3.03"/>
    <m/>
    <m/>
  </r>
  <r>
    <s v="Validación y Prueba de Soportes de Ventas "/>
    <x v="24"/>
    <x v="0"/>
    <n v="8"/>
    <n v="480"/>
    <x v="10"/>
    <n v="3.65"/>
    <m/>
    <m/>
  </r>
  <r>
    <s v="Validación y Prueba de Soportes de Ventas "/>
    <x v="24"/>
    <x v="0"/>
    <n v="8"/>
    <n v="480"/>
    <x v="10"/>
    <n v="2.0299999999999998"/>
    <m/>
    <m/>
  </r>
  <r>
    <s v="Validación y Prueba de Soportes de Ventas "/>
    <x v="24"/>
    <x v="0"/>
    <n v="8"/>
    <n v="480"/>
    <x v="10"/>
    <n v="5.72"/>
    <m/>
    <m/>
  </r>
  <r>
    <s v="Validación y Prueba de Soportes de Ventas "/>
    <x v="24"/>
    <x v="0"/>
    <n v="8"/>
    <n v="480"/>
    <x v="10"/>
    <n v="5.23"/>
    <m/>
    <m/>
  </r>
  <r>
    <s v="Validación y Prueba de Soportes de Ventas "/>
    <x v="24"/>
    <x v="0"/>
    <n v="8"/>
    <n v="480"/>
    <x v="10"/>
    <n v="1.22"/>
    <m/>
    <m/>
  </r>
  <r>
    <s v="Validación y Prueba de Soportes de Ventas "/>
    <x v="24"/>
    <x v="0"/>
    <n v="8"/>
    <n v="480"/>
    <x v="10"/>
    <n v="3.77"/>
    <m/>
    <m/>
  </r>
  <r>
    <s v="Validación y Prueba de Soportes de Ventas "/>
    <x v="24"/>
    <x v="0"/>
    <n v="8"/>
    <n v="480"/>
    <x v="10"/>
    <n v="3.97"/>
    <m/>
    <m/>
  </r>
  <r>
    <s v="Validación y Prueba de Soportes de Ventas "/>
    <x v="24"/>
    <x v="0"/>
    <n v="8"/>
    <n v="480"/>
    <x v="10"/>
    <n v="7.53"/>
    <m/>
    <m/>
  </r>
  <r>
    <s v="Otros"/>
    <x v="4"/>
    <x v="0"/>
    <n v="8"/>
    <n v="480"/>
    <x v="10"/>
    <n v="6.7"/>
    <m/>
    <m/>
  </r>
  <r>
    <s v="Validación y Prueba de Soportes de Ventas "/>
    <x v="24"/>
    <x v="0"/>
    <n v="8"/>
    <n v="480"/>
    <x v="10"/>
    <n v="3.92"/>
    <m/>
    <m/>
  </r>
  <r>
    <s v="Validación y Prueba de Soportes de Ventas "/>
    <x v="24"/>
    <x v="0"/>
    <n v="8"/>
    <n v="480"/>
    <x v="10"/>
    <n v="3.83"/>
    <m/>
    <m/>
  </r>
  <r>
    <s v="Validación y Prueba de Soportes de Ventas "/>
    <x v="24"/>
    <x v="0"/>
    <n v="8"/>
    <n v="480"/>
    <x v="10"/>
    <n v="5.32"/>
    <m/>
    <m/>
  </r>
  <r>
    <s v="Validación y Prueba de Soportes de Ventas "/>
    <x v="24"/>
    <x v="0"/>
    <n v="8"/>
    <n v="480"/>
    <x v="10"/>
    <n v="2.2799999999999998"/>
    <m/>
    <m/>
  </r>
  <r>
    <s v="Validación y Prueba de Soportes de Ventas "/>
    <x v="24"/>
    <x v="0"/>
    <n v="8"/>
    <n v="480"/>
    <x v="10"/>
    <n v="3.93"/>
    <m/>
    <m/>
  </r>
  <r>
    <s v="Validación y Prueba de Soportes de Ventas "/>
    <x v="24"/>
    <x v="0"/>
    <n v="8"/>
    <n v="480"/>
    <x v="10"/>
    <n v="2.1800000000000002"/>
    <m/>
    <m/>
  </r>
  <r>
    <s v="Validación y Prueba de Soportes de Ventas "/>
    <x v="24"/>
    <x v="0"/>
    <n v="8"/>
    <n v="480"/>
    <x v="10"/>
    <n v="4.97"/>
    <m/>
    <m/>
  </r>
  <r>
    <s v="Validación y Prueba de Soportes de Ventas "/>
    <x v="24"/>
    <x v="0"/>
    <n v="8"/>
    <n v="480"/>
    <x v="10"/>
    <n v="1.53"/>
    <m/>
    <m/>
  </r>
  <r>
    <s v="Validación y Prueba de Soportes de Ventas "/>
    <x v="24"/>
    <x v="0"/>
    <n v="8"/>
    <n v="480"/>
    <x v="10"/>
    <n v="6.73"/>
    <m/>
    <m/>
  </r>
  <r>
    <s v="Validación y Prueba de Soportes de Ventas "/>
    <x v="24"/>
    <x v="0"/>
    <n v="8"/>
    <n v="480"/>
    <x v="10"/>
    <n v="4.62"/>
    <m/>
    <m/>
  </r>
  <r>
    <s v="Validación y Prueba de Soportes de Ventas "/>
    <x v="24"/>
    <x v="0"/>
    <n v="8"/>
    <n v="480"/>
    <x v="10"/>
    <n v="8.65"/>
    <m/>
    <m/>
  </r>
  <r>
    <s v="Validación y Prueba de Soportes de Ventas "/>
    <x v="24"/>
    <x v="0"/>
    <n v="8"/>
    <n v="480"/>
    <x v="10"/>
    <n v="2.4700000000000002"/>
    <m/>
    <m/>
  </r>
  <r>
    <s v="Validación y Prueba de Soportes de Ventas "/>
    <x v="24"/>
    <x v="0"/>
    <n v="8"/>
    <n v="480"/>
    <x v="10"/>
    <n v="2.1"/>
    <m/>
    <m/>
  </r>
  <r>
    <s v="Validación y Prueba de Soportes de Ventas "/>
    <x v="24"/>
    <x v="0"/>
    <n v="8"/>
    <n v="480"/>
    <x v="10"/>
    <n v="3.28"/>
    <m/>
    <m/>
  </r>
  <r>
    <s v="Validación y Prueba de Soportes de Ventas "/>
    <x v="24"/>
    <x v="0"/>
    <n v="8"/>
    <n v="480"/>
    <x v="10"/>
    <n v="4.9000000000000004"/>
    <m/>
    <m/>
  </r>
  <r>
    <s v="Validación y Prueba de Soportes de Ventas "/>
    <x v="24"/>
    <x v="0"/>
    <n v="8"/>
    <n v="480"/>
    <x v="10"/>
    <n v="1.7"/>
    <m/>
    <m/>
  </r>
  <r>
    <s v="Validación y Prueba de Soportes de Ventas "/>
    <x v="24"/>
    <x v="0"/>
    <n v="8"/>
    <n v="480"/>
    <x v="10"/>
    <n v="2.75"/>
    <m/>
    <m/>
  </r>
  <r>
    <s v="Validación y Prueba de Soportes de Ventas "/>
    <x v="24"/>
    <x v="0"/>
    <n v="8"/>
    <n v="480"/>
    <x v="10"/>
    <n v="1.02"/>
    <m/>
    <m/>
  </r>
  <r>
    <s v="Validación y Prueba de Soportes de Ventas "/>
    <x v="24"/>
    <x v="0"/>
    <n v="8"/>
    <n v="480"/>
    <x v="10"/>
    <n v="1.72"/>
    <m/>
    <m/>
  </r>
  <r>
    <s v="Validación y Prueba de Soportes de Ventas "/>
    <x v="24"/>
    <x v="0"/>
    <n v="8"/>
    <n v="480"/>
    <x v="10"/>
    <n v="1.27"/>
    <m/>
    <m/>
  </r>
  <r>
    <s v="Validación y Prueba de Soportes de Ventas "/>
    <x v="24"/>
    <x v="0"/>
    <n v="8"/>
    <n v="480"/>
    <x v="10"/>
    <n v="1.05"/>
    <m/>
    <m/>
  </r>
  <r>
    <s v="Validación y Prueba de Soportes de Ventas "/>
    <x v="24"/>
    <x v="0"/>
    <n v="8"/>
    <n v="480"/>
    <x v="10"/>
    <n v="6.2"/>
    <m/>
    <m/>
  </r>
  <r>
    <s v="Validación y Prueba de Soportes de Ventas "/>
    <x v="24"/>
    <x v="0"/>
    <n v="8"/>
    <n v="480"/>
    <x v="10"/>
    <n v="17.05"/>
    <m/>
    <m/>
  </r>
  <r>
    <s v="Otros"/>
    <x v="17"/>
    <x v="0"/>
    <n v="8"/>
    <n v="480"/>
    <x v="10"/>
    <n v="34.049999999999997"/>
    <m/>
    <m/>
  </r>
  <r>
    <s v="Validación y Prueba de Soportes de Ventas "/>
    <x v="24"/>
    <x v="0"/>
    <n v="8"/>
    <n v="480"/>
    <x v="10"/>
    <n v="6.62"/>
    <m/>
    <m/>
  </r>
  <r>
    <s v="Validación y Prueba de Soportes de Ventas "/>
    <x v="24"/>
    <x v="0"/>
    <n v="8"/>
    <n v="480"/>
    <x v="10"/>
    <n v="1.78"/>
    <m/>
    <m/>
  </r>
  <r>
    <s v="Validación y Prueba de Soportes de Ventas "/>
    <x v="24"/>
    <x v="0"/>
    <n v="8"/>
    <n v="480"/>
    <x v="10"/>
    <n v="2.57"/>
    <m/>
    <m/>
  </r>
  <r>
    <s v="Validación y Prueba de Soportes de Ventas "/>
    <x v="24"/>
    <x v="0"/>
    <n v="8"/>
    <n v="480"/>
    <x v="10"/>
    <n v="4.62"/>
    <m/>
    <m/>
  </r>
  <r>
    <s v="Validación y Prueba de Soportes de Ventas "/>
    <x v="24"/>
    <x v="0"/>
    <n v="8"/>
    <n v="480"/>
    <x v="10"/>
    <n v="4.53"/>
    <m/>
    <m/>
  </r>
  <r>
    <s v="Validación y Prueba de Soportes de Ventas "/>
    <x v="24"/>
    <x v="0"/>
    <n v="8"/>
    <n v="480"/>
    <x v="10"/>
    <n v="3.12"/>
    <m/>
    <m/>
  </r>
  <r>
    <s v="Validación y Prueba de Soportes de Ventas "/>
    <x v="24"/>
    <x v="0"/>
    <n v="8"/>
    <n v="480"/>
    <x v="10"/>
    <n v="4.43"/>
    <m/>
    <m/>
  </r>
  <r>
    <s v="Validación y Prueba de Soportes de Ventas "/>
    <x v="24"/>
    <x v="0"/>
    <n v="8"/>
    <n v="480"/>
    <x v="10"/>
    <n v="5.53"/>
    <m/>
    <m/>
  </r>
  <r>
    <s v="Validación y Prueba de Soportes de Ventas "/>
    <x v="24"/>
    <x v="0"/>
    <n v="8"/>
    <n v="480"/>
    <x v="10"/>
    <n v="4.5199999999999996"/>
    <m/>
    <m/>
  </r>
  <r>
    <s v="Validación y Prueba de Soportes de Ventas "/>
    <x v="24"/>
    <x v="0"/>
    <n v="8"/>
    <n v="480"/>
    <x v="10"/>
    <n v="3.63"/>
    <m/>
    <m/>
  </r>
  <r>
    <s v="Validación y Prueba de Soportes de Ventas "/>
    <x v="24"/>
    <x v="0"/>
    <n v="8"/>
    <n v="480"/>
    <x v="10"/>
    <n v="4.6500000000000004"/>
    <m/>
    <m/>
  </r>
  <r>
    <s v="Validación y Prueba de Soportes de Ventas "/>
    <x v="24"/>
    <x v="0"/>
    <n v="8"/>
    <n v="480"/>
    <x v="10"/>
    <n v="4.2699999999999996"/>
    <m/>
    <m/>
  </r>
  <r>
    <s v="Validación y Prueba de Soportes de Ventas "/>
    <x v="24"/>
    <x v="0"/>
    <n v="8"/>
    <n v="480"/>
    <x v="10"/>
    <n v="2.42"/>
    <m/>
    <m/>
  </r>
  <r>
    <s v="Validación y Prueba de Soportes de Ventas "/>
    <x v="24"/>
    <x v="0"/>
    <n v="8"/>
    <n v="480"/>
    <x v="10"/>
    <n v="2.95"/>
    <m/>
    <m/>
  </r>
  <r>
    <s v="Validación y Prueba de Soportes de Ventas "/>
    <x v="24"/>
    <x v="0"/>
    <n v="8"/>
    <n v="480"/>
    <x v="10"/>
    <n v="1.97"/>
    <m/>
    <m/>
  </r>
  <r>
    <s v="Validación y Prueba de Soportes de Ventas "/>
    <x v="24"/>
    <x v="0"/>
    <n v="8"/>
    <n v="480"/>
    <x v="10"/>
    <n v="2.5499999999999998"/>
    <m/>
    <m/>
  </r>
  <r>
    <s v="Validación y Prueba de Soportes de Ventas "/>
    <x v="24"/>
    <x v="0"/>
    <n v="8"/>
    <n v="480"/>
    <x v="10"/>
    <n v="4.33"/>
    <m/>
    <m/>
  </r>
  <r>
    <s v="Validación y Prueba de Soportes de Ventas "/>
    <x v="24"/>
    <x v="0"/>
    <n v="8"/>
    <n v="480"/>
    <x v="10"/>
    <n v="5.27"/>
    <m/>
    <m/>
  </r>
  <r>
    <s v="Validación y Prueba de Soportes de Ventas "/>
    <x v="24"/>
    <x v="0"/>
    <n v="8"/>
    <n v="480"/>
    <x v="10"/>
    <n v="2.35"/>
    <m/>
    <m/>
  </r>
  <r>
    <s v="Validación y Prueba de Soportes de Ventas "/>
    <x v="24"/>
    <x v="0"/>
    <n v="8"/>
    <n v="480"/>
    <x v="10"/>
    <n v="1.4"/>
    <m/>
    <m/>
  </r>
  <r>
    <s v="Validación y Prueba de Soportes de Ventas "/>
    <x v="24"/>
    <x v="0"/>
    <n v="8"/>
    <n v="480"/>
    <x v="10"/>
    <n v="2.0299999999999998"/>
    <m/>
    <m/>
  </r>
  <r>
    <s v="Validación y Prueba de Soportes de Ventas "/>
    <x v="24"/>
    <x v="0"/>
    <n v="8"/>
    <n v="480"/>
    <x v="10"/>
    <n v="2.68"/>
    <m/>
    <m/>
  </r>
  <r>
    <s v="Validación y Prueba de Soportes de Ventas "/>
    <x v="24"/>
    <x v="0"/>
    <n v="8"/>
    <n v="480"/>
    <x v="10"/>
    <n v="1.47"/>
    <m/>
    <m/>
  </r>
  <r>
    <s v="Validación y Prueba de Soportes de Ventas "/>
    <x v="24"/>
    <x v="0"/>
    <n v="8"/>
    <n v="480"/>
    <x v="10"/>
    <n v="2.35"/>
    <m/>
    <m/>
  </r>
  <r>
    <s v="Validación y Prueba de Soportes de Ventas "/>
    <x v="24"/>
    <x v="0"/>
    <n v="8"/>
    <n v="480"/>
    <x v="10"/>
    <n v="3.07"/>
    <m/>
    <m/>
  </r>
  <r>
    <s v="Validación y Prueba de Soportes de Ventas "/>
    <x v="24"/>
    <x v="0"/>
    <n v="8"/>
    <n v="480"/>
    <x v="10"/>
    <n v="3.55"/>
    <m/>
    <m/>
  </r>
  <r>
    <s v="Validación y Prueba de Soportes de Ventas "/>
    <x v="24"/>
    <x v="0"/>
    <n v="8"/>
    <n v="480"/>
    <x v="10"/>
    <n v="2.23"/>
    <m/>
    <m/>
  </r>
  <r>
    <s v="Validación y Prueba de Soportes de Ventas "/>
    <x v="24"/>
    <x v="0"/>
    <n v="8"/>
    <n v="480"/>
    <x v="10"/>
    <n v="3.15"/>
    <m/>
    <m/>
  </r>
  <r>
    <s v="Validación y Prueba de Soportes de Ventas "/>
    <x v="24"/>
    <x v="0"/>
    <n v="8"/>
    <n v="480"/>
    <x v="10"/>
    <n v="1.25"/>
    <m/>
    <m/>
  </r>
  <r>
    <s v="Validación y Prueba de Soportes de Ventas "/>
    <x v="24"/>
    <x v="0"/>
    <n v="8"/>
    <n v="480"/>
    <x v="10"/>
    <n v="2.38"/>
    <m/>
    <m/>
  </r>
  <r>
    <s v="Validación y Prueba de Soportes de Ventas "/>
    <x v="24"/>
    <x v="0"/>
    <n v="8"/>
    <n v="480"/>
    <x v="10"/>
    <n v="3.1"/>
    <m/>
    <m/>
  </r>
  <r>
    <s v="Validación y Prueba de Soportes de Ventas "/>
    <x v="24"/>
    <x v="0"/>
    <n v="8"/>
    <n v="480"/>
    <x v="10"/>
    <n v="4.45"/>
    <m/>
    <m/>
  </r>
  <r>
    <s v="Validación y Prueba de Soportes de Ventas "/>
    <x v="24"/>
    <x v="0"/>
    <n v="8"/>
    <n v="480"/>
    <x v="10"/>
    <n v="3.65"/>
    <m/>
    <m/>
  </r>
  <r>
    <s v="Validación y Prueba de Soportes de Ventas "/>
    <x v="24"/>
    <x v="0"/>
    <n v="8"/>
    <n v="480"/>
    <x v="10"/>
    <n v="4.42"/>
    <m/>
    <m/>
  </r>
  <r>
    <s v="Validación y Prueba de Soportes de Ventas "/>
    <x v="24"/>
    <x v="0"/>
    <n v="8"/>
    <n v="480"/>
    <x v="10"/>
    <n v="1.33"/>
    <m/>
    <m/>
  </r>
  <r>
    <s v="Validación y Prueba de Soportes de Ventas "/>
    <x v="24"/>
    <x v="0"/>
    <n v="8"/>
    <n v="480"/>
    <x v="10"/>
    <n v="2.57"/>
    <m/>
    <m/>
  </r>
  <r>
    <s v="Validación y Prueba de Soportes de Ventas "/>
    <x v="24"/>
    <x v="0"/>
    <n v="8"/>
    <n v="480"/>
    <x v="10"/>
    <n v="2.83"/>
    <m/>
    <m/>
  </r>
  <r>
    <s v="Validación y Prueba de Soportes de Ventas "/>
    <x v="24"/>
    <x v="0"/>
    <n v="8"/>
    <n v="480"/>
    <x v="10"/>
    <n v="1.37"/>
    <m/>
    <m/>
  </r>
  <r>
    <s v="Validación y Prueba de Soportes de Ventas "/>
    <x v="24"/>
    <x v="0"/>
    <n v="8"/>
    <n v="480"/>
    <x v="10"/>
    <n v="1.82"/>
    <m/>
    <m/>
  </r>
  <r>
    <s v="Validación y Prueba de Soportes de Ventas "/>
    <x v="24"/>
    <x v="0"/>
    <n v="8"/>
    <n v="480"/>
    <x v="10"/>
    <n v="3.67"/>
    <m/>
    <m/>
  </r>
  <r>
    <s v="Validación y Prueba de Soportes de Ventas "/>
    <x v="24"/>
    <x v="0"/>
    <n v="8"/>
    <n v="480"/>
    <x v="10"/>
    <n v="2.93"/>
    <m/>
    <m/>
  </r>
  <r>
    <s v="Validación y Prueba de Soportes de Ventas "/>
    <x v="24"/>
    <x v="0"/>
    <n v="8"/>
    <n v="480"/>
    <x v="10"/>
    <n v="1.83"/>
    <m/>
    <m/>
  </r>
  <r>
    <s v="Registro de Facturas"/>
    <x v="25"/>
    <x v="4"/>
    <n v="8"/>
    <n v="480"/>
    <x v="11"/>
    <n v="24.97"/>
    <m/>
    <m/>
  </r>
  <r>
    <s v="Registro de Facturas"/>
    <x v="26"/>
    <x v="4"/>
    <n v="8"/>
    <n v="480"/>
    <x v="11"/>
    <n v="3.58"/>
    <m/>
    <m/>
  </r>
  <r>
    <s v="Registro de Facturas"/>
    <x v="26"/>
    <x v="4"/>
    <n v="8"/>
    <n v="480"/>
    <x v="11"/>
    <n v="1.88"/>
    <m/>
    <m/>
  </r>
  <r>
    <s v="Registro de Facturas"/>
    <x v="26"/>
    <x v="4"/>
    <n v="8"/>
    <n v="480"/>
    <x v="11"/>
    <n v="0.7"/>
    <m/>
    <m/>
  </r>
  <r>
    <s v="Registro de Facturas"/>
    <x v="26"/>
    <x v="4"/>
    <n v="8"/>
    <n v="480"/>
    <x v="11"/>
    <n v="4.72"/>
    <m/>
    <m/>
  </r>
  <r>
    <s v="Registro de Facturas"/>
    <x v="26"/>
    <x v="4"/>
    <n v="8"/>
    <n v="480"/>
    <x v="11"/>
    <n v="0.73"/>
    <m/>
    <m/>
  </r>
  <r>
    <s v="Registro de Facturas"/>
    <x v="26"/>
    <x v="4"/>
    <n v="8"/>
    <n v="480"/>
    <x v="11"/>
    <n v="2.6"/>
    <m/>
    <m/>
  </r>
  <r>
    <s v="Registro de Facturas"/>
    <x v="26"/>
    <x v="4"/>
    <n v="8"/>
    <n v="480"/>
    <x v="11"/>
    <n v="2.0499999999999998"/>
    <m/>
    <m/>
  </r>
  <r>
    <s v="Registro de Facturas"/>
    <x v="26"/>
    <x v="4"/>
    <n v="8"/>
    <n v="480"/>
    <x v="11"/>
    <n v="3.22"/>
    <m/>
    <m/>
  </r>
  <r>
    <s v="Registro de Facturas"/>
    <x v="26"/>
    <x v="4"/>
    <n v="8"/>
    <n v="480"/>
    <x v="11"/>
    <n v="2.0499999999999998"/>
    <m/>
    <m/>
  </r>
  <r>
    <s v="Registro de Facturas"/>
    <x v="26"/>
    <x v="4"/>
    <n v="8"/>
    <n v="480"/>
    <x v="11"/>
    <n v="5.17"/>
    <m/>
    <m/>
  </r>
  <r>
    <s v="Registro de Facturas"/>
    <x v="26"/>
    <x v="4"/>
    <n v="8"/>
    <n v="480"/>
    <x v="11"/>
    <n v="4.43"/>
    <m/>
    <m/>
  </r>
  <r>
    <s v="Registro de Facturas"/>
    <x v="26"/>
    <x v="4"/>
    <n v="8"/>
    <n v="480"/>
    <x v="11"/>
    <n v="3.75"/>
    <m/>
    <m/>
  </r>
  <r>
    <s v="Registro de Facturas"/>
    <x v="26"/>
    <x v="4"/>
    <n v="8"/>
    <n v="480"/>
    <x v="11"/>
    <n v="2.83"/>
    <m/>
    <m/>
  </r>
  <r>
    <s v="Registro de Facturas"/>
    <x v="26"/>
    <x v="4"/>
    <n v="8"/>
    <n v="480"/>
    <x v="11"/>
    <n v="3.5"/>
    <m/>
    <m/>
  </r>
  <r>
    <s v="Registro de Facturas"/>
    <x v="26"/>
    <x v="4"/>
    <n v="8"/>
    <n v="480"/>
    <x v="11"/>
    <n v="2.2799999999999998"/>
    <m/>
    <m/>
  </r>
  <r>
    <s v="Registro de Facturas"/>
    <x v="26"/>
    <x v="4"/>
    <n v="8"/>
    <n v="480"/>
    <x v="11"/>
    <n v="0.77"/>
    <m/>
    <m/>
  </r>
  <r>
    <s v="Registro de Facturas"/>
    <x v="26"/>
    <x v="4"/>
    <n v="8"/>
    <n v="480"/>
    <x v="11"/>
    <n v="2.63"/>
    <m/>
    <m/>
  </r>
  <r>
    <s v="Registro de Facturas"/>
    <x v="26"/>
    <x v="4"/>
    <n v="8"/>
    <n v="480"/>
    <x v="11"/>
    <n v="2.82"/>
    <m/>
    <m/>
  </r>
  <r>
    <s v="Registro de Facturas"/>
    <x v="26"/>
    <x v="4"/>
    <n v="8"/>
    <n v="480"/>
    <x v="11"/>
    <n v="3.67"/>
    <m/>
    <m/>
  </r>
  <r>
    <s v="Registro de Facturas"/>
    <x v="26"/>
    <x v="4"/>
    <n v="8"/>
    <n v="480"/>
    <x v="11"/>
    <n v="1.32"/>
    <m/>
    <m/>
  </r>
  <r>
    <s v="Registro de Facturas"/>
    <x v="26"/>
    <x v="4"/>
    <n v="8"/>
    <n v="480"/>
    <x v="11"/>
    <n v="0.55000000000000004"/>
    <m/>
    <m/>
  </r>
  <r>
    <s v="Registro de Facturas"/>
    <x v="26"/>
    <x v="4"/>
    <n v="8"/>
    <n v="480"/>
    <x v="11"/>
    <n v="4.32"/>
    <m/>
    <m/>
  </r>
  <r>
    <s v="Registro de Facturas"/>
    <x v="26"/>
    <x v="4"/>
    <n v="8"/>
    <n v="480"/>
    <x v="11"/>
    <n v="2.72"/>
    <m/>
    <m/>
  </r>
  <r>
    <s v="Registro de Facturas"/>
    <x v="26"/>
    <x v="4"/>
    <n v="8"/>
    <n v="480"/>
    <x v="11"/>
    <n v="2.92"/>
    <m/>
    <m/>
  </r>
  <r>
    <s v="Registro de Facturas"/>
    <x v="26"/>
    <x v="4"/>
    <n v="8"/>
    <n v="480"/>
    <x v="11"/>
    <n v="1.98"/>
    <m/>
    <m/>
  </r>
  <r>
    <s v="Registro de Facturas"/>
    <x v="26"/>
    <x v="4"/>
    <n v="8"/>
    <n v="480"/>
    <x v="11"/>
    <n v="4.22"/>
    <m/>
    <m/>
  </r>
  <r>
    <s v="Registro de Facturas"/>
    <x v="26"/>
    <x v="4"/>
    <n v="8"/>
    <n v="480"/>
    <x v="11"/>
    <n v="5.93"/>
    <m/>
    <m/>
  </r>
  <r>
    <s v="Registro de Facturas"/>
    <x v="26"/>
    <x v="4"/>
    <n v="8"/>
    <n v="480"/>
    <x v="11"/>
    <n v="5.75"/>
    <m/>
    <m/>
  </r>
  <r>
    <s v="Registro de Facturas"/>
    <x v="26"/>
    <x v="4"/>
    <n v="8"/>
    <n v="480"/>
    <x v="11"/>
    <n v="3.35"/>
    <m/>
    <m/>
  </r>
  <r>
    <s v="Registro de Facturas"/>
    <x v="26"/>
    <x v="4"/>
    <n v="8"/>
    <n v="480"/>
    <x v="11"/>
    <n v="4.07"/>
    <m/>
    <m/>
  </r>
  <r>
    <s v="Registro de Facturas"/>
    <x v="26"/>
    <x v="4"/>
    <n v="8"/>
    <n v="480"/>
    <x v="11"/>
    <n v="3.57"/>
    <m/>
    <m/>
  </r>
  <r>
    <s v="Registro de Facturas"/>
    <x v="26"/>
    <x v="4"/>
    <n v="8"/>
    <n v="480"/>
    <x v="11"/>
    <n v="1.43"/>
    <m/>
    <m/>
  </r>
  <r>
    <s v="Registro de Facturas"/>
    <x v="26"/>
    <x v="4"/>
    <n v="8"/>
    <n v="480"/>
    <x v="11"/>
    <n v="1.27"/>
    <m/>
    <m/>
  </r>
  <r>
    <s v="Registro de Facturas"/>
    <x v="26"/>
    <x v="4"/>
    <n v="8"/>
    <n v="480"/>
    <x v="11"/>
    <n v="2.82"/>
    <m/>
    <m/>
  </r>
  <r>
    <s v="Registro de Facturas"/>
    <x v="26"/>
    <x v="4"/>
    <n v="8"/>
    <n v="480"/>
    <x v="11"/>
    <n v="1.1299999999999999"/>
    <m/>
    <m/>
  </r>
  <r>
    <s v="Registro de Facturas"/>
    <x v="26"/>
    <x v="4"/>
    <n v="8"/>
    <n v="480"/>
    <x v="11"/>
    <n v="3.73"/>
    <m/>
    <m/>
  </r>
  <r>
    <s v="Registro de Facturas"/>
    <x v="26"/>
    <x v="4"/>
    <n v="8"/>
    <n v="480"/>
    <x v="11"/>
    <n v="1.1299999999999999"/>
    <m/>
    <m/>
  </r>
  <r>
    <s v="Registro de Facturas"/>
    <x v="26"/>
    <x v="4"/>
    <n v="8"/>
    <n v="480"/>
    <x v="11"/>
    <n v="4.55"/>
    <m/>
    <m/>
  </r>
  <r>
    <s v="Registro de Facturas"/>
    <x v="26"/>
    <x v="4"/>
    <n v="8"/>
    <n v="480"/>
    <x v="11"/>
    <n v="4.53"/>
    <m/>
    <m/>
  </r>
  <r>
    <s v="Registro de Facturas"/>
    <x v="26"/>
    <x v="4"/>
    <n v="8"/>
    <n v="480"/>
    <x v="11"/>
    <n v="2.9"/>
    <m/>
    <m/>
  </r>
  <r>
    <s v="Registro de Facturas"/>
    <x v="26"/>
    <x v="4"/>
    <n v="8"/>
    <n v="480"/>
    <x v="11"/>
    <n v="3"/>
    <m/>
    <m/>
  </r>
  <r>
    <s v="Registro de Facturas"/>
    <x v="26"/>
    <x v="4"/>
    <n v="8"/>
    <n v="480"/>
    <x v="11"/>
    <n v="4.28"/>
    <m/>
    <m/>
  </r>
  <r>
    <s v="Registro de Facturas"/>
    <x v="26"/>
    <x v="4"/>
    <n v="8"/>
    <n v="480"/>
    <x v="11"/>
    <n v="4.7"/>
    <m/>
    <m/>
  </r>
  <r>
    <s v="Registro de Facturas"/>
    <x v="26"/>
    <x v="4"/>
    <n v="8"/>
    <n v="480"/>
    <x v="11"/>
    <n v="1.7"/>
    <m/>
    <m/>
  </r>
  <r>
    <s v="Registro de Facturas"/>
    <x v="26"/>
    <x v="4"/>
    <n v="8"/>
    <n v="480"/>
    <x v="11"/>
    <n v="1.82"/>
    <m/>
    <m/>
  </r>
  <r>
    <s v="Registro de Facturas"/>
    <x v="26"/>
    <x v="4"/>
    <n v="8"/>
    <n v="480"/>
    <x v="11"/>
    <n v="2.25"/>
    <m/>
    <m/>
  </r>
  <r>
    <s v="Registro de Facturas"/>
    <x v="26"/>
    <x v="4"/>
    <n v="8"/>
    <n v="480"/>
    <x v="11"/>
    <n v="3.5"/>
    <m/>
    <m/>
  </r>
  <r>
    <s v="Registro de Facturas"/>
    <x v="26"/>
    <x v="4"/>
    <n v="8"/>
    <n v="480"/>
    <x v="11"/>
    <n v="1.28"/>
    <m/>
    <m/>
  </r>
  <r>
    <s v="Registro de Facturas"/>
    <x v="26"/>
    <x v="4"/>
    <n v="8"/>
    <n v="480"/>
    <x v="11"/>
    <n v="2.25"/>
    <m/>
    <m/>
  </r>
  <r>
    <s v="Registro de Facturas"/>
    <x v="26"/>
    <x v="4"/>
    <n v="8"/>
    <n v="480"/>
    <x v="11"/>
    <n v="3.77"/>
    <m/>
    <m/>
  </r>
  <r>
    <s v="Registro de Facturas"/>
    <x v="26"/>
    <x v="4"/>
    <n v="8"/>
    <n v="480"/>
    <x v="11"/>
    <n v="2.1"/>
    <m/>
    <m/>
  </r>
  <r>
    <s v="Registro de Facturas"/>
    <x v="26"/>
    <x v="4"/>
    <n v="8"/>
    <n v="480"/>
    <x v="11"/>
    <n v="2.42"/>
    <m/>
    <m/>
  </r>
  <r>
    <s v="Registro de Facturas"/>
    <x v="26"/>
    <x v="4"/>
    <n v="8"/>
    <n v="480"/>
    <x v="11"/>
    <n v="1.22"/>
    <m/>
    <m/>
  </r>
  <r>
    <s v="Registro de Facturas"/>
    <x v="26"/>
    <x v="4"/>
    <n v="8"/>
    <n v="480"/>
    <x v="11"/>
    <n v="2.88"/>
    <m/>
    <m/>
  </r>
  <r>
    <s v="Registro de Facturas"/>
    <x v="26"/>
    <x v="4"/>
    <n v="8"/>
    <n v="480"/>
    <x v="11"/>
    <n v="2.7"/>
    <m/>
    <m/>
  </r>
  <r>
    <s v="Registro de Facturas"/>
    <x v="26"/>
    <x v="4"/>
    <n v="8"/>
    <n v="480"/>
    <x v="11"/>
    <n v="2.2799999999999998"/>
    <m/>
    <m/>
  </r>
  <r>
    <s v="Registro de Facturas"/>
    <x v="26"/>
    <x v="4"/>
    <n v="8"/>
    <n v="480"/>
    <x v="11"/>
    <n v="2.77"/>
    <m/>
    <m/>
  </r>
  <r>
    <s v="Registro de Facturas"/>
    <x v="26"/>
    <x v="4"/>
    <n v="8"/>
    <n v="480"/>
    <x v="11"/>
    <n v="3.93"/>
    <m/>
    <m/>
  </r>
  <r>
    <s v="Registro de Facturas"/>
    <x v="26"/>
    <x v="4"/>
    <n v="8"/>
    <n v="480"/>
    <x v="11"/>
    <n v="6.27"/>
    <m/>
    <m/>
  </r>
  <r>
    <s v="Registro de Facturas"/>
    <x v="26"/>
    <x v="4"/>
    <n v="8"/>
    <n v="480"/>
    <x v="11"/>
    <n v="0.98"/>
    <m/>
    <m/>
  </r>
  <r>
    <s v="Registro de Facturas"/>
    <x v="26"/>
    <x v="4"/>
    <n v="8"/>
    <n v="480"/>
    <x v="11"/>
    <n v="3.55"/>
    <m/>
    <m/>
  </r>
  <r>
    <s v="Registro de Facturas"/>
    <x v="26"/>
    <x v="4"/>
    <n v="8"/>
    <n v="480"/>
    <x v="11"/>
    <n v="2.82"/>
    <m/>
    <m/>
  </r>
  <r>
    <s v="Registro de Facturas"/>
    <x v="26"/>
    <x v="4"/>
    <n v="8"/>
    <n v="480"/>
    <x v="11"/>
    <n v="2.75"/>
    <m/>
    <m/>
  </r>
  <r>
    <s v="Registro de Facturas"/>
    <x v="26"/>
    <x v="4"/>
    <n v="8"/>
    <n v="480"/>
    <x v="11"/>
    <n v="1.23"/>
    <m/>
    <m/>
  </r>
  <r>
    <s v="Registro de Facturas"/>
    <x v="26"/>
    <x v="4"/>
    <n v="8"/>
    <n v="480"/>
    <x v="11"/>
    <n v="3.52"/>
    <m/>
    <m/>
  </r>
  <r>
    <s v="Registro de Facturas"/>
    <x v="26"/>
    <x v="4"/>
    <n v="8"/>
    <n v="480"/>
    <x v="11"/>
    <n v="4.05"/>
    <m/>
    <m/>
  </r>
  <r>
    <s v="Registro de Facturas"/>
    <x v="26"/>
    <x v="4"/>
    <n v="8"/>
    <n v="480"/>
    <x v="11"/>
    <n v="1.83"/>
    <m/>
    <m/>
  </r>
  <r>
    <s v="Registro de Facturas"/>
    <x v="26"/>
    <x v="4"/>
    <n v="8"/>
    <n v="480"/>
    <x v="11"/>
    <n v="1.77"/>
    <m/>
    <m/>
  </r>
  <r>
    <s v="Registro de Facturas"/>
    <x v="26"/>
    <x v="4"/>
    <n v="8"/>
    <n v="480"/>
    <x v="11"/>
    <n v="4.5999999999999996"/>
    <m/>
    <m/>
  </r>
  <r>
    <s v="Registro de Facturas"/>
    <x v="26"/>
    <x v="4"/>
    <n v="8"/>
    <n v="480"/>
    <x v="11"/>
    <n v="3.62"/>
    <m/>
    <m/>
  </r>
  <r>
    <s v="Registro de Facturas"/>
    <x v="26"/>
    <x v="4"/>
    <n v="8"/>
    <n v="480"/>
    <x v="11"/>
    <n v="1.18"/>
    <m/>
    <m/>
  </r>
  <r>
    <s v="Registro de Facturas"/>
    <x v="26"/>
    <x v="4"/>
    <n v="8"/>
    <n v="480"/>
    <x v="11"/>
    <n v="1.7"/>
    <m/>
    <m/>
  </r>
  <r>
    <s v="Registro de Facturas"/>
    <x v="26"/>
    <x v="4"/>
    <n v="8"/>
    <n v="480"/>
    <x v="11"/>
    <n v="1.75"/>
    <m/>
    <m/>
  </r>
  <r>
    <s v="Registro de Facturas"/>
    <x v="26"/>
    <x v="4"/>
    <n v="8"/>
    <n v="480"/>
    <x v="11"/>
    <n v="3.62"/>
    <m/>
    <m/>
  </r>
  <r>
    <s v="Registro de Facturas"/>
    <x v="27"/>
    <x v="4"/>
    <n v="4.25"/>
    <n v="255"/>
    <x v="11"/>
    <n v="2.35"/>
    <m/>
    <m/>
  </r>
  <r>
    <s v="Registro de Facturas"/>
    <x v="27"/>
    <x v="4"/>
    <n v="4.25"/>
    <n v="255"/>
    <x v="11"/>
    <n v="2.65"/>
    <m/>
    <m/>
  </r>
  <r>
    <s v="Registro de Facturas"/>
    <x v="27"/>
    <x v="4"/>
    <n v="4.25"/>
    <n v="255"/>
    <x v="11"/>
    <n v="1.62"/>
    <m/>
    <m/>
  </r>
  <r>
    <s v="Registro de Facturas"/>
    <x v="27"/>
    <x v="4"/>
    <n v="4.25"/>
    <n v="255"/>
    <x v="11"/>
    <n v="1.28"/>
    <m/>
    <m/>
  </r>
  <r>
    <s v="Registro de Facturas"/>
    <x v="27"/>
    <x v="4"/>
    <n v="4.25"/>
    <n v="255"/>
    <x v="11"/>
    <n v="1.42"/>
    <m/>
    <m/>
  </r>
  <r>
    <s v="Registro de Facturas"/>
    <x v="27"/>
    <x v="4"/>
    <n v="4.25"/>
    <n v="255"/>
    <x v="11"/>
    <n v="1.83"/>
    <m/>
    <m/>
  </r>
  <r>
    <s v="Registro de Facturas"/>
    <x v="27"/>
    <x v="4"/>
    <n v="4.25"/>
    <n v="255"/>
    <x v="11"/>
    <n v="3.82"/>
    <m/>
    <m/>
  </r>
  <r>
    <s v="Registro de Facturas"/>
    <x v="27"/>
    <x v="4"/>
    <n v="4.25"/>
    <n v="255"/>
    <x v="11"/>
    <n v="2.75"/>
    <m/>
    <m/>
  </r>
  <r>
    <s v="Registro de Facturas"/>
    <x v="27"/>
    <x v="4"/>
    <n v="4.25"/>
    <n v="255"/>
    <x v="11"/>
    <n v="1.43"/>
    <m/>
    <m/>
  </r>
  <r>
    <s v="Registro de Facturas"/>
    <x v="27"/>
    <x v="4"/>
    <n v="4.25"/>
    <n v="255"/>
    <x v="11"/>
    <n v="3.22"/>
    <m/>
    <m/>
  </r>
  <r>
    <s v="Registro de Facturas"/>
    <x v="27"/>
    <x v="4"/>
    <n v="4.25"/>
    <n v="255"/>
    <x v="11"/>
    <n v="1.67"/>
    <m/>
    <m/>
  </r>
  <r>
    <s v="Registro de Facturas"/>
    <x v="27"/>
    <x v="4"/>
    <n v="4.25"/>
    <n v="255"/>
    <x v="11"/>
    <n v="4.5199999999999996"/>
    <m/>
    <m/>
  </r>
  <r>
    <s v="Registro de Facturas"/>
    <x v="27"/>
    <x v="4"/>
    <n v="4.25"/>
    <n v="255"/>
    <x v="11"/>
    <n v="2.12"/>
    <m/>
    <m/>
  </r>
  <r>
    <s v="Registro de Facturas"/>
    <x v="27"/>
    <x v="4"/>
    <n v="4.25"/>
    <n v="255"/>
    <x v="11"/>
    <n v="0.98"/>
    <m/>
    <m/>
  </r>
  <r>
    <s v="Registro de Facturas"/>
    <x v="27"/>
    <x v="4"/>
    <n v="4.25"/>
    <n v="255"/>
    <x v="11"/>
    <n v="0.97"/>
    <m/>
    <m/>
  </r>
  <r>
    <s v="Registro de Facturas"/>
    <x v="27"/>
    <x v="4"/>
    <n v="4.25"/>
    <n v="255"/>
    <x v="11"/>
    <n v="1.75"/>
    <m/>
    <m/>
  </r>
  <r>
    <s v="Registro de Facturas"/>
    <x v="27"/>
    <x v="4"/>
    <n v="4.25"/>
    <n v="255"/>
    <x v="11"/>
    <n v="1.2"/>
    <m/>
    <m/>
  </r>
  <r>
    <s v="Registro de Facturas"/>
    <x v="27"/>
    <x v="4"/>
    <n v="4.25"/>
    <n v="255"/>
    <x v="11"/>
    <n v="1.67"/>
    <m/>
    <m/>
  </r>
  <r>
    <s v="Registro de Facturas"/>
    <x v="27"/>
    <x v="4"/>
    <n v="4.25"/>
    <n v="255"/>
    <x v="11"/>
    <n v="6.72"/>
    <m/>
    <m/>
  </r>
  <r>
    <s v="Registro de Facturas"/>
    <x v="27"/>
    <x v="4"/>
    <n v="4.25"/>
    <n v="255"/>
    <x v="11"/>
    <n v="4.3499999999999996"/>
    <m/>
    <m/>
  </r>
  <r>
    <s v="Registro de Facturas"/>
    <x v="27"/>
    <x v="4"/>
    <n v="4.25"/>
    <n v="255"/>
    <x v="11"/>
    <n v="1.65"/>
    <m/>
    <m/>
  </r>
  <r>
    <s v="Registro de Facturas"/>
    <x v="27"/>
    <x v="4"/>
    <n v="4.25"/>
    <n v="255"/>
    <x v="11"/>
    <n v="1.1299999999999999"/>
    <m/>
    <m/>
  </r>
  <r>
    <s v="Registro de Facturas"/>
    <x v="27"/>
    <x v="4"/>
    <n v="4.25"/>
    <n v="255"/>
    <x v="11"/>
    <n v="1.97"/>
    <m/>
    <m/>
  </r>
  <r>
    <s v="Registro de Facturas"/>
    <x v="27"/>
    <x v="4"/>
    <n v="4.25"/>
    <n v="255"/>
    <x v="11"/>
    <n v="3.12"/>
    <m/>
    <m/>
  </r>
  <r>
    <s v="Registro de Facturas"/>
    <x v="27"/>
    <x v="4"/>
    <n v="4.25"/>
    <n v="255"/>
    <x v="11"/>
    <n v="4.37"/>
    <m/>
    <m/>
  </r>
  <r>
    <s v="Registro de Facturas"/>
    <x v="27"/>
    <x v="4"/>
    <n v="4.25"/>
    <n v="255"/>
    <x v="11"/>
    <n v="3.03"/>
    <m/>
    <m/>
  </r>
  <r>
    <s v="Registro de Facturas"/>
    <x v="28"/>
    <x v="4"/>
    <n v="4.25"/>
    <n v="255"/>
    <x v="12"/>
    <n v="0.23"/>
    <m/>
    <m/>
  </r>
  <r>
    <s v="Registro de Facturas"/>
    <x v="28"/>
    <x v="4"/>
    <n v="4.25"/>
    <n v="255"/>
    <x v="12"/>
    <n v="0.57999999999999996"/>
    <m/>
    <m/>
  </r>
  <r>
    <s v="Registro de Facturas"/>
    <x v="28"/>
    <x v="4"/>
    <n v="4.25"/>
    <n v="255"/>
    <x v="12"/>
    <n v="1.77"/>
    <m/>
    <m/>
  </r>
  <r>
    <s v="Registro de Facturas"/>
    <x v="28"/>
    <x v="4"/>
    <n v="4.25"/>
    <n v="255"/>
    <x v="12"/>
    <n v="1.57"/>
    <m/>
    <m/>
  </r>
  <r>
    <s v="Registro de Facturas"/>
    <x v="28"/>
    <x v="4"/>
    <n v="4.25"/>
    <n v="255"/>
    <x v="12"/>
    <n v="0.27"/>
    <m/>
    <m/>
  </r>
  <r>
    <s v="Registro de Facturas"/>
    <x v="28"/>
    <x v="4"/>
    <n v="4.25"/>
    <n v="255"/>
    <x v="12"/>
    <n v="0.12"/>
    <m/>
    <m/>
  </r>
  <r>
    <s v="Registro de Facturas"/>
    <x v="28"/>
    <x v="4"/>
    <n v="4.25"/>
    <n v="255"/>
    <x v="12"/>
    <n v="2.23"/>
    <m/>
    <m/>
  </r>
  <r>
    <s v="Registro de Facturas"/>
    <x v="28"/>
    <x v="4"/>
    <n v="4.25"/>
    <n v="255"/>
    <x v="12"/>
    <n v="0.28000000000000003"/>
    <m/>
    <m/>
  </r>
  <r>
    <s v="Registro de Facturas"/>
    <x v="28"/>
    <x v="4"/>
    <n v="4.25"/>
    <n v="255"/>
    <x v="12"/>
    <n v="0.17"/>
    <m/>
    <m/>
  </r>
  <r>
    <s v="Registro de Facturas"/>
    <x v="28"/>
    <x v="4"/>
    <n v="4.25"/>
    <n v="255"/>
    <x v="12"/>
    <n v="0.12"/>
    <m/>
    <m/>
  </r>
  <r>
    <s v="Registro de Facturas"/>
    <x v="28"/>
    <x v="4"/>
    <n v="4.25"/>
    <n v="255"/>
    <x v="12"/>
    <n v="2.08"/>
    <m/>
    <m/>
  </r>
  <r>
    <s v="Registro de Facturas"/>
    <x v="28"/>
    <x v="4"/>
    <n v="4.25"/>
    <n v="255"/>
    <x v="12"/>
    <n v="0.92"/>
    <m/>
    <m/>
  </r>
  <r>
    <s v="Registro de Facturas"/>
    <x v="28"/>
    <x v="4"/>
    <n v="4.25"/>
    <n v="255"/>
    <x v="12"/>
    <n v="2.5"/>
    <m/>
    <m/>
  </r>
  <r>
    <s v="Registro de Facturas"/>
    <x v="28"/>
    <x v="4"/>
    <n v="4.25"/>
    <n v="255"/>
    <x v="12"/>
    <n v="0.27"/>
    <m/>
    <m/>
  </r>
  <r>
    <s v="Registro de Facturas"/>
    <x v="28"/>
    <x v="4"/>
    <n v="4.25"/>
    <n v="255"/>
    <x v="12"/>
    <n v="7.0000000000000007E-2"/>
    <m/>
    <m/>
  </r>
  <r>
    <s v="Registro de Facturas"/>
    <x v="28"/>
    <x v="4"/>
    <n v="4.25"/>
    <n v="255"/>
    <x v="12"/>
    <n v="0.1"/>
    <m/>
    <m/>
  </r>
  <r>
    <s v="Registro de Facturas"/>
    <x v="28"/>
    <x v="4"/>
    <n v="4.25"/>
    <n v="255"/>
    <x v="12"/>
    <n v="0.12"/>
    <m/>
    <m/>
  </r>
  <r>
    <s v="Registro de Facturas"/>
    <x v="28"/>
    <x v="4"/>
    <n v="4.25"/>
    <n v="255"/>
    <x v="12"/>
    <n v="1.8"/>
    <m/>
    <m/>
  </r>
  <r>
    <s v="Registro de Facturas"/>
    <x v="28"/>
    <x v="4"/>
    <n v="4.25"/>
    <n v="255"/>
    <x v="12"/>
    <n v="0.85"/>
    <m/>
    <m/>
  </r>
  <r>
    <s v="Registro de Facturas"/>
    <x v="28"/>
    <x v="4"/>
    <n v="4.25"/>
    <n v="255"/>
    <x v="12"/>
    <n v="0.28000000000000003"/>
    <m/>
    <m/>
  </r>
  <r>
    <s v="Registro de Facturas"/>
    <x v="28"/>
    <x v="4"/>
    <n v="4.25"/>
    <n v="255"/>
    <x v="12"/>
    <n v="0.32"/>
    <m/>
    <m/>
  </r>
  <r>
    <s v="Registro de Facturas"/>
    <x v="28"/>
    <x v="4"/>
    <n v="4.25"/>
    <n v="255"/>
    <x v="12"/>
    <n v="0.17"/>
    <m/>
    <m/>
  </r>
  <r>
    <s v="Registro de Facturas"/>
    <x v="28"/>
    <x v="4"/>
    <n v="4.25"/>
    <n v="255"/>
    <x v="12"/>
    <n v="0.25"/>
    <m/>
    <m/>
  </r>
  <r>
    <s v="Registro de Facturas"/>
    <x v="28"/>
    <x v="4"/>
    <n v="4.25"/>
    <n v="255"/>
    <x v="12"/>
    <n v="0.23"/>
    <m/>
    <m/>
  </r>
  <r>
    <s v="Registro de Facturas"/>
    <x v="28"/>
    <x v="4"/>
    <n v="4.25"/>
    <n v="255"/>
    <x v="12"/>
    <n v="0.23"/>
    <m/>
    <m/>
  </r>
  <r>
    <s v="Registro de Facturas"/>
    <x v="28"/>
    <x v="4"/>
    <n v="4.25"/>
    <n v="255"/>
    <x v="12"/>
    <n v="1.05"/>
    <m/>
    <m/>
  </r>
  <r>
    <s v="Registro de Facturas"/>
    <x v="28"/>
    <x v="4"/>
    <n v="4.25"/>
    <n v="255"/>
    <x v="12"/>
    <n v="0.33"/>
    <m/>
    <m/>
  </r>
  <r>
    <s v="Registro de Facturas"/>
    <x v="28"/>
    <x v="4"/>
    <n v="4.25"/>
    <n v="255"/>
    <x v="12"/>
    <n v="2.2200000000000002"/>
    <m/>
    <m/>
  </r>
  <r>
    <s v="Registro de Facturas"/>
    <x v="28"/>
    <x v="4"/>
    <n v="4.25"/>
    <n v="255"/>
    <x v="12"/>
    <n v="0.15"/>
    <m/>
    <m/>
  </r>
  <r>
    <s v="Registro de Facturas"/>
    <x v="28"/>
    <x v="4"/>
    <n v="4.25"/>
    <n v="255"/>
    <x v="12"/>
    <n v="0.2"/>
    <m/>
    <m/>
  </r>
  <r>
    <s v="Registro de Facturas"/>
    <x v="28"/>
    <x v="4"/>
    <n v="4.25"/>
    <n v="255"/>
    <x v="12"/>
    <n v="0.22"/>
    <m/>
    <m/>
  </r>
  <r>
    <s v="Registro de Facturas"/>
    <x v="28"/>
    <x v="4"/>
    <n v="4.25"/>
    <n v="255"/>
    <x v="12"/>
    <n v="0.13"/>
    <m/>
    <m/>
  </r>
  <r>
    <s v="Registro de Facturas"/>
    <x v="28"/>
    <x v="4"/>
    <n v="4.25"/>
    <n v="255"/>
    <x v="12"/>
    <n v="0.12"/>
    <m/>
    <m/>
  </r>
  <r>
    <s v="Registro de Facturas"/>
    <x v="28"/>
    <x v="4"/>
    <n v="4.25"/>
    <n v="255"/>
    <x v="12"/>
    <n v="0.13"/>
    <m/>
    <m/>
  </r>
  <r>
    <s v="Registro de Facturas"/>
    <x v="28"/>
    <x v="4"/>
    <n v="4.25"/>
    <n v="255"/>
    <x v="12"/>
    <n v="0.1"/>
    <m/>
    <m/>
  </r>
  <r>
    <s v="Registro de Facturas"/>
    <x v="28"/>
    <x v="4"/>
    <n v="4.25"/>
    <n v="255"/>
    <x v="12"/>
    <n v="29.52"/>
    <m/>
    <m/>
  </r>
  <r>
    <s v="Registro de Facturas"/>
    <x v="29"/>
    <x v="4"/>
    <n v="4.25"/>
    <n v="255"/>
    <x v="12"/>
    <n v="13.08"/>
    <m/>
    <m/>
  </r>
  <r>
    <s v="Otros"/>
    <x v="16"/>
    <x v="4"/>
    <n v="8"/>
    <n v="480"/>
    <x v="12"/>
    <n v="9.3000000000000007"/>
    <m/>
    <m/>
  </r>
  <r>
    <s v="Registro de Facturas"/>
    <x v="29"/>
    <x v="4"/>
    <n v="8"/>
    <n v="480"/>
    <x v="12"/>
    <n v="13.37"/>
    <m/>
    <m/>
  </r>
  <r>
    <s v="Registro de Facturas"/>
    <x v="29"/>
    <x v="4"/>
    <n v="8"/>
    <n v="480"/>
    <x v="12"/>
    <n v="12.05"/>
    <m/>
    <m/>
  </r>
  <r>
    <s v="Registro de Facturas"/>
    <x v="29"/>
    <x v="4"/>
    <n v="8"/>
    <n v="480"/>
    <x v="12"/>
    <n v="1.2"/>
    <m/>
    <m/>
  </r>
  <r>
    <s v="Registro de Facturas"/>
    <x v="29"/>
    <x v="4"/>
    <n v="8"/>
    <n v="480"/>
    <x v="12"/>
    <n v="1.93"/>
    <m/>
    <m/>
  </r>
  <r>
    <s v="Registro de Facturas"/>
    <x v="29"/>
    <x v="4"/>
    <n v="8"/>
    <n v="480"/>
    <x v="12"/>
    <n v="0.82"/>
    <m/>
    <m/>
  </r>
  <r>
    <s v="Registro de Facturas"/>
    <x v="29"/>
    <x v="4"/>
    <n v="8"/>
    <n v="480"/>
    <x v="12"/>
    <n v="4.83"/>
    <m/>
    <m/>
  </r>
  <r>
    <s v="Registro de Facturas"/>
    <x v="29"/>
    <x v="4"/>
    <n v="8"/>
    <n v="480"/>
    <x v="12"/>
    <n v="8.82"/>
    <m/>
    <m/>
  </r>
  <r>
    <s v="Registro de Facturas"/>
    <x v="29"/>
    <x v="4"/>
    <n v="8"/>
    <n v="480"/>
    <x v="12"/>
    <n v="27.1"/>
    <m/>
    <m/>
  </r>
  <r>
    <s v="Registro de Facturas"/>
    <x v="29"/>
    <x v="4"/>
    <n v="8"/>
    <n v="480"/>
    <x v="12"/>
    <n v="1.53"/>
    <m/>
    <m/>
  </r>
  <r>
    <s v="Registro de Facturas"/>
    <x v="29"/>
    <x v="4"/>
    <n v="8"/>
    <n v="480"/>
    <x v="12"/>
    <n v="2.0499999999999998"/>
    <m/>
    <m/>
  </r>
  <r>
    <s v="Registro de Facturas"/>
    <x v="29"/>
    <x v="4"/>
    <n v="8"/>
    <n v="480"/>
    <x v="12"/>
    <n v="2.38"/>
    <m/>
    <m/>
  </r>
  <r>
    <s v="Registro de Facturas"/>
    <x v="29"/>
    <x v="4"/>
    <n v="8"/>
    <n v="480"/>
    <x v="12"/>
    <n v="6.4"/>
    <m/>
    <m/>
  </r>
  <r>
    <s v="Registro de Facturas"/>
    <x v="29"/>
    <x v="4"/>
    <n v="8"/>
    <n v="480"/>
    <x v="12"/>
    <n v="4.82"/>
    <m/>
    <m/>
  </r>
  <r>
    <s v="Registro de Facturas"/>
    <x v="29"/>
    <x v="4"/>
    <n v="8"/>
    <n v="480"/>
    <x v="12"/>
    <n v="3.28"/>
    <m/>
    <m/>
  </r>
  <r>
    <s v="Registro de Facturas"/>
    <x v="29"/>
    <x v="4"/>
    <n v="8"/>
    <n v="480"/>
    <x v="12"/>
    <n v="1.35"/>
    <m/>
    <m/>
  </r>
  <r>
    <s v="Registro de Facturas"/>
    <x v="29"/>
    <x v="4"/>
    <n v="8"/>
    <n v="480"/>
    <x v="12"/>
    <n v="0.88"/>
    <m/>
    <m/>
  </r>
  <r>
    <s v="Registro de Facturas"/>
    <x v="29"/>
    <x v="4"/>
    <n v="8"/>
    <n v="480"/>
    <x v="12"/>
    <n v="4.57"/>
    <m/>
    <m/>
  </r>
  <r>
    <s v="Registro de Facturas"/>
    <x v="29"/>
    <x v="4"/>
    <n v="8"/>
    <n v="480"/>
    <x v="12"/>
    <n v="2.4300000000000002"/>
    <m/>
    <m/>
  </r>
  <r>
    <s v="Registro de Facturas"/>
    <x v="29"/>
    <x v="4"/>
    <n v="8"/>
    <n v="480"/>
    <x v="12"/>
    <n v="28.53"/>
    <m/>
    <m/>
  </r>
  <r>
    <s v="Registro de Facturas"/>
    <x v="29"/>
    <x v="4"/>
    <n v="8"/>
    <n v="480"/>
    <x v="12"/>
    <n v="8.43"/>
    <m/>
    <m/>
  </r>
  <r>
    <s v="Registro de Facturas"/>
    <x v="29"/>
    <x v="4"/>
    <n v="8"/>
    <n v="480"/>
    <x v="12"/>
    <n v="6.67"/>
    <m/>
    <m/>
  </r>
  <r>
    <s v="Registro de Facturas"/>
    <x v="29"/>
    <x v="4"/>
    <n v="8"/>
    <n v="480"/>
    <x v="12"/>
    <n v="5.32"/>
    <m/>
    <m/>
  </r>
  <r>
    <s v="Registro de Facturas"/>
    <x v="29"/>
    <x v="4"/>
    <n v="8"/>
    <n v="480"/>
    <x v="12"/>
    <n v="19.399999999999999"/>
    <m/>
    <m/>
  </r>
  <r>
    <s v="Registro de Facturas"/>
    <x v="29"/>
    <x v="4"/>
    <n v="8"/>
    <n v="480"/>
    <x v="12"/>
    <n v="56.47"/>
    <m/>
    <m/>
  </r>
  <r>
    <s v="Registro de Facturas"/>
    <x v="29"/>
    <x v="4"/>
    <n v="8"/>
    <n v="480"/>
    <x v="12"/>
    <n v="19.399999999999999"/>
    <m/>
    <m/>
  </r>
  <r>
    <s v="Registro de Facturas"/>
    <x v="27"/>
    <x v="4"/>
    <n v="8"/>
    <n v="480"/>
    <x v="12"/>
    <n v="3.68"/>
    <m/>
    <m/>
  </r>
  <r>
    <s v="Registro de Facturas"/>
    <x v="27"/>
    <x v="4"/>
    <n v="8"/>
    <n v="480"/>
    <x v="12"/>
    <n v="2.2799999999999998"/>
    <m/>
    <m/>
  </r>
  <r>
    <s v="Registro de Facturas"/>
    <x v="27"/>
    <x v="4"/>
    <n v="8"/>
    <n v="480"/>
    <x v="12"/>
    <n v="2.42"/>
    <m/>
    <m/>
  </r>
  <r>
    <s v="Registro de Facturas"/>
    <x v="27"/>
    <x v="4"/>
    <n v="8"/>
    <n v="480"/>
    <x v="12"/>
    <n v="2.92"/>
    <m/>
    <m/>
  </r>
  <r>
    <s v="Registro de Facturas"/>
    <x v="27"/>
    <x v="4"/>
    <n v="8"/>
    <n v="480"/>
    <x v="12"/>
    <n v="2.37"/>
    <m/>
    <m/>
  </r>
  <r>
    <s v="Registro de Facturas"/>
    <x v="27"/>
    <x v="4"/>
    <n v="8"/>
    <n v="480"/>
    <x v="12"/>
    <n v="8.83"/>
    <m/>
    <m/>
  </r>
  <r>
    <s v="Registro de Facturas"/>
    <x v="27"/>
    <x v="4"/>
    <n v="8"/>
    <n v="480"/>
    <x v="12"/>
    <n v="2.5"/>
    <m/>
    <m/>
  </r>
  <r>
    <s v="Registro de Facturas"/>
    <x v="29"/>
    <x v="4"/>
    <n v="8"/>
    <n v="480"/>
    <x v="13"/>
    <n v="3.57"/>
    <m/>
    <m/>
  </r>
  <r>
    <s v="Otros"/>
    <x v="4"/>
    <x v="4"/>
    <n v="8"/>
    <n v="480"/>
    <x v="13"/>
    <n v="0.57999999999999996"/>
    <m/>
    <m/>
  </r>
  <r>
    <s v="Registro de Facturas"/>
    <x v="28"/>
    <x v="4"/>
    <n v="8"/>
    <n v="480"/>
    <x v="13"/>
    <n v="7.12"/>
    <m/>
    <m/>
  </r>
  <r>
    <s v="Registro de Facturas"/>
    <x v="28"/>
    <x v="4"/>
    <n v="8"/>
    <n v="480"/>
    <x v="13"/>
    <n v="8.8000000000000007"/>
    <m/>
    <m/>
  </r>
  <r>
    <s v="Otros"/>
    <x v="4"/>
    <x v="4"/>
    <n v="8"/>
    <n v="480"/>
    <x v="13"/>
    <n v="1.9"/>
    <m/>
    <m/>
  </r>
  <r>
    <s v="Registro de Facturas"/>
    <x v="28"/>
    <x v="4"/>
    <n v="8"/>
    <n v="480"/>
    <x v="13"/>
    <n v="9.15"/>
    <m/>
    <m/>
  </r>
  <r>
    <s v="Registro de Facturas"/>
    <x v="28"/>
    <x v="4"/>
    <n v="8"/>
    <n v="480"/>
    <x v="13"/>
    <n v="6.92"/>
    <m/>
    <m/>
  </r>
  <r>
    <s v="Registro de Facturas"/>
    <x v="28"/>
    <x v="4"/>
    <n v="8"/>
    <n v="480"/>
    <x v="13"/>
    <n v="5.42"/>
    <m/>
    <m/>
  </r>
  <r>
    <s v="Registro de Facturas"/>
    <x v="28"/>
    <x v="4"/>
    <n v="8"/>
    <n v="480"/>
    <x v="13"/>
    <n v="7.38"/>
    <m/>
    <m/>
  </r>
  <r>
    <s v="Otros"/>
    <x v="4"/>
    <x v="4"/>
    <n v="8"/>
    <n v="480"/>
    <x v="13"/>
    <n v="2.6"/>
    <m/>
    <m/>
  </r>
  <r>
    <s v="Registro de Facturas"/>
    <x v="27"/>
    <x v="4"/>
    <n v="8"/>
    <n v="480"/>
    <x v="13"/>
    <n v="5.25"/>
    <m/>
    <m/>
  </r>
  <r>
    <s v="Registro de Facturas"/>
    <x v="27"/>
    <x v="4"/>
    <n v="8"/>
    <n v="480"/>
    <x v="13"/>
    <n v="6.23"/>
    <m/>
    <m/>
  </r>
  <r>
    <s v="Registro de Facturas"/>
    <x v="27"/>
    <x v="4"/>
    <n v="8"/>
    <n v="480"/>
    <x v="13"/>
    <n v="6.07"/>
    <m/>
    <m/>
  </r>
  <r>
    <s v="Otros"/>
    <x v="1"/>
    <x v="4"/>
    <n v="8"/>
    <n v="480"/>
    <x v="13"/>
    <n v="4.43"/>
    <m/>
    <m/>
  </r>
  <r>
    <s v="Registro de Facturas"/>
    <x v="27"/>
    <x v="4"/>
    <n v="8"/>
    <n v="480"/>
    <x v="13"/>
    <n v="9.5"/>
    <m/>
    <m/>
  </r>
  <r>
    <s v="Otros"/>
    <x v="30"/>
    <x v="4"/>
    <n v="8"/>
    <n v="480"/>
    <x v="13"/>
    <n v="2.25"/>
    <m/>
    <m/>
  </r>
  <r>
    <s v="Registro de Facturas"/>
    <x v="27"/>
    <x v="4"/>
    <n v="8"/>
    <n v="480"/>
    <x v="13"/>
    <n v="5.87"/>
    <m/>
    <m/>
  </r>
  <r>
    <s v="Registro de Facturas"/>
    <x v="27"/>
    <x v="4"/>
    <n v="8"/>
    <n v="480"/>
    <x v="13"/>
    <n v="4.37"/>
    <m/>
    <m/>
  </r>
  <r>
    <s v="Registro de Facturas"/>
    <x v="27"/>
    <x v="4"/>
    <n v="8"/>
    <n v="480"/>
    <x v="13"/>
    <n v="4.3"/>
    <m/>
    <m/>
  </r>
  <r>
    <s v="Registro de Facturas"/>
    <x v="27"/>
    <x v="4"/>
    <n v="8"/>
    <n v="480"/>
    <x v="13"/>
    <n v="3.85"/>
    <m/>
    <m/>
  </r>
  <r>
    <s v="Registro de Facturas"/>
    <x v="27"/>
    <x v="4"/>
    <n v="8"/>
    <n v="480"/>
    <x v="13"/>
    <n v="5.28"/>
    <m/>
    <m/>
  </r>
  <r>
    <s v="Registro de Facturas"/>
    <x v="27"/>
    <x v="4"/>
    <n v="8"/>
    <n v="480"/>
    <x v="13"/>
    <n v="7.77"/>
    <m/>
    <m/>
  </r>
  <r>
    <s v="Registro de Facturas"/>
    <x v="27"/>
    <x v="4"/>
    <n v="8"/>
    <n v="480"/>
    <x v="13"/>
    <n v="6.3"/>
    <m/>
    <m/>
  </r>
  <r>
    <s v="Registro de Facturas"/>
    <x v="28"/>
    <x v="4"/>
    <n v="8"/>
    <n v="480"/>
    <x v="13"/>
    <n v="4.22"/>
    <m/>
    <m/>
  </r>
  <r>
    <s v="Otros"/>
    <x v="30"/>
    <x v="4"/>
    <n v="8"/>
    <n v="480"/>
    <x v="13"/>
    <n v="13.28"/>
    <m/>
    <m/>
  </r>
  <r>
    <s v="Registro de Facturas"/>
    <x v="27"/>
    <x v="4"/>
    <n v="8"/>
    <n v="480"/>
    <x v="13"/>
    <n v="1.83"/>
    <m/>
    <m/>
  </r>
  <r>
    <s v="Registro de Facturas"/>
    <x v="27"/>
    <x v="4"/>
    <n v="8"/>
    <n v="480"/>
    <x v="13"/>
    <n v="7.07"/>
    <m/>
    <m/>
  </r>
  <r>
    <s v="Registro de Facturas"/>
    <x v="27"/>
    <x v="4"/>
    <n v="8"/>
    <n v="480"/>
    <x v="13"/>
    <n v="7.4"/>
    <m/>
    <m/>
  </r>
  <r>
    <s v="Registro de Facturas"/>
    <x v="27"/>
    <x v="4"/>
    <n v="8"/>
    <n v="480"/>
    <x v="13"/>
    <n v="8.1999999999999993"/>
    <m/>
    <m/>
  </r>
  <r>
    <s v="Registro de Facturas"/>
    <x v="27"/>
    <x v="4"/>
    <n v="8"/>
    <n v="480"/>
    <x v="13"/>
    <n v="6.92"/>
    <m/>
    <m/>
  </r>
  <r>
    <s v="Registro de Facturas"/>
    <x v="27"/>
    <x v="4"/>
    <n v="8"/>
    <n v="480"/>
    <x v="13"/>
    <n v="4.18"/>
    <m/>
    <m/>
  </r>
  <r>
    <s v="Registro de Facturas"/>
    <x v="27"/>
    <x v="4"/>
    <n v="8"/>
    <n v="480"/>
    <x v="13"/>
    <n v="9.1199999999999992"/>
    <m/>
    <m/>
  </r>
  <r>
    <s v="Registro de Facturas"/>
    <x v="27"/>
    <x v="4"/>
    <n v="8"/>
    <n v="480"/>
    <x v="13"/>
    <n v="8.1300000000000008"/>
    <m/>
    <m/>
  </r>
  <r>
    <s v="Registro de Facturas"/>
    <x v="26"/>
    <x v="4"/>
    <n v="8"/>
    <n v="480"/>
    <x v="13"/>
    <n v="14.92"/>
    <m/>
    <m/>
  </r>
  <r>
    <s v="Registro de Facturas"/>
    <x v="26"/>
    <x v="4"/>
    <n v="8"/>
    <n v="480"/>
    <x v="13"/>
    <n v="1.47"/>
    <m/>
    <m/>
  </r>
  <r>
    <s v="Registro de Facturas"/>
    <x v="26"/>
    <x v="4"/>
    <n v="8"/>
    <n v="480"/>
    <x v="13"/>
    <n v="2.2799999999999998"/>
    <m/>
    <m/>
  </r>
  <r>
    <s v="Registro de Facturas"/>
    <x v="27"/>
    <x v="4"/>
    <n v="8"/>
    <n v="480"/>
    <x v="13"/>
    <n v="7.65"/>
    <m/>
    <m/>
  </r>
  <r>
    <s v="Registro de Facturas"/>
    <x v="27"/>
    <x v="4"/>
    <n v="8"/>
    <n v="480"/>
    <x v="13"/>
    <n v="7.18"/>
    <m/>
    <m/>
  </r>
  <r>
    <s v="Registro de Facturas"/>
    <x v="27"/>
    <x v="4"/>
    <n v="8"/>
    <n v="480"/>
    <x v="13"/>
    <n v="5.22"/>
    <m/>
    <m/>
  </r>
  <r>
    <s v="Otros"/>
    <x v="16"/>
    <x v="4"/>
    <n v="8"/>
    <n v="480"/>
    <x v="13"/>
    <n v="7.55"/>
    <m/>
    <m/>
  </r>
  <r>
    <s v="Registro de Facturas"/>
    <x v="27"/>
    <x v="4"/>
    <n v="8"/>
    <n v="480"/>
    <x v="13"/>
    <n v="4.95"/>
    <m/>
    <m/>
  </r>
  <r>
    <s v="Registro de Facturas"/>
    <x v="27"/>
    <x v="4"/>
    <n v="8"/>
    <n v="480"/>
    <x v="13"/>
    <n v="6.62"/>
    <m/>
    <m/>
  </r>
  <r>
    <s v="Registro de Facturas"/>
    <x v="27"/>
    <x v="4"/>
    <n v="8"/>
    <n v="480"/>
    <x v="13"/>
    <n v="6.62"/>
    <m/>
    <m/>
  </r>
  <r>
    <s v="Registro de Facturas"/>
    <x v="26"/>
    <x v="4"/>
    <n v="8"/>
    <n v="480"/>
    <x v="13"/>
    <n v="6.53"/>
    <m/>
    <m/>
  </r>
  <r>
    <s v="Registro de Facturas"/>
    <x v="27"/>
    <x v="4"/>
    <n v="8"/>
    <n v="480"/>
    <x v="13"/>
    <n v="13.2"/>
    <m/>
    <m/>
  </r>
  <r>
    <s v="Registro de Facturas"/>
    <x v="27"/>
    <x v="4"/>
    <n v="8"/>
    <n v="480"/>
    <x v="13"/>
    <n v="7.85"/>
    <m/>
    <m/>
  </r>
  <r>
    <s v="Otros"/>
    <x v="4"/>
    <x v="4"/>
    <n v="8"/>
    <n v="480"/>
    <x v="13"/>
    <n v="6.53"/>
    <m/>
    <m/>
  </r>
  <r>
    <s v="Registro de Facturas"/>
    <x v="27"/>
    <x v="4"/>
    <n v="8"/>
    <n v="480"/>
    <x v="13"/>
    <n v="23.67"/>
    <m/>
    <m/>
  </r>
  <r>
    <s v="Otros"/>
    <x v="16"/>
    <x v="4"/>
    <n v="8"/>
    <n v="480"/>
    <x v="14"/>
    <n v="0.57999999999999996"/>
    <m/>
    <m/>
  </r>
  <r>
    <s v="Registro de Facturas"/>
    <x v="31"/>
    <x v="4"/>
    <n v="8"/>
    <n v="480"/>
    <x v="14"/>
    <n v="23.92"/>
    <m/>
    <m/>
  </r>
  <r>
    <s v="Registro de Facturas"/>
    <x v="27"/>
    <x v="4"/>
    <n v="8"/>
    <n v="480"/>
    <x v="14"/>
    <n v="19.920000000000002"/>
    <m/>
    <m/>
  </r>
  <r>
    <s v="Registro de Facturas"/>
    <x v="27"/>
    <x v="4"/>
    <n v="8"/>
    <n v="480"/>
    <x v="14"/>
    <n v="29.08"/>
    <m/>
    <m/>
  </r>
  <r>
    <s v="Registro de Facturas"/>
    <x v="27"/>
    <x v="4"/>
    <n v="8"/>
    <n v="480"/>
    <x v="14"/>
    <n v="12.85"/>
    <m/>
    <m/>
  </r>
  <r>
    <s v="Registro de Facturas"/>
    <x v="27"/>
    <x v="4"/>
    <n v="8"/>
    <n v="480"/>
    <x v="14"/>
    <n v="10.4"/>
    <m/>
    <m/>
  </r>
  <r>
    <s v="Registro de Facturas"/>
    <x v="27"/>
    <x v="4"/>
    <n v="8"/>
    <n v="480"/>
    <x v="14"/>
    <n v="15.78"/>
    <m/>
    <m/>
  </r>
  <r>
    <s v="Registro de Facturas"/>
    <x v="27"/>
    <x v="4"/>
    <n v="8"/>
    <n v="480"/>
    <x v="14"/>
    <n v="5.43"/>
    <m/>
    <m/>
  </r>
  <r>
    <s v="Registro de Facturas"/>
    <x v="27"/>
    <x v="4"/>
    <n v="8"/>
    <n v="480"/>
    <x v="14"/>
    <n v="2.02"/>
    <m/>
    <m/>
  </r>
  <r>
    <s v="Registro de Facturas"/>
    <x v="27"/>
    <x v="4"/>
    <n v="8"/>
    <n v="480"/>
    <x v="14"/>
    <n v="8.1199999999999992"/>
    <m/>
    <m/>
  </r>
  <r>
    <s v="Registro de Facturas"/>
    <x v="27"/>
    <x v="4"/>
    <n v="8"/>
    <n v="480"/>
    <x v="14"/>
    <n v="4.9000000000000004"/>
    <m/>
    <m/>
  </r>
  <r>
    <s v="Registro de Facturas"/>
    <x v="26"/>
    <x v="4"/>
    <n v="8"/>
    <n v="480"/>
    <x v="14"/>
    <n v="13.75"/>
    <m/>
    <m/>
  </r>
  <r>
    <s v="Registro de Facturas"/>
    <x v="27"/>
    <x v="4"/>
    <n v="8"/>
    <n v="480"/>
    <x v="14"/>
    <n v="22.27"/>
    <m/>
    <m/>
  </r>
  <r>
    <s v="Registro de Facturas"/>
    <x v="27"/>
    <x v="4"/>
    <n v="8"/>
    <n v="480"/>
    <x v="14"/>
    <n v="25.4"/>
    <m/>
    <m/>
  </r>
  <r>
    <s v="Registro de Facturas"/>
    <x v="27"/>
    <x v="4"/>
    <n v="8"/>
    <n v="480"/>
    <x v="14"/>
    <n v="4.7"/>
    <m/>
    <m/>
  </r>
  <r>
    <s v="Registro de Facturas"/>
    <x v="27"/>
    <x v="4"/>
    <n v="8"/>
    <n v="480"/>
    <x v="14"/>
    <n v="2.17"/>
    <m/>
    <m/>
  </r>
  <r>
    <s v="Registro de Facturas"/>
    <x v="27"/>
    <x v="4"/>
    <n v="8"/>
    <n v="480"/>
    <x v="14"/>
    <n v="2.92"/>
    <m/>
    <m/>
  </r>
  <r>
    <s v="Registro de Facturas"/>
    <x v="27"/>
    <x v="4"/>
    <n v="8"/>
    <n v="480"/>
    <x v="14"/>
    <n v="2.9"/>
    <m/>
    <m/>
  </r>
  <r>
    <s v="Registro de Facturas"/>
    <x v="27"/>
    <x v="4"/>
    <n v="8"/>
    <n v="480"/>
    <x v="14"/>
    <n v="17.38"/>
    <m/>
    <m/>
  </r>
  <r>
    <s v="Registro de Facturas"/>
    <x v="27"/>
    <x v="4"/>
    <n v="8"/>
    <n v="480"/>
    <x v="14"/>
    <n v="5.0999999999999996"/>
    <m/>
    <m/>
  </r>
  <r>
    <s v="Registro de Facturas"/>
    <x v="27"/>
    <x v="4"/>
    <n v="8"/>
    <n v="480"/>
    <x v="14"/>
    <n v="7.47"/>
    <m/>
    <m/>
  </r>
  <r>
    <s v="Registro de Facturas"/>
    <x v="27"/>
    <x v="4"/>
    <n v="8"/>
    <n v="480"/>
    <x v="14"/>
    <n v="11.1"/>
    <m/>
    <m/>
  </r>
  <r>
    <s v="Registro de Facturas"/>
    <x v="27"/>
    <x v="4"/>
    <n v="8"/>
    <n v="480"/>
    <x v="14"/>
    <n v="14.08"/>
    <m/>
    <m/>
  </r>
  <r>
    <s v="Registro de Facturas"/>
    <x v="27"/>
    <x v="4"/>
    <n v="8"/>
    <n v="480"/>
    <x v="14"/>
    <n v="4.08"/>
    <m/>
    <m/>
  </r>
  <r>
    <s v="Registro de Facturas"/>
    <x v="27"/>
    <x v="4"/>
    <n v="8"/>
    <n v="480"/>
    <x v="14"/>
    <n v="7.43"/>
    <m/>
    <m/>
  </r>
  <r>
    <s v="Registro de Facturas"/>
    <x v="27"/>
    <x v="4"/>
    <n v="8"/>
    <n v="480"/>
    <x v="14"/>
    <n v="13.05"/>
    <m/>
    <m/>
  </r>
  <r>
    <s v="Registro de Facturas"/>
    <x v="26"/>
    <x v="4"/>
    <n v="8"/>
    <n v="480"/>
    <x v="14"/>
    <n v="14.62"/>
    <m/>
    <m/>
  </r>
  <r>
    <s v="Registro de Facturas"/>
    <x v="27"/>
    <x v="4"/>
    <n v="8"/>
    <n v="480"/>
    <x v="14"/>
    <n v="15.92"/>
    <m/>
    <m/>
  </r>
  <r>
    <s v="Registro de Facturas"/>
    <x v="27"/>
    <x v="4"/>
    <n v="8"/>
    <n v="480"/>
    <x v="14"/>
    <n v="13.02"/>
    <m/>
    <m/>
  </r>
  <r>
    <s v="Registro de Facturas"/>
    <x v="27"/>
    <x v="4"/>
    <n v="8"/>
    <n v="480"/>
    <x v="14"/>
    <n v="11.45"/>
    <m/>
    <m/>
  </r>
  <r>
    <s v="Registro de Facturas"/>
    <x v="27"/>
    <x v="4"/>
    <n v="8"/>
    <n v="480"/>
    <x v="14"/>
    <n v="9.07"/>
    <m/>
    <m/>
  </r>
  <r>
    <s v="Registro de Facturas"/>
    <x v="27"/>
    <x v="4"/>
    <n v="8"/>
    <n v="480"/>
    <x v="14"/>
    <n v="1.45"/>
    <m/>
    <m/>
  </r>
  <r>
    <s v="Registro de Facturas"/>
    <x v="27"/>
    <x v="4"/>
    <n v="8"/>
    <n v="480"/>
    <x v="14"/>
    <n v="12.25"/>
    <m/>
    <m/>
  </r>
  <r>
    <s v="Registro de Facturas"/>
    <x v="27"/>
    <x v="4"/>
    <n v="8"/>
    <n v="480"/>
    <x v="14"/>
    <n v="6.65"/>
    <m/>
    <m/>
  </r>
  <r>
    <s v="Registro de Facturas"/>
    <x v="27"/>
    <x v="4"/>
    <n v="8"/>
    <n v="480"/>
    <x v="14"/>
    <n v="11.93"/>
    <m/>
    <m/>
  </r>
  <r>
    <s v="Registro de Facturas"/>
    <x v="26"/>
    <x v="4"/>
    <n v="4.25"/>
    <n v="255"/>
    <x v="14"/>
    <n v="3.1"/>
    <m/>
    <m/>
  </r>
  <r>
    <s v="Registro de Facturas"/>
    <x v="26"/>
    <x v="4"/>
    <n v="4.25"/>
    <n v="255"/>
    <x v="14"/>
    <n v="44.73"/>
    <m/>
    <m/>
  </r>
  <r>
    <s v="Otros"/>
    <x v="16"/>
    <x v="4"/>
    <n v="4.25"/>
    <n v="255"/>
    <x v="14"/>
    <n v="20.329999999999998"/>
    <m/>
    <m/>
  </r>
  <r>
    <s v="Registro de Facturas"/>
    <x v="26"/>
    <x v="4"/>
    <n v="4.25"/>
    <n v="255"/>
    <x v="14"/>
    <n v="16.27"/>
    <m/>
    <m/>
  </r>
  <r>
    <s v="Registro de Facturas"/>
    <x v="26"/>
    <x v="4"/>
    <n v="4.25"/>
    <n v="255"/>
    <x v="14"/>
    <n v="1.93"/>
    <m/>
    <m/>
  </r>
  <r>
    <s v="Registro de Facturas"/>
    <x v="26"/>
    <x v="4"/>
    <n v="4.25"/>
    <n v="255"/>
    <x v="14"/>
    <n v="1.38"/>
    <m/>
    <m/>
  </r>
  <r>
    <s v="Registro de Facturas"/>
    <x v="26"/>
    <x v="4"/>
    <n v="4.25"/>
    <n v="255"/>
    <x v="14"/>
    <n v="2.65"/>
    <m/>
    <m/>
  </r>
  <r>
    <s v="Registro de Facturas"/>
    <x v="26"/>
    <x v="4"/>
    <n v="4.25"/>
    <n v="255"/>
    <x v="14"/>
    <n v="6.47"/>
    <m/>
    <m/>
  </r>
  <r>
    <s v="Registro de Facturas"/>
    <x v="26"/>
    <x v="4"/>
    <n v="4.25"/>
    <n v="255"/>
    <x v="14"/>
    <n v="3"/>
    <m/>
    <m/>
  </r>
  <r>
    <s v="Registro de Facturas"/>
    <x v="27"/>
    <x v="4"/>
    <n v="4.25"/>
    <n v="255"/>
    <x v="14"/>
    <n v="0.93"/>
    <m/>
    <m/>
  </r>
  <r>
    <s v="Registro de Facturas"/>
    <x v="27"/>
    <x v="4"/>
    <n v="4.25"/>
    <n v="255"/>
    <x v="14"/>
    <n v="5.45"/>
    <m/>
    <m/>
  </r>
  <r>
    <s v="Registro de Facturas"/>
    <x v="27"/>
    <x v="4"/>
    <n v="4.25"/>
    <n v="255"/>
    <x v="14"/>
    <n v="0.63"/>
    <m/>
    <m/>
  </r>
  <r>
    <s v="Otros"/>
    <x v="4"/>
    <x v="4"/>
    <n v="4.25"/>
    <n v="255"/>
    <x v="14"/>
    <n v="22.3"/>
    <m/>
    <m/>
  </r>
  <r>
    <s v="Registro de Facturas"/>
    <x v="26"/>
    <x v="4"/>
    <n v="4.25"/>
    <n v="255"/>
    <x v="14"/>
    <n v="16.55"/>
    <m/>
    <m/>
  </r>
  <r>
    <s v="Validación y Prueba de Soportes de Ventas "/>
    <x v="32"/>
    <x v="0"/>
    <n v="8"/>
    <n v="480"/>
    <x v="15"/>
    <n v="2.12"/>
    <m/>
    <m/>
  </r>
  <r>
    <s v="Validación y Prueba de Soportes de Ventas "/>
    <x v="33"/>
    <x v="0"/>
    <n v="8"/>
    <n v="480"/>
    <x v="15"/>
    <n v="8.93"/>
    <m/>
    <m/>
  </r>
  <r>
    <s v="Validación y Prueba de Soportes de Ventas "/>
    <x v="34"/>
    <x v="0"/>
    <n v="8"/>
    <n v="480"/>
    <x v="15"/>
    <n v="3.15"/>
    <m/>
    <m/>
  </r>
  <r>
    <s v="Validación y Prueba de Soportes de Ventas "/>
    <x v="34"/>
    <x v="0"/>
    <n v="8"/>
    <n v="480"/>
    <x v="15"/>
    <n v="4.2"/>
    <m/>
    <m/>
  </r>
  <r>
    <s v="Validación y Prueba de Soportes de Ventas "/>
    <x v="34"/>
    <x v="0"/>
    <n v="8"/>
    <n v="480"/>
    <x v="15"/>
    <n v="2.08"/>
    <m/>
    <m/>
  </r>
  <r>
    <s v="Validación y Prueba de Soportes de Ventas "/>
    <x v="34"/>
    <x v="0"/>
    <n v="8"/>
    <n v="480"/>
    <x v="15"/>
    <n v="1.47"/>
    <m/>
    <m/>
  </r>
  <r>
    <s v="Validación y Prueba de Soportes de Ventas "/>
    <x v="34"/>
    <x v="0"/>
    <n v="8"/>
    <n v="480"/>
    <x v="15"/>
    <n v="4.07"/>
    <m/>
    <m/>
  </r>
  <r>
    <s v="Validación y Prueba de Soportes de Ventas "/>
    <x v="34"/>
    <x v="0"/>
    <n v="8"/>
    <n v="480"/>
    <x v="15"/>
    <n v="3.03"/>
    <m/>
    <m/>
  </r>
  <r>
    <s v="Validación y Prueba de Soportes de Ventas "/>
    <x v="34"/>
    <x v="0"/>
    <n v="8"/>
    <n v="480"/>
    <x v="15"/>
    <n v="2.2000000000000002"/>
    <m/>
    <m/>
  </r>
  <r>
    <s v="Validación y Prueba de Soportes de Ventas "/>
    <x v="34"/>
    <x v="0"/>
    <n v="8"/>
    <n v="480"/>
    <x v="15"/>
    <n v="1.38"/>
    <m/>
    <m/>
  </r>
  <r>
    <s v="Validación y Prueba de Soportes de Ventas "/>
    <x v="35"/>
    <x v="0"/>
    <n v="8"/>
    <n v="480"/>
    <x v="15"/>
    <n v="7.93"/>
    <m/>
    <m/>
  </r>
  <r>
    <s v="Validación y Prueba de Soportes de Ventas "/>
    <x v="34"/>
    <x v="0"/>
    <n v="8"/>
    <n v="480"/>
    <x v="15"/>
    <n v="1.07"/>
    <m/>
    <m/>
  </r>
  <r>
    <s v="Validación y Prueba de Soportes de Ventas "/>
    <x v="34"/>
    <x v="0"/>
    <n v="8"/>
    <n v="480"/>
    <x v="15"/>
    <n v="3.08"/>
    <m/>
    <m/>
  </r>
  <r>
    <s v="Validación y Prueba de Soportes de Ventas "/>
    <x v="34"/>
    <x v="0"/>
    <n v="8"/>
    <n v="480"/>
    <x v="15"/>
    <n v="5.38"/>
    <m/>
    <m/>
  </r>
  <r>
    <s v="Validación y Prueba de Soportes de Ventas "/>
    <x v="35"/>
    <x v="0"/>
    <n v="8"/>
    <n v="480"/>
    <x v="15"/>
    <n v="8.65"/>
    <m/>
    <m/>
  </r>
  <r>
    <s v="Validación y Prueba de Soportes de Ventas "/>
    <x v="34"/>
    <x v="0"/>
    <n v="8"/>
    <n v="480"/>
    <x v="15"/>
    <n v="3.05"/>
    <m/>
    <m/>
  </r>
  <r>
    <s v="Validación y Prueba de Soportes de Ventas "/>
    <x v="34"/>
    <x v="0"/>
    <n v="8"/>
    <n v="480"/>
    <x v="15"/>
    <n v="1.27"/>
    <m/>
    <m/>
  </r>
  <r>
    <s v="Validación y Prueba de Soportes de Ventas "/>
    <x v="34"/>
    <x v="0"/>
    <n v="8"/>
    <n v="480"/>
    <x v="15"/>
    <n v="2.3199999999999998"/>
    <m/>
    <m/>
  </r>
  <r>
    <s v="Validación y Prueba de Soportes de Ventas "/>
    <x v="34"/>
    <x v="0"/>
    <n v="8"/>
    <n v="480"/>
    <x v="15"/>
    <n v="2.4"/>
    <m/>
    <m/>
  </r>
  <r>
    <s v="Validación y Prueba de Soportes de Ventas "/>
    <x v="34"/>
    <x v="0"/>
    <n v="8"/>
    <n v="480"/>
    <x v="15"/>
    <n v="2.87"/>
    <m/>
    <m/>
  </r>
  <r>
    <s v="Validación y Prueba de Soportes de Ventas "/>
    <x v="34"/>
    <x v="0"/>
    <n v="8"/>
    <n v="480"/>
    <x v="15"/>
    <n v="2.38"/>
    <m/>
    <m/>
  </r>
  <r>
    <s v="Validación y Prueba de Soportes de Ventas "/>
    <x v="34"/>
    <x v="0"/>
    <n v="8"/>
    <n v="480"/>
    <x v="15"/>
    <n v="3.32"/>
    <m/>
    <m/>
  </r>
  <r>
    <s v="Validación y Prueba de Soportes de Ventas "/>
    <x v="34"/>
    <x v="0"/>
    <n v="8"/>
    <n v="480"/>
    <x v="15"/>
    <n v="2.2999999999999998"/>
    <m/>
    <m/>
  </r>
  <r>
    <s v="Validación y Prueba de Soportes de Ventas "/>
    <x v="35"/>
    <x v="0"/>
    <n v="8"/>
    <n v="480"/>
    <x v="15"/>
    <n v="12.4"/>
    <m/>
    <m/>
  </r>
  <r>
    <s v="Validación y Prueba de Soportes de Ventas "/>
    <x v="34"/>
    <x v="0"/>
    <n v="8"/>
    <n v="480"/>
    <x v="15"/>
    <n v="4.5999999999999996"/>
    <m/>
    <m/>
  </r>
  <r>
    <s v="Validación y Prueba de Soportes de Ventas "/>
    <x v="34"/>
    <x v="0"/>
    <n v="8"/>
    <n v="480"/>
    <x v="15"/>
    <n v="3.52"/>
    <m/>
    <m/>
  </r>
  <r>
    <s v="Validación y Prueba de Soportes de Ventas "/>
    <x v="34"/>
    <x v="0"/>
    <n v="8"/>
    <n v="480"/>
    <x v="15"/>
    <n v="3.53"/>
    <m/>
    <m/>
  </r>
  <r>
    <s v="Validación y Prueba de Soportes de Ventas "/>
    <x v="34"/>
    <x v="0"/>
    <n v="8"/>
    <n v="480"/>
    <x v="15"/>
    <n v="4.38"/>
    <m/>
    <m/>
  </r>
  <r>
    <s v="Validación y Prueba de Soportes de Ventas "/>
    <x v="34"/>
    <x v="0"/>
    <n v="8"/>
    <n v="480"/>
    <x v="15"/>
    <n v="2.6"/>
    <m/>
    <m/>
  </r>
  <r>
    <s v="Validación y Prueba de Soportes de Ventas "/>
    <x v="35"/>
    <x v="0"/>
    <n v="8"/>
    <n v="480"/>
    <x v="15"/>
    <n v="2.75"/>
    <m/>
    <m/>
  </r>
  <r>
    <s v="Validación y Prueba de Soportes de Ventas "/>
    <x v="36"/>
    <x v="0"/>
    <n v="8"/>
    <n v="480"/>
    <x v="15"/>
    <n v="5.53"/>
    <m/>
    <m/>
  </r>
  <r>
    <s v="Validación y Prueba de Soportes de Ventas "/>
    <x v="37"/>
    <x v="0"/>
    <n v="8"/>
    <n v="480"/>
    <x v="15"/>
    <n v="25.62"/>
    <m/>
    <m/>
  </r>
  <r>
    <s v="Validación y Prueba de Soportes de Ventas "/>
    <x v="38"/>
    <x v="0"/>
    <n v="8"/>
    <n v="480"/>
    <x v="15"/>
    <n v="4.7699999999999996"/>
    <m/>
    <m/>
  </r>
  <r>
    <s v="Validación y Prueba de Soportes de Ventas "/>
    <x v="39"/>
    <x v="0"/>
    <n v="8"/>
    <n v="480"/>
    <x v="15"/>
    <n v="11.32"/>
    <m/>
    <m/>
  </r>
  <r>
    <s v="Validación y Prueba de Soportes de Ventas "/>
    <x v="32"/>
    <x v="0"/>
    <n v="8"/>
    <n v="480"/>
    <x v="15"/>
    <n v="3.3"/>
    <m/>
    <m/>
  </r>
  <r>
    <s v="Validación y Prueba de Soportes de Ventas "/>
    <x v="33"/>
    <x v="0"/>
    <n v="8"/>
    <n v="480"/>
    <x v="15"/>
    <n v="7.5"/>
    <m/>
    <m/>
  </r>
  <r>
    <s v="Validación y Prueba de Soportes de Ventas "/>
    <x v="40"/>
    <x v="0"/>
    <n v="8"/>
    <n v="480"/>
    <x v="15"/>
    <n v="5.0999999999999996"/>
    <m/>
    <m/>
  </r>
  <r>
    <s v="Validación y Prueba de Soportes de Ventas "/>
    <x v="41"/>
    <x v="0"/>
    <n v="8"/>
    <n v="480"/>
    <x v="15"/>
    <n v="3.23"/>
    <m/>
    <m/>
  </r>
  <r>
    <s v="Validación y Prueba de Soportes de Ventas "/>
    <x v="42"/>
    <x v="0"/>
    <n v="8"/>
    <n v="480"/>
    <x v="15"/>
    <n v="3.37"/>
    <m/>
    <m/>
  </r>
  <r>
    <s v="Validación y Prueba de Soportes de Ventas "/>
    <x v="34"/>
    <x v="0"/>
    <n v="8"/>
    <n v="480"/>
    <x v="15"/>
    <n v="2.23"/>
    <m/>
    <m/>
  </r>
  <r>
    <s v="Validación y Prueba de Soportes de Ventas "/>
    <x v="34"/>
    <x v="0"/>
    <n v="8"/>
    <n v="480"/>
    <x v="15"/>
    <n v="3.6"/>
    <m/>
    <m/>
  </r>
  <r>
    <s v="Validación y Prueba de Soportes de Ventas "/>
    <x v="34"/>
    <x v="0"/>
    <n v="8"/>
    <n v="480"/>
    <x v="15"/>
    <n v="2.8"/>
    <m/>
    <m/>
  </r>
  <r>
    <s v="Validación y Prueba de Soportes de Ventas "/>
    <x v="34"/>
    <x v="0"/>
    <n v="8"/>
    <n v="480"/>
    <x v="15"/>
    <n v="3.27"/>
    <m/>
    <m/>
  </r>
  <r>
    <s v="Validación y Prueba de Soportes de Ventas "/>
    <x v="34"/>
    <x v="0"/>
    <n v="8"/>
    <n v="480"/>
    <x v="15"/>
    <n v="3.4"/>
    <m/>
    <m/>
  </r>
  <r>
    <s v="Validación y Prueba de Soportes de Ventas "/>
    <x v="34"/>
    <x v="0"/>
    <n v="8"/>
    <n v="480"/>
    <x v="15"/>
    <n v="4.25"/>
    <m/>
    <m/>
  </r>
  <r>
    <s v="Validación y Prueba de Soportes de Ventas "/>
    <x v="34"/>
    <x v="0"/>
    <n v="8"/>
    <n v="480"/>
    <x v="15"/>
    <n v="5.05"/>
    <m/>
    <m/>
  </r>
  <r>
    <s v="Validación y Prueba de Soportes de Ventas "/>
    <x v="34"/>
    <x v="0"/>
    <n v="8"/>
    <n v="480"/>
    <x v="15"/>
    <n v="3.57"/>
    <m/>
    <m/>
  </r>
  <r>
    <s v="Validación y Prueba de Soportes de Ventas "/>
    <x v="35"/>
    <x v="0"/>
    <n v="8"/>
    <n v="480"/>
    <x v="15"/>
    <n v="6.65"/>
    <m/>
    <m/>
  </r>
  <r>
    <s v="Validación y Prueba de Soportes de Ventas "/>
    <x v="34"/>
    <x v="0"/>
    <n v="8"/>
    <n v="480"/>
    <x v="15"/>
    <n v="3.42"/>
    <m/>
    <m/>
  </r>
  <r>
    <s v="Validación y Prueba de Soportes de Ventas "/>
    <x v="34"/>
    <x v="0"/>
    <n v="8"/>
    <n v="480"/>
    <x v="15"/>
    <n v="1.53"/>
    <m/>
    <m/>
  </r>
  <r>
    <s v="Validación y Prueba de Soportes de Ventas "/>
    <x v="34"/>
    <x v="0"/>
    <n v="8"/>
    <n v="480"/>
    <x v="15"/>
    <n v="1.03"/>
    <m/>
    <m/>
  </r>
  <r>
    <s v="Validación y Prueba de Soportes de Ventas "/>
    <x v="34"/>
    <x v="0"/>
    <n v="8"/>
    <n v="480"/>
    <x v="15"/>
    <n v="2.02"/>
    <m/>
    <m/>
  </r>
  <r>
    <s v="Validación y Prueba de Soportes de Ventas "/>
    <x v="34"/>
    <x v="0"/>
    <n v="8"/>
    <n v="480"/>
    <x v="15"/>
    <n v="4.03"/>
    <m/>
    <m/>
  </r>
  <r>
    <s v="Validación y Prueba de Soportes de Ventas "/>
    <x v="34"/>
    <x v="0"/>
    <n v="8"/>
    <n v="480"/>
    <x v="15"/>
    <n v="3.63"/>
    <m/>
    <m/>
  </r>
  <r>
    <s v="Validación y Prueba de Soportes de Ventas "/>
    <x v="34"/>
    <x v="0"/>
    <n v="8"/>
    <n v="480"/>
    <x v="15"/>
    <n v="4.53"/>
    <m/>
    <m/>
  </r>
  <r>
    <s v="Validación y Prueba de Soportes de Ventas "/>
    <x v="34"/>
    <x v="0"/>
    <n v="8"/>
    <n v="480"/>
    <x v="15"/>
    <n v="4.4000000000000004"/>
    <m/>
    <m/>
  </r>
  <r>
    <s v="Validación y Prueba de Soportes de Ventas "/>
    <x v="34"/>
    <x v="0"/>
    <n v="8"/>
    <n v="480"/>
    <x v="15"/>
    <n v="1.1000000000000001"/>
    <m/>
    <m/>
  </r>
  <r>
    <s v="Validación y Prueba de Soportes de Ventas "/>
    <x v="34"/>
    <x v="0"/>
    <n v="8"/>
    <n v="480"/>
    <x v="15"/>
    <n v="1.25"/>
    <m/>
    <m/>
  </r>
  <r>
    <s v="Validación y Prueba de Soportes de Ventas "/>
    <x v="34"/>
    <x v="0"/>
    <n v="8"/>
    <n v="480"/>
    <x v="15"/>
    <n v="1.4"/>
    <m/>
    <m/>
  </r>
  <r>
    <s v="Validación y Prueba de Soportes de Ventas "/>
    <x v="34"/>
    <x v="0"/>
    <n v="8"/>
    <n v="480"/>
    <x v="15"/>
    <n v="2.42"/>
    <m/>
    <m/>
  </r>
  <r>
    <s v="Validación y Prueba de Soportes de Ventas "/>
    <x v="35"/>
    <x v="0"/>
    <n v="8"/>
    <n v="480"/>
    <x v="15"/>
    <n v="7.62"/>
    <m/>
    <m/>
  </r>
  <r>
    <s v="Validación y Prueba de Soportes de Ventas "/>
    <x v="34"/>
    <x v="0"/>
    <n v="8"/>
    <n v="480"/>
    <x v="15"/>
    <n v="6.12"/>
    <m/>
    <m/>
  </r>
  <r>
    <s v="Validación y Prueba de Soportes de Ventas "/>
    <x v="34"/>
    <x v="0"/>
    <n v="8"/>
    <n v="480"/>
    <x v="15"/>
    <n v="4.05"/>
    <m/>
    <m/>
  </r>
  <r>
    <s v="Validación y Prueba de Soportes de Ventas "/>
    <x v="34"/>
    <x v="0"/>
    <n v="8"/>
    <n v="480"/>
    <x v="15"/>
    <n v="3.58"/>
    <m/>
    <m/>
  </r>
  <r>
    <s v="Validación y Prueba de Soportes de Ventas "/>
    <x v="34"/>
    <x v="0"/>
    <n v="8"/>
    <n v="480"/>
    <x v="15"/>
    <n v="1.35"/>
    <m/>
    <m/>
  </r>
  <r>
    <s v="Validación y Prueba de Soportes de Ventas "/>
    <x v="34"/>
    <x v="0"/>
    <n v="8"/>
    <n v="480"/>
    <x v="15"/>
    <n v="1.42"/>
    <m/>
    <m/>
  </r>
  <r>
    <s v="Validación y Prueba de Soportes de Ventas "/>
    <x v="34"/>
    <x v="0"/>
    <n v="8"/>
    <n v="480"/>
    <x v="15"/>
    <n v="2.5499999999999998"/>
    <m/>
    <m/>
  </r>
  <r>
    <s v="Validación y Prueba de Soportes de Ventas "/>
    <x v="35"/>
    <x v="0"/>
    <n v="8"/>
    <n v="480"/>
    <x v="15"/>
    <n v="6.68"/>
    <m/>
    <m/>
  </r>
  <r>
    <s v="Validación y Prueba de Soportes de Ventas "/>
    <x v="34"/>
    <x v="0"/>
    <n v="8"/>
    <n v="480"/>
    <x v="15"/>
    <n v="2.25"/>
    <m/>
    <m/>
  </r>
  <r>
    <s v="Validación y Prueba de Soportes de Ventas "/>
    <x v="34"/>
    <x v="0"/>
    <n v="8"/>
    <n v="480"/>
    <x v="15"/>
    <n v="2.9"/>
    <m/>
    <m/>
  </r>
  <r>
    <s v="Validación y Prueba de Soportes de Ventas "/>
    <x v="41"/>
    <x v="0"/>
    <n v="8"/>
    <n v="480"/>
    <x v="15"/>
    <n v="14.4"/>
    <m/>
    <m/>
  </r>
  <r>
    <s v="Validación y Prueba de Soportes de Ventas "/>
    <x v="42"/>
    <x v="0"/>
    <n v="8"/>
    <n v="480"/>
    <x v="15"/>
    <n v="8.75"/>
    <m/>
    <m/>
  </r>
  <r>
    <s v="Validación y Prueba de Soportes de Ventas "/>
    <x v="43"/>
    <x v="0"/>
    <n v="8"/>
    <n v="480"/>
    <x v="15"/>
    <n v="4.93"/>
    <m/>
    <m/>
  </r>
  <r>
    <s v="Validación y Prueba de Soportes de Ventas "/>
    <x v="33"/>
    <x v="0"/>
    <n v="8"/>
    <n v="480"/>
    <x v="16"/>
    <n v="6.55"/>
    <m/>
    <m/>
  </r>
  <r>
    <s v="Validación y Prueba de Soportes de Ventas "/>
    <x v="34"/>
    <x v="0"/>
    <n v="8"/>
    <n v="480"/>
    <x v="16"/>
    <n v="3.7"/>
    <m/>
    <m/>
  </r>
  <r>
    <s v="Validación y Prueba de Soportes de Ventas "/>
    <x v="34"/>
    <x v="0"/>
    <n v="8"/>
    <n v="480"/>
    <x v="16"/>
    <n v="3.13"/>
    <m/>
    <m/>
  </r>
  <r>
    <s v="Validación y Prueba de Soportes de Ventas "/>
    <x v="34"/>
    <x v="0"/>
    <n v="8"/>
    <n v="480"/>
    <x v="16"/>
    <n v="2.57"/>
    <m/>
    <m/>
  </r>
  <r>
    <s v="Validación y Prueba de Soportes de Ventas "/>
    <x v="34"/>
    <x v="0"/>
    <n v="8"/>
    <n v="480"/>
    <x v="16"/>
    <n v="3.75"/>
    <m/>
    <m/>
  </r>
  <r>
    <s v="Validación y Prueba de Soportes de Ventas "/>
    <x v="34"/>
    <x v="0"/>
    <n v="8"/>
    <n v="480"/>
    <x v="16"/>
    <n v="3.53"/>
    <m/>
    <m/>
  </r>
  <r>
    <s v="Validación y Prueba de Soportes de Ventas "/>
    <x v="34"/>
    <x v="0"/>
    <n v="8"/>
    <n v="480"/>
    <x v="16"/>
    <n v="1.08"/>
    <m/>
    <m/>
  </r>
  <r>
    <s v="Validación y Prueba de Soportes de Ventas "/>
    <x v="34"/>
    <x v="0"/>
    <n v="8"/>
    <n v="480"/>
    <x v="16"/>
    <n v="2.73"/>
    <m/>
    <m/>
  </r>
  <r>
    <s v="Validación y Prueba de Soportes de Ventas "/>
    <x v="34"/>
    <x v="0"/>
    <n v="8"/>
    <n v="480"/>
    <x v="16"/>
    <n v="2.52"/>
    <m/>
    <m/>
  </r>
  <r>
    <s v="Validación y Prueba de Soportes de Ventas "/>
    <x v="33"/>
    <x v="0"/>
    <n v="8"/>
    <n v="480"/>
    <x v="16"/>
    <n v="7.75"/>
    <m/>
    <m/>
  </r>
  <r>
    <s v="Validación y Prueba de Soportes de Ventas "/>
    <x v="34"/>
    <x v="0"/>
    <n v="8"/>
    <n v="480"/>
    <x v="16"/>
    <n v="2.93"/>
    <m/>
    <m/>
  </r>
  <r>
    <s v="Validación y Prueba de Soportes de Ventas "/>
    <x v="34"/>
    <x v="0"/>
    <n v="8"/>
    <n v="480"/>
    <x v="16"/>
    <n v="4.03"/>
    <m/>
    <m/>
  </r>
  <r>
    <s v="Validación y Prueba de Soportes de Ventas "/>
    <x v="34"/>
    <x v="0"/>
    <n v="8"/>
    <n v="480"/>
    <x v="16"/>
    <n v="2.9"/>
    <m/>
    <m/>
  </r>
  <r>
    <s v="Validación y Prueba de Soportes de Ventas "/>
    <x v="34"/>
    <x v="0"/>
    <n v="8"/>
    <n v="480"/>
    <x v="16"/>
    <n v="2.5499999999999998"/>
    <m/>
    <m/>
  </r>
  <r>
    <s v="Validación y Prueba de Soportes de Ventas "/>
    <x v="34"/>
    <x v="0"/>
    <n v="8"/>
    <n v="480"/>
    <x v="16"/>
    <n v="2.75"/>
    <m/>
    <m/>
  </r>
  <r>
    <s v="Validación y Prueba de Soportes de Ventas "/>
    <x v="34"/>
    <x v="0"/>
    <n v="8"/>
    <n v="480"/>
    <x v="16"/>
    <n v="1.1200000000000001"/>
    <m/>
    <m/>
  </r>
  <r>
    <s v="Validación y Prueba de Soportes de Ventas "/>
    <x v="34"/>
    <x v="0"/>
    <n v="8"/>
    <n v="480"/>
    <x v="16"/>
    <n v="2.4"/>
    <m/>
    <m/>
  </r>
  <r>
    <s v="Validación y Prueba de Soportes de Ventas "/>
    <x v="34"/>
    <x v="0"/>
    <n v="8"/>
    <n v="480"/>
    <x v="16"/>
    <n v="3.57"/>
    <m/>
    <m/>
  </r>
  <r>
    <s v="Validación y Prueba de Soportes de Ventas "/>
    <x v="32"/>
    <x v="0"/>
    <n v="8"/>
    <n v="480"/>
    <x v="16"/>
    <n v="6.77"/>
    <m/>
    <m/>
  </r>
  <r>
    <s v="Validación y Prueba de Soportes de Ventas "/>
    <x v="33"/>
    <x v="0"/>
    <n v="8"/>
    <n v="480"/>
    <x v="16"/>
    <n v="3.88"/>
    <m/>
    <m/>
  </r>
  <r>
    <s v="Validación y Prueba de Soportes de Ventas "/>
    <x v="34"/>
    <x v="0"/>
    <n v="8"/>
    <n v="480"/>
    <x v="16"/>
    <n v="2.6"/>
    <m/>
    <m/>
  </r>
  <r>
    <s v="Validación y Prueba de Soportes de Ventas "/>
    <x v="34"/>
    <x v="0"/>
    <n v="8"/>
    <n v="480"/>
    <x v="16"/>
    <n v="3.57"/>
    <m/>
    <m/>
  </r>
  <r>
    <s v="Validación y Prueba de Soportes de Ventas "/>
    <x v="34"/>
    <x v="0"/>
    <n v="8"/>
    <n v="480"/>
    <x v="16"/>
    <n v="3.75"/>
    <m/>
    <m/>
  </r>
  <r>
    <s v="Validación y Prueba de Soportes de Ventas "/>
    <x v="34"/>
    <x v="0"/>
    <n v="8"/>
    <n v="480"/>
    <x v="16"/>
    <n v="1.93"/>
    <m/>
    <m/>
  </r>
  <r>
    <s v="Validación y Prueba de Soportes de Ventas "/>
    <x v="34"/>
    <x v="0"/>
    <n v="8"/>
    <n v="480"/>
    <x v="16"/>
    <n v="3.38"/>
    <m/>
    <m/>
  </r>
  <r>
    <s v="Validación y Prueba de Soportes de Ventas "/>
    <x v="34"/>
    <x v="0"/>
    <n v="8"/>
    <n v="480"/>
    <x v="16"/>
    <n v="2.58"/>
    <m/>
    <m/>
  </r>
  <r>
    <s v="Validación y Prueba de Soportes de Ventas "/>
    <x v="34"/>
    <x v="0"/>
    <n v="8"/>
    <n v="480"/>
    <x v="16"/>
    <n v="2.62"/>
    <m/>
    <m/>
  </r>
  <r>
    <s v="Validación y Prueba de Soportes de Ventas "/>
    <x v="34"/>
    <x v="0"/>
    <n v="8"/>
    <n v="480"/>
    <x v="16"/>
    <n v="2.2200000000000002"/>
    <m/>
    <m/>
  </r>
  <r>
    <s v="Validación y Prueba de Soportes de Ventas "/>
    <x v="40"/>
    <x v="0"/>
    <n v="8"/>
    <n v="480"/>
    <x v="16"/>
    <n v="2.2000000000000002"/>
    <m/>
    <m/>
  </r>
  <r>
    <s v="Validación y Prueba de Soportes de Ventas "/>
    <x v="41"/>
    <x v="0"/>
    <n v="8"/>
    <n v="480"/>
    <x v="16"/>
    <n v="1.42"/>
    <m/>
    <m/>
  </r>
  <r>
    <s v="Validación y Prueba de Soportes de Ventas "/>
    <x v="42"/>
    <x v="0"/>
    <n v="8"/>
    <n v="480"/>
    <x v="16"/>
    <n v="5.93"/>
    <m/>
    <m/>
  </r>
  <r>
    <s v="Validación y Prueba de Soportes de Ventas "/>
    <x v="34"/>
    <x v="0"/>
    <n v="8"/>
    <n v="480"/>
    <x v="16"/>
    <n v="2.38"/>
    <m/>
    <m/>
  </r>
  <r>
    <s v="Validación y Prueba de Soportes de Ventas "/>
    <x v="34"/>
    <x v="0"/>
    <n v="8"/>
    <n v="480"/>
    <x v="16"/>
    <n v="4.53"/>
    <m/>
    <m/>
  </r>
  <r>
    <s v="Validación y Prueba de Soportes de Ventas "/>
    <x v="34"/>
    <x v="0"/>
    <n v="8"/>
    <n v="480"/>
    <x v="16"/>
    <n v="3.57"/>
    <m/>
    <m/>
  </r>
  <r>
    <s v="Validación y Prueba de Soportes de Ventas "/>
    <x v="34"/>
    <x v="0"/>
    <n v="8"/>
    <n v="480"/>
    <x v="16"/>
    <n v="2.4"/>
    <m/>
    <m/>
  </r>
  <r>
    <s v="Validación y Prueba de Soportes de Ventas "/>
    <x v="34"/>
    <x v="0"/>
    <n v="8"/>
    <n v="480"/>
    <x v="16"/>
    <n v="1.3"/>
    <m/>
    <m/>
  </r>
  <r>
    <s v="Validación y Prueba de Soportes de Ventas "/>
    <x v="34"/>
    <x v="0"/>
    <n v="8"/>
    <n v="480"/>
    <x v="16"/>
    <n v="1.42"/>
    <m/>
    <m/>
  </r>
  <r>
    <s v="Validación y Prueba de Soportes de Ventas "/>
    <x v="34"/>
    <x v="0"/>
    <n v="8"/>
    <n v="480"/>
    <x v="16"/>
    <n v="3.6"/>
    <m/>
    <m/>
  </r>
  <r>
    <s v="Validación y Prueba de Soportes de Ventas "/>
    <x v="34"/>
    <x v="0"/>
    <n v="8"/>
    <n v="480"/>
    <x v="16"/>
    <n v="2.38"/>
    <m/>
    <m/>
  </r>
  <r>
    <s v="Validación y Prueba de Soportes de Ventas "/>
    <x v="43"/>
    <x v="0"/>
    <n v="8"/>
    <n v="480"/>
    <x v="16"/>
    <n v="2.38"/>
    <m/>
    <m/>
  </r>
  <r>
    <s v="Validación y Prueba de Soportes de Ventas "/>
    <x v="32"/>
    <x v="0"/>
    <n v="8"/>
    <n v="480"/>
    <x v="16"/>
    <n v="3.53"/>
    <m/>
    <m/>
  </r>
  <r>
    <s v="Validación y Prueba de Soportes de Ventas "/>
    <x v="33"/>
    <x v="0"/>
    <n v="8"/>
    <n v="480"/>
    <x v="16"/>
    <n v="3.38"/>
    <m/>
    <m/>
  </r>
  <r>
    <s v="Validación y Prueba de Soportes de Ventas "/>
    <x v="34"/>
    <x v="0"/>
    <n v="8"/>
    <n v="480"/>
    <x v="16"/>
    <n v="1.32"/>
    <m/>
    <m/>
  </r>
  <r>
    <s v="Validación y Prueba de Soportes de Ventas "/>
    <x v="34"/>
    <x v="0"/>
    <n v="8"/>
    <n v="480"/>
    <x v="16"/>
    <n v="2.12"/>
    <m/>
    <m/>
  </r>
  <r>
    <s v="Validación y Prueba de Soportes de Ventas "/>
    <x v="34"/>
    <x v="0"/>
    <n v="8"/>
    <n v="480"/>
    <x v="16"/>
    <n v="3.08"/>
    <m/>
    <m/>
  </r>
  <r>
    <s v="Validación y Prueba de Soportes de Ventas "/>
    <x v="34"/>
    <x v="0"/>
    <n v="8"/>
    <n v="480"/>
    <x v="16"/>
    <n v="2.42"/>
    <m/>
    <m/>
  </r>
  <r>
    <s v="Validación y Prueba de Soportes de Ventas "/>
    <x v="34"/>
    <x v="0"/>
    <n v="8"/>
    <n v="480"/>
    <x v="16"/>
    <n v="2.17"/>
    <m/>
    <m/>
  </r>
  <r>
    <s v="Validación y Prueba de Soportes de Ventas "/>
    <x v="34"/>
    <x v="0"/>
    <n v="8"/>
    <n v="480"/>
    <x v="16"/>
    <n v="1.38"/>
    <m/>
    <m/>
  </r>
  <r>
    <s v="Validación y Prueba de Soportes de Ventas "/>
    <x v="34"/>
    <x v="0"/>
    <n v="8"/>
    <n v="480"/>
    <x v="16"/>
    <n v="1.57"/>
    <m/>
    <m/>
  </r>
  <r>
    <s v="Validación y Prueba de Soportes de Ventas "/>
    <x v="34"/>
    <x v="0"/>
    <n v="8"/>
    <n v="480"/>
    <x v="16"/>
    <n v="4.12"/>
    <m/>
    <m/>
  </r>
  <r>
    <s v="Validación y Prueba de Soportes de Ventas "/>
    <x v="43"/>
    <x v="0"/>
    <n v="8"/>
    <n v="480"/>
    <x v="16"/>
    <n v="2.57"/>
    <m/>
    <m/>
  </r>
  <r>
    <s v="Validación y Prueba de Soportes de Ventas "/>
    <x v="34"/>
    <x v="0"/>
    <n v="4.25"/>
    <n v="255"/>
    <x v="16"/>
    <n v="1.57"/>
    <m/>
    <m/>
  </r>
  <r>
    <s v="Validación y Prueba de Soportes de Ventas "/>
    <x v="44"/>
    <x v="0"/>
    <n v="4.25"/>
    <n v="255"/>
    <x v="16"/>
    <n v="0.87"/>
    <m/>
    <m/>
  </r>
  <r>
    <s v="Validación y Prueba de Soportes de Ventas "/>
    <x v="34"/>
    <x v="0"/>
    <n v="4.25"/>
    <n v="255"/>
    <x v="16"/>
    <n v="6.85"/>
    <m/>
    <m/>
  </r>
  <r>
    <s v="Validación y Prueba de Soportes de Ventas "/>
    <x v="44"/>
    <x v="0"/>
    <n v="4.25"/>
    <n v="255"/>
    <x v="16"/>
    <n v="5.32"/>
    <m/>
    <m/>
  </r>
  <r>
    <s v="Validación y Prueba de Soportes de Ventas "/>
    <x v="45"/>
    <x v="0"/>
    <n v="4.25"/>
    <n v="255"/>
    <x v="16"/>
    <n v="7.72"/>
    <m/>
    <m/>
  </r>
  <r>
    <s v="Validación y Prueba de Soportes de Ventas "/>
    <x v="46"/>
    <x v="0"/>
    <n v="4.25"/>
    <n v="255"/>
    <x v="16"/>
    <n v="2.52"/>
    <m/>
    <m/>
  </r>
  <r>
    <s v="Validación y Prueba de Soportes de Ventas "/>
    <x v="47"/>
    <x v="0"/>
    <n v="4.25"/>
    <n v="255"/>
    <x v="16"/>
    <n v="6.85"/>
    <m/>
    <m/>
  </r>
  <r>
    <s v="Validación y Prueba de Soportes de Ventas "/>
    <x v="34"/>
    <x v="0"/>
    <n v="4.25"/>
    <n v="255"/>
    <x v="16"/>
    <n v="10.77"/>
    <m/>
    <m/>
  </r>
  <r>
    <s v="Validación y Prueba de Soportes de Ventas "/>
    <x v="48"/>
    <x v="0"/>
    <n v="4.25"/>
    <n v="255"/>
    <x v="16"/>
    <n v="7.48"/>
    <m/>
    <m/>
  </r>
  <r>
    <s v="Validación y Prueba de Soportes de Ventas "/>
    <x v="38"/>
    <x v="0"/>
    <n v="4.25"/>
    <n v="255"/>
    <x v="16"/>
    <n v="5.18"/>
    <m/>
    <m/>
  </r>
  <r>
    <s v="Validación y Prueba de Soportes de Ventas "/>
    <x v="49"/>
    <x v="0"/>
    <n v="4.25"/>
    <n v="255"/>
    <x v="16"/>
    <n v="1.63"/>
    <m/>
    <m/>
  </r>
  <r>
    <s v="Validación y Prueba de Soportes de Ventas "/>
    <x v="50"/>
    <x v="0"/>
    <n v="4.25"/>
    <n v="255"/>
    <x v="16"/>
    <n v="1.73"/>
    <m/>
    <m/>
  </r>
  <r>
    <s v="Validación y Prueba de Soportes de Ventas "/>
    <x v="45"/>
    <x v="0"/>
    <n v="4.25"/>
    <n v="255"/>
    <x v="16"/>
    <n v="0.77"/>
    <m/>
    <m/>
  </r>
  <r>
    <s v="Validación y Prueba de Soportes de Ventas "/>
    <x v="51"/>
    <x v="0"/>
    <n v="4.25"/>
    <n v="255"/>
    <x v="16"/>
    <n v="4.47"/>
    <m/>
    <m/>
  </r>
  <r>
    <s v="Validación y Prueba de Soportes de Ventas "/>
    <x v="44"/>
    <x v="0"/>
    <n v="4.25"/>
    <n v="255"/>
    <x v="16"/>
    <n v="4.9800000000000004"/>
    <m/>
    <m/>
  </r>
  <r>
    <s v="Validación y Prueba de Soportes de Ventas "/>
    <x v="34"/>
    <x v="0"/>
    <n v="4.25"/>
    <n v="255"/>
    <x v="16"/>
    <n v="9.6"/>
    <m/>
    <m/>
  </r>
  <r>
    <s v="Validación y Prueba de Soportes de Ventas "/>
    <x v="52"/>
    <x v="0"/>
    <n v="4.25"/>
    <n v="255"/>
    <x v="16"/>
    <n v="5.78"/>
    <m/>
    <m/>
  </r>
  <r>
    <s v="Validación y Prueba de Soportes de Ventas "/>
    <x v="45"/>
    <x v="0"/>
    <n v="4.25"/>
    <n v="255"/>
    <x v="16"/>
    <n v="3.4"/>
    <m/>
    <m/>
  </r>
  <r>
    <s v="Validación y Prueba de Soportes de Ventas "/>
    <x v="51"/>
    <x v="0"/>
    <n v="4.25"/>
    <n v="255"/>
    <x v="16"/>
    <n v="3.5"/>
    <m/>
    <m/>
  </r>
  <r>
    <s v="Validación y Prueba de Soportes de Ventas "/>
    <x v="53"/>
    <x v="0"/>
    <n v="4.25"/>
    <n v="255"/>
    <x v="16"/>
    <n v="3.75"/>
    <m/>
    <m/>
  </r>
  <r>
    <s v="Validación y Prueba de Soportes de Ventas "/>
    <x v="54"/>
    <x v="0"/>
    <n v="4.25"/>
    <n v="255"/>
    <x v="16"/>
    <n v="1.38"/>
    <m/>
    <m/>
  </r>
  <r>
    <s v="Validación y Prueba de Soportes de Ventas "/>
    <x v="45"/>
    <x v="0"/>
    <n v="4.25"/>
    <n v="255"/>
    <x v="16"/>
    <n v="4.5199999999999996"/>
    <m/>
    <m/>
  </r>
  <r>
    <s v="Validación y Prueba de Soportes de Ventas "/>
    <x v="55"/>
    <x v="0"/>
    <n v="4.25"/>
    <n v="255"/>
    <x v="16"/>
    <n v="4.6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60CCF-E303-4830-A257-B9F8B8A5B18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5" firstHeaderRow="0" firstDataRow="1" firstDataCol="1" rowPageCount="1" colPageCount="1"/>
  <pivotFields count="11">
    <pivotField showAll="0"/>
    <pivotField showAll="0">
      <items count="57">
        <item x="20"/>
        <item x="36"/>
        <item x="41"/>
        <item x="45"/>
        <item x="42"/>
        <item x="2"/>
        <item x="29"/>
        <item x="27"/>
        <item x="5"/>
        <item x="39"/>
        <item x="44"/>
        <item x="47"/>
        <item x="35"/>
        <item x="52"/>
        <item x="48"/>
        <item x="37"/>
        <item x="13"/>
        <item x="49"/>
        <item x="38"/>
        <item x="32"/>
        <item x="46"/>
        <item x="40"/>
        <item x="12"/>
        <item x="0"/>
        <item x="10"/>
        <item x="28"/>
        <item x="16"/>
        <item x="17"/>
        <item x="4"/>
        <item x="19"/>
        <item x="30"/>
        <item x="1"/>
        <item x="7"/>
        <item x="14"/>
        <item x="15"/>
        <item x="25"/>
        <item x="43"/>
        <item x="26"/>
        <item x="50"/>
        <item x="18"/>
        <item x="8"/>
        <item x="6"/>
        <item x="31"/>
        <item x="3"/>
        <item x="9"/>
        <item x="11"/>
        <item x="53"/>
        <item x="51"/>
        <item x="33"/>
        <item x="22"/>
        <item x="54"/>
        <item x="55"/>
        <item x="34"/>
        <item x="24"/>
        <item x="21"/>
        <item x="23"/>
        <item t="default"/>
      </items>
    </pivotField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dataField="1" numFmtId="2" showAll="0"/>
    <pivotField numFmtId="16" showAll="0">
      <items count="18">
        <item x="11"/>
        <item x="12"/>
        <item x="13"/>
        <item x="14"/>
        <item x="15"/>
        <item x="16"/>
        <item x="6"/>
        <item x="7"/>
        <item x="8"/>
        <item x="9"/>
        <item x="10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2">
    <i>
      <x v="278"/>
    </i>
    <i>
      <x v="281"/>
    </i>
    <i>
      <x v="288"/>
    </i>
    <i>
      <x v="289"/>
    </i>
    <i>
      <x v="290"/>
    </i>
    <i>
      <x v="291"/>
    </i>
    <i>
      <x v="292"/>
    </i>
    <i>
      <x v="295"/>
    </i>
    <i>
      <x v="296"/>
    </i>
    <i>
      <x v="297"/>
    </i>
    <i>
      <x v="29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a de Tiempo_x000a_ Cronometrado_x000a_ (mint)" fld="6" baseField="0" baseItem="0"/>
    <dataField name="Promedio de Jornada Cron. " fld="4" subtotal="average" baseField="9" baseItem="27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07C8F-DBB5-4F61-9718-40A81CE7D3A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3" firstHeaderRow="1" firstDataRow="1" firstDataCol="1" rowPageCount="1" colPageCount="1"/>
  <pivotFields count="11">
    <pivotField showAll="0"/>
    <pivotField axis="axisRow" showAll="0">
      <items count="57">
        <item x="20"/>
        <item x="36"/>
        <item x="41"/>
        <item x="45"/>
        <item x="42"/>
        <item x="2"/>
        <item x="29"/>
        <item x="27"/>
        <item x="5"/>
        <item x="39"/>
        <item x="44"/>
        <item x="47"/>
        <item x="35"/>
        <item x="52"/>
        <item x="48"/>
        <item x="37"/>
        <item x="13"/>
        <item x="49"/>
        <item x="38"/>
        <item x="32"/>
        <item x="46"/>
        <item x="40"/>
        <item x="12"/>
        <item x="0"/>
        <item x="10"/>
        <item x="28"/>
        <item x="16"/>
        <item x="17"/>
        <item x="4"/>
        <item x="19"/>
        <item x="30"/>
        <item x="1"/>
        <item x="7"/>
        <item x="14"/>
        <item x="15"/>
        <item x="25"/>
        <item x="43"/>
        <item x="26"/>
        <item x="50"/>
        <item x="18"/>
        <item x="8"/>
        <item x="6"/>
        <item x="31"/>
        <item x="3"/>
        <item x="9"/>
        <item x="11"/>
        <item x="53"/>
        <item x="51"/>
        <item x="33"/>
        <item x="22"/>
        <item x="54"/>
        <item x="55"/>
        <item x="34"/>
        <item x="24"/>
        <item x="21"/>
        <item x="23"/>
        <item t="default"/>
      </items>
    </pivotField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numFmtId="2" showAll="0"/>
    <pivotField numFmtId="16" showAll="0">
      <items count="18">
        <item x="11"/>
        <item x="12"/>
        <item x="13"/>
        <item x="14"/>
        <item x="15"/>
        <item x="16"/>
        <item x="6"/>
        <item x="7"/>
        <item x="8"/>
        <item x="9"/>
        <item x="10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9"/>
    <field x="1"/>
  </rowFields>
  <rowItems count="70">
    <i>
      <x v="278"/>
    </i>
    <i r="1">
      <x v="1"/>
    </i>
    <i r="1">
      <x v="2"/>
    </i>
    <i r="1">
      <x v="4"/>
    </i>
    <i r="1">
      <x v="9"/>
    </i>
    <i r="1">
      <x v="12"/>
    </i>
    <i r="1">
      <x v="15"/>
    </i>
    <i r="1">
      <x v="18"/>
    </i>
    <i r="1">
      <x v="19"/>
    </i>
    <i r="1">
      <x v="21"/>
    </i>
    <i r="1">
      <x v="36"/>
    </i>
    <i r="1">
      <x v="48"/>
    </i>
    <i r="1">
      <x v="52"/>
    </i>
    <i>
      <x v="281"/>
    </i>
    <i r="1">
      <x v="2"/>
    </i>
    <i r="1">
      <x v="3"/>
    </i>
    <i r="1">
      <x v="4"/>
    </i>
    <i r="1">
      <x v="10"/>
    </i>
    <i r="1">
      <x v="11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36"/>
    </i>
    <i r="1">
      <x v="38"/>
    </i>
    <i r="1">
      <x v="46"/>
    </i>
    <i r="1">
      <x v="47"/>
    </i>
    <i r="1">
      <x v="48"/>
    </i>
    <i r="1">
      <x v="50"/>
    </i>
    <i r="1">
      <x v="51"/>
    </i>
    <i r="1">
      <x v="52"/>
    </i>
    <i>
      <x v="288"/>
    </i>
    <i r="1">
      <x v="49"/>
    </i>
    <i r="1">
      <x v="54"/>
    </i>
    <i>
      <x v="289"/>
    </i>
    <i r="1">
      <x v="26"/>
    </i>
    <i r="1">
      <x v="28"/>
    </i>
    <i r="1">
      <x v="31"/>
    </i>
    <i r="1">
      <x v="53"/>
    </i>
    <i r="1">
      <x v="54"/>
    </i>
    <i r="1">
      <x v="55"/>
    </i>
    <i>
      <x v="290"/>
    </i>
    <i r="1">
      <x v="27"/>
    </i>
    <i r="1">
      <x v="31"/>
    </i>
    <i r="1">
      <x v="53"/>
    </i>
    <i>
      <x v="291"/>
    </i>
    <i r="1">
      <x v="26"/>
    </i>
    <i r="1">
      <x v="27"/>
    </i>
    <i r="1">
      <x v="53"/>
    </i>
    <i>
      <x v="292"/>
    </i>
    <i r="1">
      <x v="27"/>
    </i>
    <i r="1">
      <x v="28"/>
    </i>
    <i r="1">
      <x v="53"/>
    </i>
    <i>
      <x v="295"/>
    </i>
    <i r="1">
      <x v="5"/>
    </i>
    <i r="1">
      <x v="23"/>
    </i>
    <i r="1">
      <x v="31"/>
    </i>
    <i>
      <x v="296"/>
    </i>
    <i r="1">
      <x v="5"/>
    </i>
    <i r="1">
      <x v="31"/>
    </i>
    <i>
      <x v="297"/>
    </i>
    <i r="1">
      <x v="5"/>
    </i>
    <i r="1">
      <x v="28"/>
    </i>
    <i>
      <x v="298"/>
    </i>
    <i r="1">
      <x v="5"/>
    </i>
    <i r="1">
      <x v="31"/>
    </i>
    <i t="grand">
      <x/>
    </i>
  </rowItems>
  <colItems count="1">
    <i/>
  </colItems>
  <pageFields count="1">
    <pageField fld="2" item="1" hier="-1"/>
  </pageFields>
  <dataFields count="1">
    <dataField name="Promedio de Tiempo" fld="6" subtotal="average" baseField="9" baseItem="278"/>
  </dataFields>
  <formats count="2">
    <format dxfId="3">
      <pivotArea collapsedLevelsAreSubtotals="1" fieldPosition="0">
        <references count="2">
          <reference field="1" count="1">
            <x v="1"/>
          </reference>
          <reference field="9" count="1" selected="0">
            <x v="278"/>
          </reference>
        </references>
      </pivotArea>
    </format>
    <format dxfId="2">
      <pivotArea dataOnly="0" labelOnly="1" fieldPosition="0">
        <references count="2">
          <reference field="1" count="1">
            <x v="1"/>
          </reference>
          <reference field="9" count="1" selected="0">
            <x v="27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2" dT="2024-06-12T00:36:56.94" personId="{093E6323-500D-4F56-87E9-059671B21A22}" id="{9F2F6DB2-D88C-40BF-89B7-C7C1F4771B9A}">
    <text>Luis, Pablo, Dario</text>
  </threadedComment>
  <threadedComment ref="L31" dT="2024-06-18T16:47:13.42" personId="{00B2AE21-536C-4651-BD6F-8069F8936996}" id="{85D3C78C-C8D8-4CFD-8750-E452FA71C50D}">
    <text xml:space="preserve">es igual al tiempo medido por jornada / la jornada diaria establecida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4-06-12T00:36:56.94" personId="{093E6323-500D-4F56-87E9-059671B21A22}" id="{FE0CF0E4-8B46-475D-BC12-9A656A11D4B5}">
    <text>Luis, Pablo, Dario</text>
  </threadedComment>
  <threadedComment ref="N20" dT="2024-06-18T16:47:13.42" personId="{00B2AE21-536C-4651-BD6F-8069F8936996}" id="{5B441E32-3D3E-46F3-BE16-FDDB4150E7C6}">
    <text xml:space="preserve">es igual al tiempo medido por jornada / la jornada diaria establecida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2" dT="2024-06-12T00:36:56.94" personId="{093E6323-500D-4F56-87E9-059671B21A22}" id="{ACF4A978-44E3-4543-A842-85F92DA39CE8}">
    <text>Luis, Pablo, Dario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2" dT="2024-06-18T16:47:13.42" personId="{00B2AE21-536C-4651-BD6F-8069F8936996}" id="{1CC9B6A9-623A-483F-A16C-B801B6A8376F}">
    <text xml:space="preserve">es igual al tiempo medido por jornada / la jornada diaria establecida 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9/04/relationships/namedSheetView" Target="../namedSheetViews/namedSheetView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53E6-EA08-451D-9944-A7958065D7AB}">
  <dimension ref="A1:N31"/>
  <sheetViews>
    <sheetView zoomScale="109" workbookViewId="0">
      <selection activeCell="H11" sqref="H11"/>
    </sheetView>
  </sheetViews>
  <sheetFormatPr baseColWidth="10" defaultColWidth="11.42578125" defaultRowHeight="15" x14ac:dyDescent="0.25"/>
  <cols>
    <col min="1" max="1" width="18.28515625" customWidth="1"/>
    <col min="2" max="2" width="37.85546875" customWidth="1"/>
    <col min="3" max="3" width="17.28515625" customWidth="1"/>
    <col min="4" max="4" width="12.5703125" customWidth="1"/>
    <col min="5" max="5" width="0" hidden="1" customWidth="1"/>
    <col min="6" max="6" width="9.140625" customWidth="1"/>
    <col min="9" max="9" width="0" hidden="1" customWidth="1"/>
    <col min="10" max="10" width="17.85546875" customWidth="1"/>
    <col min="11" max="11" width="15.5703125" customWidth="1"/>
  </cols>
  <sheetData>
    <row r="1" spans="1:13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3" t="s">
        <v>11</v>
      </c>
    </row>
    <row r="3" spans="1:13" x14ac:dyDescent="0.25">
      <c r="A3" t="s">
        <v>12</v>
      </c>
      <c r="B3" t="s">
        <v>13</v>
      </c>
      <c r="C3">
        <v>6.5</v>
      </c>
      <c r="D3">
        <v>1</v>
      </c>
      <c r="F3">
        <f t="shared" ref="F3:F8" si="0">(C3*60)*D3</f>
        <v>390</v>
      </c>
      <c r="G3">
        <v>268.48</v>
      </c>
      <c r="H3">
        <f>G3*(1+0.1)</f>
        <v>295.32800000000003</v>
      </c>
      <c r="I3">
        <v>82.89</v>
      </c>
      <c r="J3" s="4">
        <f>(H3/F3)*100</f>
        <v>75.725128205128215</v>
      </c>
      <c r="K3" s="2">
        <f>(F3-H3)/F3</f>
        <v>0.24274871794871786</v>
      </c>
    </row>
    <row r="4" spans="1:13" x14ac:dyDescent="0.25">
      <c r="A4" t="s">
        <v>12</v>
      </c>
      <c r="B4" t="s">
        <v>14</v>
      </c>
      <c r="C4">
        <v>6.5</v>
      </c>
      <c r="D4">
        <v>1</v>
      </c>
      <c r="F4">
        <f t="shared" si="0"/>
        <v>390</v>
      </c>
      <c r="G4">
        <v>94.75</v>
      </c>
      <c r="H4">
        <f t="shared" ref="H4:H26" si="1">G4*(1+0.1)</f>
        <v>104.22500000000001</v>
      </c>
      <c r="I4">
        <v>23.69</v>
      </c>
      <c r="J4" s="4">
        <f t="shared" ref="J4:J26" si="2">(H4/F4)*100</f>
        <v>26.724358974358974</v>
      </c>
      <c r="K4" s="2">
        <f t="shared" ref="K4:K26" si="3">(F4-H4)/F4</f>
        <v>0.73275641025641025</v>
      </c>
    </row>
    <row r="5" spans="1:13" x14ac:dyDescent="0.25">
      <c r="A5" t="s">
        <v>15</v>
      </c>
      <c r="B5" t="s">
        <v>16</v>
      </c>
      <c r="C5">
        <v>6.5</v>
      </c>
      <c r="D5">
        <v>1</v>
      </c>
      <c r="F5">
        <f t="shared" si="0"/>
        <v>390</v>
      </c>
      <c r="G5">
        <v>162.18</v>
      </c>
      <c r="H5">
        <f t="shared" si="1"/>
        <v>178.39800000000002</v>
      </c>
      <c r="I5">
        <v>20.28</v>
      </c>
      <c r="J5" s="4">
        <f t="shared" si="2"/>
        <v>45.743076923076927</v>
      </c>
      <c r="K5" s="2">
        <f t="shared" si="3"/>
        <v>0.54256923076923069</v>
      </c>
    </row>
    <row r="6" spans="1:13" x14ac:dyDescent="0.25">
      <c r="A6" t="s">
        <v>15</v>
      </c>
      <c r="B6" t="s">
        <v>17</v>
      </c>
      <c r="C6">
        <v>6.5</v>
      </c>
      <c r="D6">
        <v>1</v>
      </c>
      <c r="F6">
        <f t="shared" si="0"/>
        <v>390</v>
      </c>
      <c r="G6">
        <v>518.9</v>
      </c>
      <c r="H6">
        <f t="shared" si="1"/>
        <v>570.79000000000008</v>
      </c>
      <c r="I6">
        <v>21.62</v>
      </c>
      <c r="J6" s="5">
        <f t="shared" si="2"/>
        <v>146.3564102564103</v>
      </c>
      <c r="K6" s="6">
        <f t="shared" si="3"/>
        <v>-0.46356410256410274</v>
      </c>
    </row>
    <row r="7" spans="1:13" x14ac:dyDescent="0.25">
      <c r="A7" t="s">
        <v>18</v>
      </c>
      <c r="B7" t="s">
        <v>17</v>
      </c>
      <c r="C7">
        <v>6.5</v>
      </c>
      <c r="D7">
        <v>1</v>
      </c>
      <c r="F7">
        <f t="shared" si="0"/>
        <v>390</v>
      </c>
      <c r="G7">
        <v>31.66</v>
      </c>
      <c r="H7">
        <f t="shared" si="1"/>
        <v>34.826000000000001</v>
      </c>
      <c r="I7">
        <v>2.11</v>
      </c>
      <c r="J7" s="4">
        <f t="shared" si="2"/>
        <v>8.9297435897435893</v>
      </c>
      <c r="K7" s="2">
        <f t="shared" si="3"/>
        <v>0.91070256410256401</v>
      </c>
    </row>
    <row r="8" spans="1:13" x14ac:dyDescent="0.25">
      <c r="A8" t="s">
        <v>18</v>
      </c>
      <c r="B8" t="s">
        <v>19</v>
      </c>
      <c r="C8">
        <v>6.5</v>
      </c>
      <c r="D8">
        <v>1</v>
      </c>
      <c r="F8">
        <f t="shared" si="0"/>
        <v>390</v>
      </c>
      <c r="G8">
        <v>24.26</v>
      </c>
      <c r="H8">
        <f t="shared" si="1"/>
        <v>26.686000000000003</v>
      </c>
      <c r="J8" s="4">
        <f t="shared" si="2"/>
        <v>6.8425641025641042</v>
      </c>
      <c r="K8" s="2">
        <f t="shared" si="3"/>
        <v>0.93157435897435903</v>
      </c>
    </row>
    <row r="9" spans="1:13" x14ac:dyDescent="0.25">
      <c r="A9" t="s">
        <v>20</v>
      </c>
      <c r="B9" t="s">
        <v>21</v>
      </c>
      <c r="C9">
        <v>6.5</v>
      </c>
      <c r="D9">
        <v>1</v>
      </c>
      <c r="F9">
        <f t="shared" ref="F9:F26" si="4">(C9*60)*D9</f>
        <v>390</v>
      </c>
      <c r="G9">
        <v>10.54</v>
      </c>
      <c r="H9">
        <f t="shared" si="1"/>
        <v>11.593999999999999</v>
      </c>
      <c r="I9">
        <v>1.5</v>
      </c>
      <c r="J9" s="4">
        <f t="shared" si="2"/>
        <v>2.9728205128205127</v>
      </c>
      <c r="K9" s="2">
        <f t="shared" si="3"/>
        <v>0.97027179487179493</v>
      </c>
    </row>
    <row r="10" spans="1:13" x14ac:dyDescent="0.25">
      <c r="A10" t="s">
        <v>20</v>
      </c>
      <c r="B10" t="s">
        <v>19</v>
      </c>
      <c r="C10">
        <v>6.5</v>
      </c>
      <c r="D10">
        <v>1</v>
      </c>
      <c r="F10">
        <f t="shared" si="4"/>
        <v>390</v>
      </c>
      <c r="G10">
        <v>123.73</v>
      </c>
      <c r="H10">
        <f t="shared" si="1"/>
        <v>136.10300000000001</v>
      </c>
      <c r="I10">
        <v>13.74</v>
      </c>
      <c r="J10" s="4">
        <f t="shared" si="2"/>
        <v>34.898205128205127</v>
      </c>
      <c r="K10" s="2">
        <f t="shared" si="3"/>
        <v>0.65101794871794871</v>
      </c>
      <c r="M10" s="2"/>
    </row>
    <row r="11" spans="1:13" x14ac:dyDescent="0.25">
      <c r="A11" t="s">
        <v>20</v>
      </c>
      <c r="B11" t="s">
        <v>22</v>
      </c>
      <c r="C11">
        <v>6.5</v>
      </c>
      <c r="D11">
        <v>1</v>
      </c>
      <c r="F11">
        <f t="shared" si="4"/>
        <v>390</v>
      </c>
      <c r="G11">
        <v>70.08</v>
      </c>
      <c r="H11">
        <f t="shared" si="1"/>
        <v>77.088000000000008</v>
      </c>
      <c r="I11">
        <v>11.15</v>
      </c>
      <c r="J11" s="4">
        <f t="shared" si="2"/>
        <v>19.766153846153848</v>
      </c>
      <c r="K11" s="2">
        <f t="shared" si="3"/>
        <v>0.80233846153846144</v>
      </c>
    </row>
    <row r="12" spans="1:13" x14ac:dyDescent="0.25">
      <c r="A12" t="s">
        <v>20</v>
      </c>
      <c r="B12" t="s">
        <v>23</v>
      </c>
      <c r="C12">
        <v>6.5</v>
      </c>
      <c r="D12">
        <v>1</v>
      </c>
      <c r="F12">
        <f t="shared" si="4"/>
        <v>390</v>
      </c>
      <c r="G12">
        <v>209.83</v>
      </c>
      <c r="H12">
        <f t="shared" si="1"/>
        <v>230.81300000000005</v>
      </c>
      <c r="I12">
        <v>52.45</v>
      </c>
      <c r="J12" s="4">
        <f t="shared" si="2"/>
        <v>59.18282051282052</v>
      </c>
      <c r="K12" s="2">
        <f t="shared" si="3"/>
        <v>0.40817179487179478</v>
      </c>
    </row>
    <row r="13" spans="1:13" x14ac:dyDescent="0.25">
      <c r="A13" t="s">
        <v>24</v>
      </c>
      <c r="B13" t="s">
        <v>17</v>
      </c>
      <c r="C13">
        <v>6.5</v>
      </c>
      <c r="D13">
        <v>1</v>
      </c>
      <c r="F13">
        <f t="shared" si="4"/>
        <v>390</v>
      </c>
      <c r="G13">
        <v>134.94999999999999</v>
      </c>
      <c r="H13">
        <f t="shared" si="1"/>
        <v>148.44499999999999</v>
      </c>
      <c r="I13">
        <v>26.99</v>
      </c>
      <c r="J13" s="4">
        <f t="shared" si="2"/>
        <v>38.062820512820508</v>
      </c>
      <c r="K13" s="2">
        <f t="shared" si="3"/>
        <v>0.61937179487179483</v>
      </c>
    </row>
    <row r="14" spans="1:13" x14ac:dyDescent="0.25">
      <c r="A14" t="s">
        <v>25</v>
      </c>
      <c r="B14" t="s">
        <v>16</v>
      </c>
      <c r="C14">
        <v>6.5</v>
      </c>
      <c r="D14">
        <v>1</v>
      </c>
      <c r="F14">
        <f t="shared" si="4"/>
        <v>390</v>
      </c>
      <c r="G14">
        <v>10.31</v>
      </c>
      <c r="H14">
        <f t="shared" si="1"/>
        <v>11.341000000000001</v>
      </c>
      <c r="J14" s="4">
        <f t="shared" si="2"/>
        <v>2.9079487179487185</v>
      </c>
      <c r="K14" s="2">
        <f t="shared" si="3"/>
        <v>0.97092051282051284</v>
      </c>
    </row>
    <row r="15" spans="1:13" x14ac:dyDescent="0.25">
      <c r="A15" t="s">
        <v>25</v>
      </c>
      <c r="B15" t="s">
        <v>26</v>
      </c>
      <c r="C15">
        <v>6.5</v>
      </c>
      <c r="D15">
        <v>1</v>
      </c>
      <c r="F15">
        <f t="shared" si="4"/>
        <v>390</v>
      </c>
      <c r="G15">
        <v>109.2</v>
      </c>
      <c r="H15">
        <f t="shared" si="1"/>
        <v>120.12000000000002</v>
      </c>
      <c r="I15">
        <v>27.26</v>
      </c>
      <c r="J15" s="4">
        <f t="shared" si="2"/>
        <v>30.800000000000004</v>
      </c>
      <c r="K15" s="2">
        <f t="shared" si="3"/>
        <v>0.69199999999999995</v>
      </c>
    </row>
    <row r="16" spans="1:13" x14ac:dyDescent="0.25">
      <c r="A16" t="s">
        <v>25</v>
      </c>
      <c r="B16" t="s">
        <v>27</v>
      </c>
      <c r="C16">
        <v>6.5</v>
      </c>
      <c r="D16">
        <v>1</v>
      </c>
      <c r="F16">
        <f t="shared" si="4"/>
        <v>390</v>
      </c>
      <c r="G16">
        <v>51.07</v>
      </c>
      <c r="H16">
        <f t="shared" si="1"/>
        <v>56.177000000000007</v>
      </c>
      <c r="I16">
        <v>2.38</v>
      </c>
      <c r="J16" s="4">
        <f t="shared" si="2"/>
        <v>14.404358974358978</v>
      </c>
      <c r="K16" s="2">
        <f t="shared" si="3"/>
        <v>0.85595641025641023</v>
      </c>
    </row>
    <row r="17" spans="1:14" x14ac:dyDescent="0.25">
      <c r="A17" t="s">
        <v>25</v>
      </c>
      <c r="B17" t="s">
        <v>28</v>
      </c>
      <c r="C17">
        <v>6.5</v>
      </c>
      <c r="D17">
        <v>1</v>
      </c>
      <c r="F17">
        <f t="shared" si="4"/>
        <v>390</v>
      </c>
      <c r="G17">
        <f>70.35+50</f>
        <v>120.35</v>
      </c>
      <c r="H17">
        <f t="shared" si="1"/>
        <v>132.38499999999999</v>
      </c>
      <c r="J17" s="4">
        <f t="shared" si="2"/>
        <v>33.944871794871794</v>
      </c>
      <c r="K17" s="2">
        <f t="shared" si="3"/>
        <v>0.66055128205128211</v>
      </c>
    </row>
    <row r="18" spans="1:14" x14ac:dyDescent="0.25">
      <c r="A18" t="s">
        <v>20</v>
      </c>
      <c r="B18" t="s">
        <v>29</v>
      </c>
      <c r="C18">
        <v>6.5</v>
      </c>
      <c r="D18">
        <v>1</v>
      </c>
      <c r="F18">
        <f t="shared" si="4"/>
        <v>390</v>
      </c>
      <c r="G18">
        <v>108.38</v>
      </c>
      <c r="H18">
        <f t="shared" si="1"/>
        <v>119.218</v>
      </c>
      <c r="I18">
        <v>4.92</v>
      </c>
      <c r="J18" s="4">
        <f t="shared" si="2"/>
        <v>30.56871794871795</v>
      </c>
      <c r="K18" s="2">
        <f t="shared" si="3"/>
        <v>0.69431282051282051</v>
      </c>
    </row>
    <row r="19" spans="1:14" x14ac:dyDescent="0.25">
      <c r="A19" t="s">
        <v>12</v>
      </c>
      <c r="B19" t="s">
        <v>30</v>
      </c>
      <c r="C19">
        <v>6.5</v>
      </c>
      <c r="D19">
        <v>1</v>
      </c>
      <c r="F19">
        <f t="shared" si="4"/>
        <v>390</v>
      </c>
      <c r="G19">
        <v>23.35</v>
      </c>
      <c r="H19">
        <f t="shared" si="1"/>
        <v>25.685000000000002</v>
      </c>
      <c r="I19">
        <v>4.92</v>
      </c>
      <c r="J19" s="4">
        <f t="shared" si="2"/>
        <v>6.5858974358974365</v>
      </c>
      <c r="K19" s="2">
        <f t="shared" si="3"/>
        <v>0.93414102564102564</v>
      </c>
    </row>
    <row r="20" spans="1:14" x14ac:dyDescent="0.25">
      <c r="A20" t="s">
        <v>12</v>
      </c>
      <c r="B20" t="s">
        <v>31</v>
      </c>
      <c r="C20">
        <v>6.5</v>
      </c>
      <c r="D20">
        <v>1</v>
      </c>
      <c r="F20">
        <f t="shared" si="4"/>
        <v>390</v>
      </c>
      <c r="G20">
        <v>23.35</v>
      </c>
      <c r="H20">
        <f t="shared" si="1"/>
        <v>25.685000000000002</v>
      </c>
      <c r="I20">
        <v>4.2300000000000004</v>
      </c>
      <c r="J20" s="4">
        <f t="shared" si="2"/>
        <v>6.5858974358974365</v>
      </c>
      <c r="K20" s="2">
        <f t="shared" si="3"/>
        <v>0.93414102564102564</v>
      </c>
    </row>
    <row r="21" spans="1:14" x14ac:dyDescent="0.25">
      <c r="A21" t="s">
        <v>32</v>
      </c>
      <c r="B21" t="s">
        <v>16</v>
      </c>
      <c r="C21">
        <v>6.5</v>
      </c>
      <c r="D21">
        <v>1</v>
      </c>
      <c r="F21">
        <f t="shared" si="4"/>
        <v>390</v>
      </c>
      <c r="G21">
        <v>286.7</v>
      </c>
      <c r="H21">
        <f t="shared" si="1"/>
        <v>315.37</v>
      </c>
      <c r="I21">
        <v>31.86</v>
      </c>
      <c r="J21" s="4">
        <f t="shared" si="2"/>
        <v>80.864102564102566</v>
      </c>
      <c r="K21" s="2">
        <f t="shared" si="3"/>
        <v>0.19135897435897434</v>
      </c>
    </row>
    <row r="22" spans="1:14" x14ac:dyDescent="0.25">
      <c r="A22" t="s">
        <v>32</v>
      </c>
      <c r="B22" t="s">
        <v>33</v>
      </c>
      <c r="C22">
        <v>6.5</v>
      </c>
      <c r="D22">
        <v>1</v>
      </c>
      <c r="F22">
        <f t="shared" si="4"/>
        <v>390</v>
      </c>
      <c r="G22">
        <v>69.09</v>
      </c>
      <c r="H22">
        <f t="shared" si="1"/>
        <v>75.999000000000009</v>
      </c>
      <c r="I22">
        <v>5.75</v>
      </c>
      <c r="J22" s="4">
        <f t="shared" si="2"/>
        <v>19.48692307692308</v>
      </c>
      <c r="K22" s="2">
        <f>(F22-H22)/F22</f>
        <v>0.80513076923076921</v>
      </c>
    </row>
    <row r="23" spans="1:14" x14ac:dyDescent="0.25">
      <c r="A23" t="s">
        <v>34</v>
      </c>
      <c r="B23" t="s">
        <v>27</v>
      </c>
      <c r="C23">
        <v>6.5</v>
      </c>
      <c r="D23">
        <v>1</v>
      </c>
      <c r="F23">
        <f t="shared" si="4"/>
        <v>390</v>
      </c>
      <c r="G23">
        <v>52.6</v>
      </c>
      <c r="H23">
        <f t="shared" si="1"/>
        <v>57.860000000000007</v>
      </c>
      <c r="I23">
        <v>3.76</v>
      </c>
      <c r="J23" s="4">
        <f t="shared" si="2"/>
        <v>14.835897435897438</v>
      </c>
      <c r="K23" s="2">
        <f t="shared" si="3"/>
        <v>0.85164102564102562</v>
      </c>
    </row>
    <row r="24" spans="1:14" x14ac:dyDescent="0.25">
      <c r="A24" t="s">
        <v>34</v>
      </c>
      <c r="B24" t="s">
        <v>30</v>
      </c>
      <c r="C24">
        <v>6.5</v>
      </c>
      <c r="D24">
        <v>1</v>
      </c>
      <c r="F24">
        <f t="shared" si="4"/>
        <v>390</v>
      </c>
      <c r="G24">
        <v>48.73</v>
      </c>
      <c r="H24">
        <f t="shared" si="1"/>
        <v>53.603000000000002</v>
      </c>
      <c r="I24">
        <v>3.74</v>
      </c>
      <c r="J24" s="4">
        <f t="shared" si="2"/>
        <v>13.744358974358976</v>
      </c>
      <c r="K24" s="2">
        <f t="shared" si="3"/>
        <v>0.86255641025641028</v>
      </c>
    </row>
    <row r="25" spans="1:14" x14ac:dyDescent="0.25">
      <c r="A25" t="s">
        <v>34</v>
      </c>
      <c r="B25" t="s">
        <v>16</v>
      </c>
      <c r="C25">
        <v>6.5</v>
      </c>
      <c r="D25">
        <v>1</v>
      </c>
      <c r="F25">
        <f t="shared" si="4"/>
        <v>390</v>
      </c>
      <c r="G25">
        <v>214.56</v>
      </c>
      <c r="H25">
        <f t="shared" si="1"/>
        <v>236.01600000000002</v>
      </c>
      <c r="I25">
        <v>53.64</v>
      </c>
      <c r="J25" s="4">
        <f t="shared" si="2"/>
        <v>60.516923076923078</v>
      </c>
      <c r="K25" s="2">
        <f t="shared" si="3"/>
        <v>0.39483076923076921</v>
      </c>
    </row>
    <row r="26" spans="1:14" x14ac:dyDescent="0.25">
      <c r="A26" t="s">
        <v>34</v>
      </c>
      <c r="B26" t="s">
        <v>26</v>
      </c>
      <c r="C26">
        <v>6.5</v>
      </c>
      <c r="D26">
        <v>1</v>
      </c>
      <c r="F26">
        <f t="shared" si="4"/>
        <v>390</v>
      </c>
      <c r="G26">
        <v>86.13</v>
      </c>
      <c r="H26">
        <f t="shared" si="1"/>
        <v>94.743000000000009</v>
      </c>
      <c r="I26">
        <v>9.57</v>
      </c>
      <c r="J26" s="4">
        <f t="shared" si="2"/>
        <v>24.293076923076924</v>
      </c>
      <c r="K26" s="2">
        <f t="shared" si="3"/>
        <v>0.75706923076923083</v>
      </c>
    </row>
    <row r="31" spans="1:14" x14ac:dyDescent="0.25">
      <c r="N31" s="2"/>
    </row>
  </sheetData>
  <autoFilter ref="A2:M26" xr:uid="{25168A0D-1C05-4D89-B3CD-54C0ABDA831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20B6-9A44-4CFB-BA75-A895E04482B8}">
  <dimension ref="A1:I1114"/>
  <sheetViews>
    <sheetView zoomScale="83" zoomScaleNormal="83" zoomScaleSheetLayoutView="90" workbookViewId="0">
      <selection activeCell="B12" sqref="B12"/>
    </sheetView>
  </sheetViews>
  <sheetFormatPr baseColWidth="10" defaultColWidth="11.42578125" defaultRowHeight="15" x14ac:dyDescent="0.25"/>
  <cols>
    <col min="1" max="1" width="42.28515625" style="269" customWidth="1"/>
    <col min="2" max="2" width="53.42578125" style="289" customWidth="1"/>
    <col min="3" max="3" width="39.140625" style="269" bestFit="1" customWidth="1"/>
    <col min="4" max="4" width="19.28515625" style="281" customWidth="1"/>
    <col min="5" max="5" width="12.7109375" style="281" customWidth="1"/>
    <col min="6" max="6" width="26.28515625" style="269" customWidth="1"/>
    <col min="7" max="7" width="18.42578125" style="281" customWidth="1"/>
    <col min="8" max="8" width="8.85546875" style="269" bestFit="1" customWidth="1"/>
    <col min="9" max="9" width="17.140625" style="269" bestFit="1" customWidth="1"/>
    <col min="10" max="11" width="11.42578125" style="269"/>
    <col min="12" max="12" width="5.140625" style="269" bestFit="1" customWidth="1"/>
    <col min="13" max="13" width="13.7109375" style="269" bestFit="1" customWidth="1"/>
    <col min="14" max="14" width="15.5703125" style="269" bestFit="1" customWidth="1"/>
    <col min="15" max="15" width="26.42578125" style="269" bestFit="1" customWidth="1"/>
    <col min="16" max="16" width="45.5703125" style="269" bestFit="1" customWidth="1"/>
    <col min="17" max="17" width="23.42578125" style="269" bestFit="1" customWidth="1"/>
    <col min="18" max="18" width="45.7109375" style="269" bestFit="1" customWidth="1"/>
    <col min="19" max="19" width="33.140625" style="269" bestFit="1" customWidth="1"/>
    <col min="20" max="20" width="15.5703125" style="269" bestFit="1" customWidth="1"/>
    <col min="21" max="21" width="43.140625" style="269" bestFit="1" customWidth="1"/>
    <col min="22" max="22" width="40.5703125" style="269" bestFit="1" customWidth="1"/>
    <col min="23" max="25" width="6.42578125" style="269" bestFit="1" customWidth="1"/>
    <col min="26" max="26" width="5.140625" style="269" bestFit="1" customWidth="1"/>
    <col min="27" max="35" width="6.42578125" style="269" bestFit="1" customWidth="1"/>
    <col min="36" max="36" width="5.140625" style="269" bestFit="1" customWidth="1"/>
    <col min="37" max="39" width="6.42578125" style="269" bestFit="1" customWidth="1"/>
    <col min="40" max="40" width="14.85546875" style="269" bestFit="1" customWidth="1"/>
    <col min="41" max="46" width="6.42578125" style="269" bestFit="1" customWidth="1"/>
    <col min="47" max="47" width="5.140625" style="269" bestFit="1" customWidth="1"/>
    <col min="48" max="48" width="6.42578125" style="269" bestFit="1" customWidth="1"/>
    <col min="49" max="49" width="14.85546875" style="269" bestFit="1" customWidth="1"/>
    <col min="50" max="56" width="6.42578125" style="269" bestFit="1" customWidth="1"/>
    <col min="57" max="57" width="14.85546875" style="269" bestFit="1" customWidth="1"/>
    <col min="58" max="64" width="6.42578125" style="269" bestFit="1" customWidth="1"/>
    <col min="65" max="65" width="14.85546875" style="269" bestFit="1" customWidth="1"/>
    <col min="66" max="68" width="6.42578125" style="269" bestFit="1" customWidth="1"/>
    <col min="69" max="72" width="14.85546875" style="269" bestFit="1" customWidth="1"/>
    <col min="73" max="73" width="5.140625" style="269" bestFit="1" customWidth="1"/>
    <col min="74" max="76" width="6.42578125" style="269" bestFit="1" customWidth="1"/>
    <col min="77" max="77" width="14.85546875" style="269" bestFit="1" customWidth="1"/>
    <col min="78" max="82" width="6.42578125" style="269" bestFit="1" customWidth="1"/>
    <col min="83" max="83" width="5.140625" style="269" bestFit="1" customWidth="1"/>
    <col min="84" max="89" width="6.42578125" style="269" bestFit="1" customWidth="1"/>
    <col min="90" max="90" width="14.85546875" style="269" bestFit="1" customWidth="1"/>
    <col min="91" max="92" width="6.42578125" style="269" bestFit="1" customWidth="1"/>
    <col min="93" max="93" width="5.140625" style="269" bestFit="1" customWidth="1"/>
    <col min="94" max="100" width="6.42578125" style="269" bestFit="1" customWidth="1"/>
    <col min="101" max="101" width="14.85546875" style="269" bestFit="1" customWidth="1"/>
    <col min="102" max="102" width="6.42578125" style="269" bestFit="1" customWidth="1"/>
    <col min="103" max="103" width="5.140625" style="269" bestFit="1" customWidth="1"/>
    <col min="104" max="106" width="6.42578125" style="269" bestFit="1" customWidth="1"/>
    <col min="107" max="107" width="14.85546875" style="269" bestFit="1" customWidth="1"/>
    <col min="108" max="110" width="6.42578125" style="269" bestFit="1" customWidth="1"/>
    <col min="111" max="111" width="14.85546875" style="269" bestFit="1" customWidth="1"/>
    <col min="112" max="112" width="6.42578125" style="269" bestFit="1" customWidth="1"/>
    <col min="113" max="113" width="5.140625" style="269" bestFit="1" customWidth="1"/>
    <col min="114" max="119" width="6.42578125" style="269" bestFit="1" customWidth="1"/>
    <col min="120" max="120" width="14.85546875" style="269" bestFit="1" customWidth="1"/>
    <col min="121" max="123" width="6.42578125" style="269" bestFit="1" customWidth="1"/>
    <col min="124" max="124" width="5.140625" style="269" bestFit="1" customWidth="1"/>
    <col min="125" max="129" width="6.42578125" style="269" bestFit="1" customWidth="1"/>
    <col min="130" max="130" width="14.85546875" style="269" bestFit="1" customWidth="1"/>
    <col min="131" max="131" width="6.42578125" style="269" bestFit="1" customWidth="1"/>
    <col min="132" max="132" width="5.140625" style="269" bestFit="1" customWidth="1"/>
    <col min="133" max="136" width="14.85546875" style="269" bestFit="1" customWidth="1"/>
    <col min="137" max="137" width="6.42578125" style="269" bestFit="1" customWidth="1"/>
    <col min="138" max="138" width="14.85546875" style="269" bestFit="1" customWidth="1"/>
    <col min="139" max="144" width="6.42578125" style="269" bestFit="1" customWidth="1"/>
    <col min="145" max="145" width="5.140625" style="269" bestFit="1" customWidth="1"/>
    <col min="146" max="152" width="6.42578125" style="269" bestFit="1" customWidth="1"/>
    <col min="153" max="153" width="14.85546875" style="269" bestFit="1" customWidth="1"/>
    <col min="154" max="154" width="5.140625" style="269" bestFit="1" customWidth="1"/>
    <col min="155" max="161" width="6.42578125" style="269" bestFit="1" customWidth="1"/>
    <col min="162" max="162" width="5.140625" style="269" bestFit="1" customWidth="1"/>
    <col min="163" max="163" width="6.42578125" style="269" bestFit="1" customWidth="1"/>
    <col min="164" max="164" width="14.85546875" style="269" bestFit="1" customWidth="1"/>
    <col min="165" max="165" width="6.42578125" style="269" bestFit="1" customWidth="1"/>
    <col min="166" max="166" width="14.85546875" style="269" bestFit="1" customWidth="1"/>
    <col min="167" max="171" width="6.42578125" style="269" bestFit="1" customWidth="1"/>
    <col min="172" max="172" width="5.140625" style="269" bestFit="1" customWidth="1"/>
    <col min="173" max="180" width="6.42578125" style="269" bestFit="1" customWidth="1"/>
    <col min="181" max="181" width="5.140625" style="269" bestFit="1" customWidth="1"/>
    <col min="182" max="184" width="6.42578125" style="269" bestFit="1" customWidth="1"/>
    <col min="185" max="185" width="14.85546875" style="269" bestFit="1" customWidth="1"/>
    <col min="186" max="190" width="6.42578125" style="269" bestFit="1" customWidth="1"/>
    <col min="191" max="193" width="14.85546875" style="269" bestFit="1" customWidth="1"/>
    <col min="194" max="194" width="5.140625" style="269" bestFit="1" customWidth="1"/>
    <col min="195" max="195" width="14.85546875" style="269" bestFit="1" customWidth="1"/>
    <col min="196" max="196" width="5.140625" style="269" bestFit="1" customWidth="1"/>
    <col min="197" max="197" width="14.85546875" style="269" bestFit="1" customWidth="1"/>
    <col min="198" max="198" width="2.7109375" style="269" bestFit="1" customWidth="1"/>
    <col min="199" max="200" width="6.42578125" style="269" bestFit="1" customWidth="1"/>
    <col min="201" max="201" width="14.85546875" style="269" bestFit="1" customWidth="1"/>
    <col min="202" max="208" width="6.42578125" style="269" bestFit="1" customWidth="1"/>
    <col min="209" max="209" width="14.85546875" style="269" bestFit="1" customWidth="1"/>
    <col min="210" max="213" width="6.42578125" style="269" bestFit="1" customWidth="1"/>
    <col min="214" max="214" width="14.85546875" style="269" bestFit="1" customWidth="1"/>
    <col min="215" max="215" width="6.42578125" style="269" bestFit="1" customWidth="1"/>
    <col min="216" max="216" width="5.140625" style="269" bestFit="1" customWidth="1"/>
    <col min="217" max="220" width="6.42578125" style="269" bestFit="1" customWidth="1"/>
    <col min="221" max="221" width="14.85546875" style="269" bestFit="1" customWidth="1"/>
    <col min="222" max="223" width="6.42578125" style="269" bestFit="1" customWidth="1"/>
    <col min="224" max="224" width="5.140625" style="269" bestFit="1" customWidth="1"/>
    <col min="225" max="225" width="6.42578125" style="269" bestFit="1" customWidth="1"/>
    <col min="226" max="226" width="14.85546875" style="269" bestFit="1" customWidth="1"/>
    <col min="227" max="232" width="6.42578125" style="269" bestFit="1" customWidth="1"/>
    <col min="233" max="233" width="5.140625" style="269" bestFit="1" customWidth="1"/>
    <col min="234" max="239" width="6.42578125" style="269" bestFit="1" customWidth="1"/>
    <col min="240" max="240" width="14.85546875" style="269" bestFit="1" customWidth="1"/>
    <col min="241" max="241" width="6.42578125" style="269" bestFit="1" customWidth="1"/>
    <col min="242" max="242" width="5.140625" style="269" bestFit="1" customWidth="1"/>
    <col min="243" max="250" width="6.42578125" style="269" bestFit="1" customWidth="1"/>
    <col min="251" max="252" width="14.85546875" style="269" bestFit="1" customWidth="1"/>
    <col min="253" max="253" width="6.42578125" style="269" bestFit="1" customWidth="1"/>
    <col min="254" max="254" width="2.7109375" style="269" bestFit="1" customWidth="1"/>
    <col min="255" max="257" width="6.42578125" style="269" bestFit="1" customWidth="1"/>
    <col min="258" max="258" width="14.85546875" style="269" bestFit="1" customWidth="1"/>
    <col min="259" max="262" width="6.42578125" style="269" bestFit="1" customWidth="1"/>
    <col min="263" max="263" width="14.85546875" style="269" bestFit="1" customWidth="1"/>
    <col min="264" max="272" width="6.42578125" style="269" bestFit="1" customWidth="1"/>
    <col min="273" max="273" width="5.140625" style="269" bestFit="1" customWidth="1"/>
    <col min="274" max="281" width="6.42578125" style="269" bestFit="1" customWidth="1"/>
    <col min="282" max="282" width="5.140625" style="269" bestFit="1" customWidth="1"/>
    <col min="283" max="283" width="6.42578125" style="269" bestFit="1" customWidth="1"/>
    <col min="284" max="284" width="14.85546875" style="269" bestFit="1" customWidth="1"/>
    <col min="285" max="298" width="6.42578125" style="269" bestFit="1" customWidth="1"/>
    <col min="299" max="299" width="5.140625" style="269" bestFit="1" customWidth="1"/>
    <col min="300" max="304" width="6.42578125" style="269" bestFit="1" customWidth="1"/>
    <col min="305" max="306" width="14.85546875" style="269" bestFit="1" customWidth="1"/>
    <col min="307" max="313" width="6.42578125" style="269" bestFit="1" customWidth="1"/>
    <col min="314" max="314" width="5.140625" style="269" bestFit="1" customWidth="1"/>
    <col min="315" max="321" width="6.42578125" style="269" bestFit="1" customWidth="1"/>
    <col min="322" max="322" width="14.85546875" style="269" bestFit="1" customWidth="1"/>
    <col min="323" max="327" width="6.42578125" style="269" bestFit="1" customWidth="1"/>
    <col min="328" max="328" width="5.140625" style="269" bestFit="1" customWidth="1"/>
    <col min="329" max="334" width="6.42578125" style="269" bestFit="1" customWidth="1"/>
    <col min="335" max="335" width="14.85546875" style="269" bestFit="1" customWidth="1"/>
    <col min="336" max="342" width="6.42578125" style="269" bestFit="1" customWidth="1"/>
    <col min="343" max="343" width="14.85546875" style="269" bestFit="1" customWidth="1"/>
    <col min="344" max="344" width="6.42578125" style="269" bestFit="1" customWidth="1"/>
    <col min="345" max="345" width="2.7109375" style="269" bestFit="1" customWidth="1"/>
    <col min="346" max="349" width="6.42578125" style="269" bestFit="1" customWidth="1"/>
    <col min="350" max="350" width="14.85546875" style="269" bestFit="1" customWidth="1"/>
    <col min="351" max="353" width="6.42578125" style="269" bestFit="1" customWidth="1"/>
    <col min="354" max="354" width="5.140625" style="269" bestFit="1" customWidth="1"/>
    <col min="355" max="362" width="6.42578125" style="269" bestFit="1" customWidth="1"/>
    <col min="363" max="363" width="14.85546875" style="269" bestFit="1" customWidth="1"/>
    <col min="364" max="370" width="6.42578125" style="269" bestFit="1" customWidth="1"/>
    <col min="371" max="371" width="14.85546875" style="269" bestFit="1" customWidth="1"/>
    <col min="372" max="372" width="6.42578125" style="269" bestFit="1" customWidth="1"/>
    <col min="373" max="373" width="5.140625" style="269" bestFit="1" customWidth="1"/>
    <col min="374" max="377" width="6.42578125" style="269" bestFit="1" customWidth="1"/>
    <col min="378" max="378" width="14.85546875" style="269" bestFit="1" customWidth="1"/>
    <col min="379" max="379" width="5.140625" style="269" bestFit="1" customWidth="1"/>
    <col min="380" max="391" width="6.42578125" style="269" bestFit="1" customWidth="1"/>
    <col min="392" max="392" width="14.85546875" style="269" bestFit="1" customWidth="1"/>
    <col min="393" max="393" width="6.42578125" style="269" bestFit="1" customWidth="1"/>
    <col min="394" max="394" width="5.140625" style="269" bestFit="1" customWidth="1"/>
    <col min="395" max="409" width="6.42578125" style="269" bestFit="1" customWidth="1"/>
    <col min="410" max="410" width="14.85546875" style="269" bestFit="1" customWidth="1"/>
    <col min="411" max="413" width="6.42578125" style="269" bestFit="1" customWidth="1"/>
    <col min="414" max="414" width="14.85546875" style="269" bestFit="1" customWidth="1"/>
    <col min="415" max="421" width="6.42578125" style="269" bestFit="1" customWidth="1"/>
    <col min="422" max="422" width="5.140625" style="269" bestFit="1" customWidth="1"/>
    <col min="423" max="423" width="6.42578125" style="269" bestFit="1" customWidth="1"/>
    <col min="424" max="426" width="14.85546875" style="269" bestFit="1" customWidth="1"/>
    <col min="427" max="430" width="6.42578125" style="269" bestFit="1" customWidth="1"/>
    <col min="431" max="431" width="14.85546875" style="269" bestFit="1" customWidth="1"/>
    <col min="432" max="433" width="6.42578125" style="269" bestFit="1" customWidth="1"/>
    <col min="434" max="434" width="5.140625" style="269" bestFit="1" customWidth="1"/>
    <col min="435" max="435" width="14.85546875" style="269" bestFit="1" customWidth="1"/>
    <col min="436" max="437" width="6.42578125" style="269" bestFit="1" customWidth="1"/>
    <col min="438" max="438" width="14.85546875" style="269" bestFit="1" customWidth="1"/>
    <col min="439" max="439" width="7.5703125" style="269" bestFit="1" customWidth="1"/>
    <col min="440" max="441" width="14.85546875" style="269" bestFit="1" customWidth="1"/>
    <col min="442" max="443" width="7.5703125" style="269" bestFit="1" customWidth="1"/>
    <col min="444" max="444" width="6.42578125" style="269" bestFit="1" customWidth="1"/>
    <col min="445" max="453" width="7.5703125" style="269" bestFit="1" customWidth="1"/>
    <col min="454" max="454" width="14.85546875" style="269" bestFit="1" customWidth="1"/>
    <col min="455" max="457" width="7.5703125" style="269" bestFit="1" customWidth="1"/>
    <col min="458" max="458" width="14.85546875" style="269" bestFit="1" customWidth="1"/>
    <col min="459" max="467" width="7.5703125" style="269" bestFit="1" customWidth="1"/>
    <col min="468" max="468" width="14.85546875" style="269" bestFit="1" customWidth="1"/>
    <col min="469" max="470" width="7.5703125" style="269" bestFit="1" customWidth="1"/>
    <col min="471" max="471" width="6.42578125" style="269" bestFit="1" customWidth="1"/>
    <col min="472" max="472" width="7.5703125" style="269" bestFit="1" customWidth="1"/>
    <col min="473" max="473" width="14.85546875" style="269" bestFit="1" customWidth="1"/>
    <col min="474" max="474" width="7.5703125" style="269" bestFit="1" customWidth="1"/>
    <col min="475" max="475" width="6.42578125" style="269" bestFit="1" customWidth="1"/>
    <col min="476" max="479" width="7.5703125" style="269" bestFit="1" customWidth="1"/>
    <col min="480" max="481" width="14.85546875" style="269" bestFit="1" customWidth="1"/>
    <col min="482" max="483" width="7.5703125" style="269" bestFit="1" customWidth="1"/>
    <col min="484" max="484" width="6.42578125" style="269" bestFit="1" customWidth="1"/>
    <col min="485" max="486" width="7.5703125" style="269" bestFit="1" customWidth="1"/>
    <col min="487" max="487" width="14.85546875" style="269" bestFit="1" customWidth="1"/>
    <col min="488" max="490" width="7.5703125" style="269" bestFit="1" customWidth="1"/>
    <col min="491" max="492" width="14.85546875" style="269" bestFit="1" customWidth="1"/>
    <col min="493" max="493" width="7.5703125" style="269" bestFit="1" customWidth="1"/>
    <col min="494" max="494" width="14.85546875" style="269" bestFit="1" customWidth="1"/>
    <col min="495" max="497" width="7.5703125" style="269" bestFit="1" customWidth="1"/>
    <col min="498" max="502" width="6.42578125" style="269" bestFit="1" customWidth="1"/>
    <col min="503" max="505" width="7.5703125" style="269" bestFit="1" customWidth="1"/>
    <col min="506" max="506" width="14.85546875" style="269" bestFit="1" customWidth="1"/>
    <col min="507" max="507" width="6.42578125" style="269" bestFit="1" customWidth="1"/>
    <col min="508" max="508" width="7.5703125" style="269" bestFit="1" customWidth="1"/>
    <col min="509" max="510" width="14.85546875" style="269" bestFit="1" customWidth="1"/>
    <col min="511" max="512" width="7.5703125" style="269" bestFit="1" customWidth="1"/>
    <col min="513" max="513" width="6.42578125" style="269" bestFit="1" customWidth="1"/>
    <col min="514" max="514" width="14.85546875" style="269" bestFit="1" customWidth="1"/>
    <col min="515" max="517" width="7.5703125" style="269" bestFit="1" customWidth="1"/>
    <col min="518" max="518" width="14.85546875" style="269" bestFit="1" customWidth="1"/>
    <col min="519" max="521" width="7.5703125" style="269" bestFit="1" customWidth="1"/>
    <col min="522" max="523" width="14.85546875" style="269" bestFit="1" customWidth="1"/>
    <col min="524" max="527" width="7.5703125" style="269" bestFit="1" customWidth="1"/>
    <col min="528" max="529" width="14.85546875" style="269" bestFit="1" customWidth="1"/>
    <col min="530" max="530" width="7.5703125" style="269" bestFit="1" customWidth="1"/>
    <col min="531" max="531" width="3.85546875" style="269" bestFit="1" customWidth="1"/>
    <col min="532" max="533" width="7.5703125" style="269" bestFit="1" customWidth="1"/>
    <col min="534" max="534" width="6.42578125" style="269" bestFit="1" customWidth="1"/>
    <col min="535" max="535" width="7.5703125" style="269" bestFit="1" customWidth="1"/>
    <col min="536" max="536" width="14.85546875" style="269" bestFit="1" customWidth="1"/>
    <col min="537" max="537" width="7.5703125" style="269" bestFit="1" customWidth="1"/>
    <col min="538" max="540" width="14.85546875" style="269" bestFit="1" customWidth="1"/>
    <col min="541" max="542" width="7.5703125" style="269" bestFit="1" customWidth="1"/>
    <col min="543" max="543" width="14.85546875" style="269" bestFit="1" customWidth="1"/>
    <col min="544" max="544" width="3.85546875" style="269" bestFit="1" customWidth="1"/>
    <col min="545" max="547" width="14.85546875" style="269" bestFit="1" customWidth="1"/>
    <col min="548" max="548" width="13.7109375" style="269" bestFit="1" customWidth="1"/>
    <col min="549" max="549" width="15.5703125" style="269" bestFit="1" customWidth="1"/>
    <col min="550" max="16384" width="11.42578125" style="269"/>
  </cols>
  <sheetData>
    <row r="1" spans="1:9" ht="45" x14ac:dyDescent="0.25">
      <c r="A1" s="264" t="s">
        <v>151</v>
      </c>
      <c r="B1" s="266" t="s">
        <v>152</v>
      </c>
      <c r="C1" s="265" t="s">
        <v>2</v>
      </c>
      <c r="D1" s="291" t="s">
        <v>652</v>
      </c>
      <c r="E1" s="291" t="s">
        <v>651</v>
      </c>
      <c r="F1" s="266" t="s">
        <v>610</v>
      </c>
      <c r="G1" s="267" t="s">
        <v>156</v>
      </c>
      <c r="H1" s="265" t="s">
        <v>9</v>
      </c>
      <c r="I1" s="268" t="s">
        <v>642</v>
      </c>
    </row>
    <row r="2" spans="1:9" ht="19.5" customHeight="1" x14ac:dyDescent="0.25">
      <c r="A2" s="270" t="s">
        <v>608</v>
      </c>
      <c r="B2" s="282" t="s">
        <v>159</v>
      </c>
      <c r="C2" s="271" t="s">
        <v>604</v>
      </c>
      <c r="D2" s="272">
        <v>3.5</v>
      </c>
      <c r="E2" s="276">
        <f>+D2*60</f>
        <v>210</v>
      </c>
      <c r="F2" s="273">
        <v>45586</v>
      </c>
      <c r="G2" s="262">
        <v>2.63</v>
      </c>
      <c r="H2" s="274"/>
      <c r="I2" s="275" t="e">
        <f>G2/#REF!</f>
        <v>#REF!</v>
      </c>
    </row>
    <row r="3" spans="1:9" x14ac:dyDescent="0.25">
      <c r="A3" s="270" t="s">
        <v>608</v>
      </c>
      <c r="B3" s="283" t="s">
        <v>591</v>
      </c>
      <c r="C3" s="271" t="s">
        <v>604</v>
      </c>
      <c r="D3" s="272">
        <v>3.5</v>
      </c>
      <c r="E3" s="276">
        <f t="shared" ref="E3:E66" si="0">+D3*60</f>
        <v>210</v>
      </c>
      <c r="F3" s="273">
        <v>45586</v>
      </c>
      <c r="G3" s="262">
        <v>2.3199999999999998</v>
      </c>
      <c r="H3" s="274"/>
      <c r="I3" s="275" t="e">
        <f>G3/#REF!</f>
        <v>#REF!</v>
      </c>
    </row>
    <row r="4" spans="1:9" x14ac:dyDescent="0.25">
      <c r="A4" s="270" t="s">
        <v>608</v>
      </c>
      <c r="B4" s="282" t="s">
        <v>159</v>
      </c>
      <c r="C4" s="271" t="s">
        <v>604</v>
      </c>
      <c r="D4" s="272">
        <v>3.5</v>
      </c>
      <c r="E4" s="276">
        <f t="shared" si="0"/>
        <v>210</v>
      </c>
      <c r="F4" s="273">
        <v>45586</v>
      </c>
      <c r="G4" s="262">
        <v>6.95</v>
      </c>
      <c r="H4" s="274"/>
      <c r="I4" s="275" t="e">
        <f>G4/#REF!</f>
        <v>#REF!</v>
      </c>
    </row>
    <row r="5" spans="1:9" x14ac:dyDescent="0.25">
      <c r="A5" s="270" t="s">
        <v>608</v>
      </c>
      <c r="B5" s="283" t="s">
        <v>591</v>
      </c>
      <c r="C5" s="271" t="s">
        <v>604</v>
      </c>
      <c r="D5" s="272">
        <v>3.5</v>
      </c>
      <c r="E5" s="276">
        <f t="shared" si="0"/>
        <v>210</v>
      </c>
      <c r="F5" s="273">
        <v>45586</v>
      </c>
      <c r="G5" s="262">
        <v>3.48</v>
      </c>
      <c r="H5" s="274"/>
      <c r="I5" s="275" t="e">
        <f>G5/#REF!</f>
        <v>#REF!</v>
      </c>
    </row>
    <row r="6" spans="1:9" x14ac:dyDescent="0.25">
      <c r="A6" s="270" t="s">
        <v>608</v>
      </c>
      <c r="B6" s="282" t="s">
        <v>593</v>
      </c>
      <c r="C6" s="271" t="s">
        <v>604</v>
      </c>
      <c r="D6" s="272">
        <v>3.5</v>
      </c>
      <c r="E6" s="276">
        <f t="shared" si="0"/>
        <v>210</v>
      </c>
      <c r="F6" s="273">
        <v>45586</v>
      </c>
      <c r="G6" s="262">
        <v>8.58</v>
      </c>
      <c r="H6" s="271"/>
      <c r="I6" s="275" t="e">
        <f>G6/#REF!</f>
        <v>#REF!</v>
      </c>
    </row>
    <row r="7" spans="1:9" x14ac:dyDescent="0.25">
      <c r="A7" s="270" t="s">
        <v>608</v>
      </c>
      <c r="B7" s="282" t="s">
        <v>593</v>
      </c>
      <c r="C7" s="271" t="s">
        <v>604</v>
      </c>
      <c r="D7" s="272">
        <v>3.5</v>
      </c>
      <c r="E7" s="276">
        <f t="shared" si="0"/>
        <v>210</v>
      </c>
      <c r="F7" s="273">
        <v>45586</v>
      </c>
      <c r="G7" s="262">
        <v>4.95</v>
      </c>
      <c r="H7" s="271"/>
      <c r="I7" s="275" t="e">
        <f>G7/#REF!</f>
        <v>#REF!</v>
      </c>
    </row>
    <row r="8" spans="1:9" x14ac:dyDescent="0.25">
      <c r="A8" s="270" t="s">
        <v>608</v>
      </c>
      <c r="B8" s="282" t="s">
        <v>593</v>
      </c>
      <c r="C8" s="271" t="s">
        <v>604</v>
      </c>
      <c r="D8" s="272">
        <v>3.5</v>
      </c>
      <c r="E8" s="276">
        <f t="shared" si="0"/>
        <v>210</v>
      </c>
      <c r="F8" s="273">
        <v>45586</v>
      </c>
      <c r="G8" s="262">
        <v>6.25</v>
      </c>
      <c r="H8" s="277"/>
      <c r="I8" s="275" t="e">
        <f>G8/#REF!</f>
        <v>#REF!</v>
      </c>
    </row>
    <row r="9" spans="1:9" x14ac:dyDescent="0.25">
      <c r="A9" s="270" t="s">
        <v>608</v>
      </c>
      <c r="B9" s="282" t="s">
        <v>593</v>
      </c>
      <c r="C9" s="271" t="s">
        <v>604</v>
      </c>
      <c r="D9" s="272">
        <v>3.5</v>
      </c>
      <c r="E9" s="276">
        <f t="shared" si="0"/>
        <v>210</v>
      </c>
      <c r="F9" s="273">
        <v>45586</v>
      </c>
      <c r="G9" s="262">
        <v>14.6</v>
      </c>
      <c r="H9" s="271"/>
      <c r="I9" s="275" t="e">
        <f>G9/#REF!</f>
        <v>#REF!</v>
      </c>
    </row>
    <row r="10" spans="1:9" x14ac:dyDescent="0.25">
      <c r="A10" s="270" t="s">
        <v>608</v>
      </c>
      <c r="B10" s="282" t="s">
        <v>593</v>
      </c>
      <c r="C10" s="271" t="s">
        <v>604</v>
      </c>
      <c r="D10" s="272">
        <v>3.5</v>
      </c>
      <c r="E10" s="276">
        <f t="shared" si="0"/>
        <v>210</v>
      </c>
      <c r="F10" s="273">
        <v>45586</v>
      </c>
      <c r="G10" s="262">
        <v>1.03</v>
      </c>
      <c r="H10" s="271"/>
      <c r="I10" s="275" t="e">
        <f>G10/#REF!</f>
        <v>#REF!</v>
      </c>
    </row>
    <row r="11" spans="1:9" x14ac:dyDescent="0.25">
      <c r="A11" s="270" t="s">
        <v>608</v>
      </c>
      <c r="B11" s="282" t="s">
        <v>593</v>
      </c>
      <c r="C11" s="271" t="s">
        <v>604</v>
      </c>
      <c r="D11" s="272">
        <v>3.5</v>
      </c>
      <c r="E11" s="276">
        <f t="shared" si="0"/>
        <v>210</v>
      </c>
      <c r="F11" s="273">
        <v>45586</v>
      </c>
      <c r="G11" s="262">
        <v>1.98</v>
      </c>
      <c r="H11" s="271"/>
      <c r="I11" s="275" t="e">
        <f>G11/#REF!</f>
        <v>#REF!</v>
      </c>
    </row>
    <row r="12" spans="1:9" x14ac:dyDescent="0.25">
      <c r="A12" s="270" t="s">
        <v>608</v>
      </c>
      <c r="B12" s="282" t="s">
        <v>593</v>
      </c>
      <c r="C12" s="271" t="s">
        <v>604</v>
      </c>
      <c r="D12" s="272">
        <v>3.5</v>
      </c>
      <c r="E12" s="276">
        <f t="shared" si="0"/>
        <v>210</v>
      </c>
      <c r="F12" s="273">
        <v>45586</v>
      </c>
      <c r="G12" s="262">
        <v>4.67</v>
      </c>
      <c r="H12" s="271"/>
      <c r="I12" s="275" t="e">
        <f>G12/#REF!</f>
        <v>#REF!</v>
      </c>
    </row>
    <row r="13" spans="1:9" x14ac:dyDescent="0.25">
      <c r="A13" s="270" t="s">
        <v>608</v>
      </c>
      <c r="B13" s="282" t="s">
        <v>593</v>
      </c>
      <c r="C13" s="271" t="s">
        <v>604</v>
      </c>
      <c r="D13" s="272">
        <v>3.5</v>
      </c>
      <c r="E13" s="276">
        <f t="shared" si="0"/>
        <v>210</v>
      </c>
      <c r="F13" s="273">
        <v>45586</v>
      </c>
      <c r="G13" s="262">
        <v>0.88</v>
      </c>
      <c r="H13" s="271"/>
      <c r="I13" s="275" t="e">
        <f>G13/#REF!</f>
        <v>#REF!</v>
      </c>
    </row>
    <row r="14" spans="1:9" x14ac:dyDescent="0.25">
      <c r="A14" s="270" t="s">
        <v>608</v>
      </c>
      <c r="B14" s="282" t="s">
        <v>593</v>
      </c>
      <c r="C14" s="271" t="s">
        <v>604</v>
      </c>
      <c r="D14" s="272">
        <v>3.5</v>
      </c>
      <c r="E14" s="276">
        <f t="shared" si="0"/>
        <v>210</v>
      </c>
      <c r="F14" s="273">
        <v>45586</v>
      </c>
      <c r="G14" s="262">
        <v>1.58</v>
      </c>
      <c r="H14" s="271"/>
      <c r="I14" s="275" t="e">
        <f>G14/#REF!</f>
        <v>#REF!</v>
      </c>
    </row>
    <row r="15" spans="1:9" x14ac:dyDescent="0.25">
      <c r="A15" s="270" t="s">
        <v>608</v>
      </c>
      <c r="B15" s="282" t="s">
        <v>593</v>
      </c>
      <c r="C15" s="271" t="s">
        <v>604</v>
      </c>
      <c r="D15" s="272">
        <v>3.5</v>
      </c>
      <c r="E15" s="276">
        <f t="shared" si="0"/>
        <v>210</v>
      </c>
      <c r="F15" s="273">
        <v>45586</v>
      </c>
      <c r="G15" s="262">
        <v>15.82</v>
      </c>
      <c r="H15" s="271"/>
      <c r="I15" s="275" t="e">
        <f>G15/#REF!</f>
        <v>#REF!</v>
      </c>
    </row>
    <row r="16" spans="1:9" x14ac:dyDescent="0.25">
      <c r="A16" s="270" t="s">
        <v>608</v>
      </c>
      <c r="B16" s="283" t="s">
        <v>591</v>
      </c>
      <c r="C16" s="271" t="s">
        <v>604</v>
      </c>
      <c r="D16" s="272">
        <v>3.5</v>
      </c>
      <c r="E16" s="276">
        <f t="shared" si="0"/>
        <v>210</v>
      </c>
      <c r="F16" s="273">
        <v>45586</v>
      </c>
      <c r="G16" s="262">
        <v>2.2000000000000002</v>
      </c>
      <c r="H16" s="271"/>
      <c r="I16" s="275" t="e">
        <f>G16/#REF!</f>
        <v>#REF!</v>
      </c>
    </row>
    <row r="17" spans="1:9" x14ac:dyDescent="0.25">
      <c r="A17" s="270" t="s">
        <v>608</v>
      </c>
      <c r="B17" s="283" t="s">
        <v>591</v>
      </c>
      <c r="C17" s="271" t="s">
        <v>604</v>
      </c>
      <c r="D17" s="272">
        <v>3.5</v>
      </c>
      <c r="E17" s="276">
        <f t="shared" si="0"/>
        <v>210</v>
      </c>
      <c r="F17" s="273">
        <v>45586</v>
      </c>
      <c r="G17" s="262">
        <v>8.1300000000000008</v>
      </c>
      <c r="H17" s="271"/>
      <c r="I17" s="275" t="e">
        <f>G17/#REF!</f>
        <v>#REF!</v>
      </c>
    </row>
    <row r="18" spans="1:9" x14ac:dyDescent="0.25">
      <c r="A18" s="270" t="s">
        <v>608</v>
      </c>
      <c r="B18" s="282" t="s">
        <v>159</v>
      </c>
      <c r="C18" s="271" t="s">
        <v>604</v>
      </c>
      <c r="D18" s="272">
        <v>3.5</v>
      </c>
      <c r="E18" s="276">
        <f t="shared" si="0"/>
        <v>210</v>
      </c>
      <c r="F18" s="273">
        <v>45586</v>
      </c>
      <c r="G18" s="262">
        <v>9.3000000000000007</v>
      </c>
      <c r="H18" s="271"/>
      <c r="I18" s="275" t="e">
        <f>G18/#REF!</f>
        <v>#REF!</v>
      </c>
    </row>
    <row r="19" spans="1:9" x14ac:dyDescent="0.25">
      <c r="A19" s="270" t="s">
        <v>608</v>
      </c>
      <c r="B19" s="282" t="s">
        <v>593</v>
      </c>
      <c r="C19" s="271" t="s">
        <v>604</v>
      </c>
      <c r="D19" s="272">
        <v>3.5</v>
      </c>
      <c r="E19" s="276">
        <f t="shared" si="0"/>
        <v>210</v>
      </c>
      <c r="F19" s="273">
        <v>45586</v>
      </c>
      <c r="G19" s="262">
        <v>16.97</v>
      </c>
      <c r="H19" s="271"/>
      <c r="I19" s="275" t="e">
        <f>G19/#REF!</f>
        <v>#REF!</v>
      </c>
    </row>
    <row r="20" spans="1:9" x14ac:dyDescent="0.25">
      <c r="A20" s="270" t="s">
        <v>608</v>
      </c>
      <c r="B20" s="282" t="s">
        <v>593</v>
      </c>
      <c r="C20" s="271" t="s">
        <v>604</v>
      </c>
      <c r="D20" s="272">
        <v>3.5</v>
      </c>
      <c r="E20" s="276">
        <f t="shared" si="0"/>
        <v>210</v>
      </c>
      <c r="F20" s="273">
        <v>45586</v>
      </c>
      <c r="G20" s="262">
        <v>15.15</v>
      </c>
      <c r="H20" s="271"/>
      <c r="I20" s="275" t="e">
        <f>G20/#REF!</f>
        <v>#REF!</v>
      </c>
    </row>
    <row r="21" spans="1:9" x14ac:dyDescent="0.25">
      <c r="A21" s="270" t="s">
        <v>608</v>
      </c>
      <c r="B21" s="278" t="s">
        <v>575</v>
      </c>
      <c r="C21" s="271" t="s">
        <v>604</v>
      </c>
      <c r="D21" s="272">
        <v>3.5</v>
      </c>
      <c r="E21" s="276">
        <f t="shared" si="0"/>
        <v>210</v>
      </c>
      <c r="F21" s="273">
        <v>45586</v>
      </c>
      <c r="G21" s="262">
        <v>16.850000000000001</v>
      </c>
      <c r="H21" s="271"/>
      <c r="I21" s="279" t="e">
        <f>G21/#REF!</f>
        <v>#REF!</v>
      </c>
    </row>
    <row r="22" spans="1:9" x14ac:dyDescent="0.25">
      <c r="A22" s="272" t="s">
        <v>608</v>
      </c>
      <c r="B22" s="282" t="s">
        <v>593</v>
      </c>
      <c r="C22" s="271" t="s">
        <v>604</v>
      </c>
      <c r="D22" s="276">
        <v>8</v>
      </c>
      <c r="E22" s="276">
        <f t="shared" si="0"/>
        <v>480</v>
      </c>
      <c r="F22" s="273">
        <v>45587</v>
      </c>
      <c r="G22" s="262">
        <v>58.87</v>
      </c>
      <c r="H22" s="271"/>
      <c r="I22" s="271"/>
    </row>
    <row r="23" spans="1:9" x14ac:dyDescent="0.25">
      <c r="A23" s="272" t="s">
        <v>608</v>
      </c>
      <c r="B23" s="283" t="s">
        <v>591</v>
      </c>
      <c r="C23" s="271" t="s">
        <v>604</v>
      </c>
      <c r="D23" s="276">
        <v>8</v>
      </c>
      <c r="E23" s="276">
        <f t="shared" si="0"/>
        <v>480</v>
      </c>
      <c r="F23" s="273">
        <v>45587</v>
      </c>
      <c r="G23" s="262">
        <v>1.77</v>
      </c>
      <c r="H23" s="271"/>
      <c r="I23" s="271"/>
    </row>
    <row r="24" spans="1:9" x14ac:dyDescent="0.25">
      <c r="A24" s="272" t="s">
        <v>608</v>
      </c>
      <c r="B24" s="282" t="s">
        <v>593</v>
      </c>
      <c r="C24" s="271" t="s">
        <v>604</v>
      </c>
      <c r="D24" s="276">
        <v>8</v>
      </c>
      <c r="E24" s="276">
        <f t="shared" si="0"/>
        <v>480</v>
      </c>
      <c r="F24" s="273">
        <v>45587</v>
      </c>
      <c r="G24" s="262">
        <v>35.549999999999997</v>
      </c>
      <c r="H24" s="271"/>
      <c r="I24" s="271"/>
    </row>
    <row r="25" spans="1:9" x14ac:dyDescent="0.25">
      <c r="A25" s="272" t="s">
        <v>608</v>
      </c>
      <c r="B25" s="283" t="s">
        <v>591</v>
      </c>
      <c r="C25" s="271" t="s">
        <v>604</v>
      </c>
      <c r="D25" s="276">
        <v>8</v>
      </c>
      <c r="E25" s="276">
        <f t="shared" si="0"/>
        <v>480</v>
      </c>
      <c r="F25" s="273">
        <v>45587</v>
      </c>
      <c r="G25" s="262">
        <v>3.95</v>
      </c>
      <c r="H25" s="271"/>
      <c r="I25" s="271"/>
    </row>
    <row r="26" spans="1:9" x14ac:dyDescent="0.25">
      <c r="A26" s="272" t="s">
        <v>608</v>
      </c>
      <c r="B26" s="282" t="s">
        <v>593</v>
      </c>
      <c r="C26" s="271" t="s">
        <v>604</v>
      </c>
      <c r="D26" s="276">
        <v>8</v>
      </c>
      <c r="E26" s="276">
        <f t="shared" si="0"/>
        <v>480</v>
      </c>
      <c r="F26" s="273">
        <v>45587</v>
      </c>
      <c r="G26" s="262">
        <v>36.03</v>
      </c>
      <c r="H26" s="271"/>
      <c r="I26" s="271"/>
    </row>
    <row r="27" spans="1:9" x14ac:dyDescent="0.25">
      <c r="A27" s="272" t="s">
        <v>608</v>
      </c>
      <c r="B27" s="283" t="s">
        <v>591</v>
      </c>
      <c r="C27" s="271" t="s">
        <v>604</v>
      </c>
      <c r="D27" s="276">
        <v>8</v>
      </c>
      <c r="E27" s="276">
        <f t="shared" si="0"/>
        <v>480</v>
      </c>
      <c r="F27" s="273">
        <v>45587</v>
      </c>
      <c r="G27" s="262">
        <v>2.02</v>
      </c>
      <c r="H27" s="271"/>
      <c r="I27" s="271"/>
    </row>
    <row r="28" spans="1:9" x14ac:dyDescent="0.25">
      <c r="A28" s="272" t="s">
        <v>608</v>
      </c>
      <c r="B28" s="282" t="s">
        <v>593</v>
      </c>
      <c r="C28" s="271" t="s">
        <v>604</v>
      </c>
      <c r="D28" s="276">
        <v>8</v>
      </c>
      <c r="E28" s="276">
        <f t="shared" si="0"/>
        <v>480</v>
      </c>
      <c r="F28" s="273">
        <v>45587</v>
      </c>
      <c r="G28" s="262">
        <v>9.92</v>
      </c>
      <c r="H28" s="271"/>
      <c r="I28" s="271"/>
    </row>
    <row r="29" spans="1:9" x14ac:dyDescent="0.25">
      <c r="A29" s="272" t="s">
        <v>608</v>
      </c>
      <c r="B29" s="283" t="s">
        <v>591</v>
      </c>
      <c r="C29" s="271" t="s">
        <v>604</v>
      </c>
      <c r="D29" s="276">
        <v>8</v>
      </c>
      <c r="E29" s="276">
        <f t="shared" si="0"/>
        <v>480</v>
      </c>
      <c r="F29" s="273">
        <v>45587</v>
      </c>
      <c r="G29" s="262">
        <v>3.5</v>
      </c>
      <c r="H29" s="271"/>
      <c r="I29" s="271"/>
    </row>
    <row r="30" spans="1:9" x14ac:dyDescent="0.25">
      <c r="A30" s="272" t="s">
        <v>608</v>
      </c>
      <c r="B30" s="282" t="s">
        <v>593</v>
      </c>
      <c r="C30" s="271" t="s">
        <v>604</v>
      </c>
      <c r="D30" s="276">
        <v>8</v>
      </c>
      <c r="E30" s="276">
        <f t="shared" si="0"/>
        <v>480</v>
      </c>
      <c r="F30" s="273">
        <v>45587</v>
      </c>
      <c r="G30" s="262">
        <v>6.1</v>
      </c>
      <c r="H30" s="271"/>
      <c r="I30" s="271"/>
    </row>
    <row r="31" spans="1:9" x14ac:dyDescent="0.25">
      <c r="A31" s="270" t="s">
        <v>608</v>
      </c>
      <c r="B31" s="282" t="s">
        <v>593</v>
      </c>
      <c r="C31" s="271" t="s">
        <v>604</v>
      </c>
      <c r="D31" s="276">
        <v>8</v>
      </c>
      <c r="E31" s="276">
        <f t="shared" si="0"/>
        <v>480</v>
      </c>
      <c r="F31" s="273">
        <v>45587</v>
      </c>
      <c r="G31" s="262">
        <v>47.72</v>
      </c>
      <c r="H31" s="271"/>
      <c r="I31" s="271"/>
    </row>
    <row r="32" spans="1:9" x14ac:dyDescent="0.25">
      <c r="A32" s="270" t="s">
        <v>608</v>
      </c>
      <c r="B32" s="282" t="s">
        <v>593</v>
      </c>
      <c r="C32" s="271" t="s">
        <v>604</v>
      </c>
      <c r="D32" s="276">
        <v>8</v>
      </c>
      <c r="E32" s="276">
        <f t="shared" si="0"/>
        <v>480</v>
      </c>
      <c r="F32" s="273">
        <v>45587</v>
      </c>
      <c r="G32" s="262">
        <v>17.579999999999998</v>
      </c>
      <c r="H32" s="271"/>
      <c r="I32" s="271"/>
    </row>
    <row r="33" spans="1:9" x14ac:dyDescent="0.25">
      <c r="A33" s="270" t="s">
        <v>608</v>
      </c>
      <c r="B33" s="282" t="s">
        <v>593</v>
      </c>
      <c r="C33" s="271" t="s">
        <v>604</v>
      </c>
      <c r="D33" s="276">
        <v>8</v>
      </c>
      <c r="E33" s="276">
        <f t="shared" si="0"/>
        <v>480</v>
      </c>
      <c r="F33" s="273">
        <v>45587</v>
      </c>
      <c r="G33" s="262">
        <v>1.28</v>
      </c>
      <c r="H33" s="271"/>
      <c r="I33" s="271"/>
    </row>
    <row r="34" spans="1:9" x14ac:dyDescent="0.25">
      <c r="A34" s="270" t="s">
        <v>608</v>
      </c>
      <c r="B34" s="282" t="s">
        <v>593</v>
      </c>
      <c r="C34" s="271" t="s">
        <v>604</v>
      </c>
      <c r="D34" s="276">
        <v>8</v>
      </c>
      <c r="E34" s="276">
        <f t="shared" si="0"/>
        <v>480</v>
      </c>
      <c r="F34" s="273">
        <v>45587</v>
      </c>
      <c r="G34" s="262">
        <v>5.62</v>
      </c>
      <c r="H34" s="271"/>
      <c r="I34" s="271"/>
    </row>
    <row r="35" spans="1:9" x14ac:dyDescent="0.25">
      <c r="A35" s="270" t="s">
        <v>608</v>
      </c>
      <c r="B35" s="282" t="s">
        <v>593</v>
      </c>
      <c r="C35" s="271" t="s">
        <v>604</v>
      </c>
      <c r="D35" s="276">
        <v>8</v>
      </c>
      <c r="E35" s="276">
        <f t="shared" si="0"/>
        <v>480</v>
      </c>
      <c r="F35" s="273">
        <v>45587</v>
      </c>
      <c r="G35" s="262">
        <v>4.08</v>
      </c>
      <c r="H35" s="271"/>
      <c r="I35" s="271"/>
    </row>
    <row r="36" spans="1:9" x14ac:dyDescent="0.25">
      <c r="A36" s="270" t="s">
        <v>608</v>
      </c>
      <c r="B36" s="282" t="s">
        <v>593</v>
      </c>
      <c r="C36" s="271" t="s">
        <v>604</v>
      </c>
      <c r="D36" s="276">
        <v>8</v>
      </c>
      <c r="E36" s="276">
        <f t="shared" si="0"/>
        <v>480</v>
      </c>
      <c r="F36" s="273">
        <v>45587</v>
      </c>
      <c r="G36" s="262">
        <v>2.7</v>
      </c>
      <c r="H36" s="271"/>
      <c r="I36" s="271"/>
    </row>
    <row r="37" spans="1:9" x14ac:dyDescent="0.25">
      <c r="A37" s="270" t="s">
        <v>608</v>
      </c>
      <c r="B37" s="282" t="s">
        <v>593</v>
      </c>
      <c r="C37" s="271" t="s">
        <v>604</v>
      </c>
      <c r="D37" s="276">
        <v>8</v>
      </c>
      <c r="E37" s="276">
        <f t="shared" si="0"/>
        <v>480</v>
      </c>
      <c r="F37" s="273">
        <v>45587</v>
      </c>
      <c r="G37" s="262">
        <v>1.47</v>
      </c>
      <c r="H37" s="271"/>
      <c r="I37" s="271"/>
    </row>
    <row r="38" spans="1:9" x14ac:dyDescent="0.25">
      <c r="A38" s="272" t="s">
        <v>608</v>
      </c>
      <c r="B38" s="283" t="s">
        <v>591</v>
      </c>
      <c r="C38" s="271" t="s">
        <v>604</v>
      </c>
      <c r="D38" s="276">
        <v>8</v>
      </c>
      <c r="E38" s="276">
        <f t="shared" si="0"/>
        <v>480</v>
      </c>
      <c r="F38" s="273">
        <v>45587</v>
      </c>
      <c r="G38" s="262">
        <v>2.88</v>
      </c>
      <c r="H38" s="271"/>
      <c r="I38" s="271"/>
    </row>
    <row r="39" spans="1:9" x14ac:dyDescent="0.25">
      <c r="A39" s="272" t="s">
        <v>608</v>
      </c>
      <c r="B39" s="282" t="s">
        <v>593</v>
      </c>
      <c r="C39" s="271" t="s">
        <v>604</v>
      </c>
      <c r="D39" s="276">
        <v>8</v>
      </c>
      <c r="E39" s="276">
        <f t="shared" si="0"/>
        <v>480</v>
      </c>
      <c r="F39" s="273">
        <v>45587</v>
      </c>
      <c r="G39" s="262">
        <v>0.48</v>
      </c>
      <c r="H39" s="271"/>
      <c r="I39" s="271"/>
    </row>
    <row r="40" spans="1:9" x14ac:dyDescent="0.25">
      <c r="A40" s="272" t="s">
        <v>608</v>
      </c>
      <c r="B40" s="282" t="s">
        <v>593</v>
      </c>
      <c r="C40" s="271" t="s">
        <v>604</v>
      </c>
      <c r="D40" s="276">
        <v>8</v>
      </c>
      <c r="E40" s="276">
        <f t="shared" si="0"/>
        <v>480</v>
      </c>
      <c r="F40" s="273">
        <v>45587</v>
      </c>
      <c r="G40" s="262">
        <v>24.38</v>
      </c>
      <c r="H40" s="271"/>
      <c r="I40" s="271"/>
    </row>
    <row r="41" spans="1:9" x14ac:dyDescent="0.25">
      <c r="A41" s="272" t="s">
        <v>608</v>
      </c>
      <c r="B41" s="282" t="s">
        <v>593</v>
      </c>
      <c r="C41" s="271" t="s">
        <v>604</v>
      </c>
      <c r="D41" s="271">
        <v>6.5</v>
      </c>
      <c r="E41" s="276">
        <f t="shared" si="0"/>
        <v>390</v>
      </c>
      <c r="F41" s="273">
        <v>45588</v>
      </c>
      <c r="G41" s="262">
        <v>3.32</v>
      </c>
      <c r="H41" s="271"/>
      <c r="I41" s="271"/>
    </row>
    <row r="42" spans="1:9" x14ac:dyDescent="0.25">
      <c r="A42" s="272" t="s">
        <v>608</v>
      </c>
      <c r="B42" s="282" t="s">
        <v>593</v>
      </c>
      <c r="C42" s="271" t="s">
        <v>604</v>
      </c>
      <c r="D42" s="271">
        <v>6.5</v>
      </c>
      <c r="E42" s="276">
        <f t="shared" si="0"/>
        <v>390</v>
      </c>
      <c r="F42" s="273">
        <v>45588</v>
      </c>
      <c r="G42" s="262">
        <v>1.72</v>
      </c>
      <c r="H42" s="271"/>
      <c r="I42" s="271"/>
    </row>
    <row r="43" spans="1:9" x14ac:dyDescent="0.25">
      <c r="A43" s="272" t="s">
        <v>608</v>
      </c>
      <c r="B43" s="283" t="s">
        <v>589</v>
      </c>
      <c r="C43" s="271" t="s">
        <v>604</v>
      </c>
      <c r="D43" s="271">
        <v>6.5</v>
      </c>
      <c r="E43" s="276">
        <f t="shared" si="0"/>
        <v>390</v>
      </c>
      <c r="F43" s="273">
        <v>45588</v>
      </c>
      <c r="G43" s="262">
        <v>1.17</v>
      </c>
      <c r="H43" s="271"/>
      <c r="I43" s="271"/>
    </row>
    <row r="44" spans="1:9" x14ac:dyDescent="0.25">
      <c r="A44" s="272" t="s">
        <v>608</v>
      </c>
      <c r="B44" s="282" t="s">
        <v>593</v>
      </c>
      <c r="C44" s="271" t="s">
        <v>604</v>
      </c>
      <c r="D44" s="271">
        <v>6.5</v>
      </c>
      <c r="E44" s="276">
        <f t="shared" si="0"/>
        <v>390</v>
      </c>
      <c r="F44" s="273">
        <v>45588</v>
      </c>
      <c r="G44" s="262">
        <v>14.2</v>
      </c>
      <c r="H44" s="271"/>
      <c r="I44" s="271"/>
    </row>
    <row r="45" spans="1:9" x14ac:dyDescent="0.25">
      <c r="A45" s="272" t="s">
        <v>608</v>
      </c>
      <c r="B45" s="282" t="s">
        <v>593</v>
      </c>
      <c r="C45" s="271" t="s">
        <v>604</v>
      </c>
      <c r="D45" s="271">
        <v>6.5</v>
      </c>
      <c r="E45" s="276">
        <f t="shared" si="0"/>
        <v>390</v>
      </c>
      <c r="F45" s="273">
        <v>45588</v>
      </c>
      <c r="G45" s="262">
        <v>3.13</v>
      </c>
      <c r="H45" s="271"/>
      <c r="I45" s="271"/>
    </row>
    <row r="46" spans="1:9" ht="30" x14ac:dyDescent="0.25">
      <c r="A46" s="272" t="s">
        <v>594</v>
      </c>
      <c r="B46" s="282" t="s">
        <v>595</v>
      </c>
      <c r="C46" s="271" t="s">
        <v>604</v>
      </c>
      <c r="D46" s="271">
        <v>6.5</v>
      </c>
      <c r="E46" s="276">
        <f t="shared" si="0"/>
        <v>390</v>
      </c>
      <c r="F46" s="273">
        <v>45588</v>
      </c>
      <c r="G46" s="262">
        <v>20.7</v>
      </c>
      <c r="H46" s="271"/>
      <c r="I46" s="271"/>
    </row>
    <row r="47" spans="1:9" x14ac:dyDescent="0.25">
      <c r="A47" s="272" t="s">
        <v>608</v>
      </c>
      <c r="B47" s="282" t="s">
        <v>593</v>
      </c>
      <c r="C47" s="271" t="s">
        <v>604</v>
      </c>
      <c r="D47" s="271">
        <v>6.5</v>
      </c>
      <c r="E47" s="276">
        <f t="shared" si="0"/>
        <v>390</v>
      </c>
      <c r="F47" s="273">
        <v>45588</v>
      </c>
      <c r="G47" s="262">
        <v>2.7</v>
      </c>
      <c r="H47" s="271"/>
      <c r="I47" s="271"/>
    </row>
    <row r="48" spans="1:9" ht="30" x14ac:dyDescent="0.25">
      <c r="A48" s="272" t="s">
        <v>594</v>
      </c>
      <c r="B48" s="282" t="s">
        <v>595</v>
      </c>
      <c r="C48" s="271" t="s">
        <v>604</v>
      </c>
      <c r="D48" s="271">
        <v>6.5</v>
      </c>
      <c r="E48" s="276">
        <f t="shared" si="0"/>
        <v>390</v>
      </c>
      <c r="F48" s="273">
        <v>45588</v>
      </c>
      <c r="G48" s="262">
        <v>5.85</v>
      </c>
      <c r="H48" s="271"/>
      <c r="I48" s="271"/>
    </row>
    <row r="49" spans="1:9" x14ac:dyDescent="0.25">
      <c r="A49" s="272" t="s">
        <v>608</v>
      </c>
      <c r="B49" s="282" t="s">
        <v>593</v>
      </c>
      <c r="C49" s="271" t="s">
        <v>604</v>
      </c>
      <c r="D49" s="271">
        <v>6.5</v>
      </c>
      <c r="E49" s="276">
        <f t="shared" si="0"/>
        <v>390</v>
      </c>
      <c r="F49" s="273">
        <v>45588</v>
      </c>
      <c r="G49" s="262">
        <v>0.53</v>
      </c>
      <c r="H49" s="271"/>
      <c r="I49" s="271"/>
    </row>
    <row r="50" spans="1:9" ht="30" x14ac:dyDescent="0.25">
      <c r="A50" s="272" t="s">
        <v>594</v>
      </c>
      <c r="B50" s="282" t="s">
        <v>595</v>
      </c>
      <c r="C50" s="271" t="s">
        <v>604</v>
      </c>
      <c r="D50" s="271">
        <v>6.5</v>
      </c>
      <c r="E50" s="276">
        <f t="shared" si="0"/>
        <v>390</v>
      </c>
      <c r="F50" s="273">
        <v>45588</v>
      </c>
      <c r="G50" s="262">
        <v>4.32</v>
      </c>
      <c r="H50" s="271"/>
      <c r="I50" s="271"/>
    </row>
    <row r="51" spans="1:9" x14ac:dyDescent="0.25">
      <c r="A51" s="272" t="s">
        <v>608</v>
      </c>
      <c r="B51" s="282" t="s">
        <v>593</v>
      </c>
      <c r="C51" s="271" t="s">
        <v>604</v>
      </c>
      <c r="D51" s="271">
        <v>6.5</v>
      </c>
      <c r="E51" s="276">
        <f t="shared" si="0"/>
        <v>390</v>
      </c>
      <c r="F51" s="273">
        <v>45588</v>
      </c>
      <c r="G51" s="262">
        <v>4.97</v>
      </c>
      <c r="H51" s="271"/>
      <c r="I51" s="271"/>
    </row>
    <row r="52" spans="1:9" ht="30" x14ac:dyDescent="0.25">
      <c r="A52" s="272" t="s">
        <v>594</v>
      </c>
      <c r="B52" s="282" t="s">
        <v>595</v>
      </c>
      <c r="C52" s="271" t="s">
        <v>604</v>
      </c>
      <c r="D52" s="271">
        <v>6.5</v>
      </c>
      <c r="E52" s="276">
        <f t="shared" si="0"/>
        <v>390</v>
      </c>
      <c r="F52" s="273">
        <v>45588</v>
      </c>
      <c r="G52" s="262">
        <v>25.5</v>
      </c>
      <c r="H52" s="271"/>
      <c r="I52" s="271"/>
    </row>
    <row r="53" spans="1:9" x14ac:dyDescent="0.25">
      <c r="A53" s="272" t="s">
        <v>608</v>
      </c>
      <c r="B53" s="282" t="s">
        <v>593</v>
      </c>
      <c r="C53" s="271" t="s">
        <v>604</v>
      </c>
      <c r="D53" s="271">
        <v>6.5</v>
      </c>
      <c r="E53" s="276">
        <f t="shared" si="0"/>
        <v>390</v>
      </c>
      <c r="F53" s="273">
        <v>45588</v>
      </c>
      <c r="G53" s="262">
        <v>0.72</v>
      </c>
      <c r="H53" s="271"/>
      <c r="I53" s="271"/>
    </row>
    <row r="54" spans="1:9" ht="30" x14ac:dyDescent="0.25">
      <c r="A54" s="272" t="s">
        <v>594</v>
      </c>
      <c r="B54" s="282" t="s">
        <v>595</v>
      </c>
      <c r="C54" s="271" t="s">
        <v>604</v>
      </c>
      <c r="D54" s="271">
        <v>6.5</v>
      </c>
      <c r="E54" s="276">
        <f t="shared" si="0"/>
        <v>390</v>
      </c>
      <c r="F54" s="273">
        <v>45588</v>
      </c>
      <c r="G54" s="262">
        <v>3.18</v>
      </c>
      <c r="H54" s="271"/>
      <c r="I54" s="271"/>
    </row>
    <row r="55" spans="1:9" x14ac:dyDescent="0.25">
      <c r="A55" s="272" t="s">
        <v>608</v>
      </c>
      <c r="B55" s="282" t="s">
        <v>593</v>
      </c>
      <c r="C55" s="271" t="s">
        <v>604</v>
      </c>
      <c r="D55" s="271">
        <v>6.5</v>
      </c>
      <c r="E55" s="276">
        <f t="shared" si="0"/>
        <v>390</v>
      </c>
      <c r="F55" s="273">
        <v>45588</v>
      </c>
      <c r="G55" s="262">
        <v>8.7200000000000006</v>
      </c>
      <c r="H55" s="271"/>
      <c r="I55" s="271"/>
    </row>
    <row r="56" spans="1:9" ht="30" x14ac:dyDescent="0.25">
      <c r="A56" s="272" t="s">
        <v>594</v>
      </c>
      <c r="B56" s="282" t="s">
        <v>595</v>
      </c>
      <c r="C56" s="271" t="s">
        <v>604</v>
      </c>
      <c r="D56" s="271">
        <v>6.5</v>
      </c>
      <c r="E56" s="276">
        <f t="shared" si="0"/>
        <v>390</v>
      </c>
      <c r="F56" s="273">
        <v>45588</v>
      </c>
      <c r="G56" s="262">
        <v>32.880000000000003</v>
      </c>
      <c r="H56" s="271"/>
      <c r="I56" s="271"/>
    </row>
    <row r="57" spans="1:9" x14ac:dyDescent="0.25">
      <c r="A57" s="272" t="s">
        <v>608</v>
      </c>
      <c r="B57" s="282" t="s">
        <v>593</v>
      </c>
      <c r="C57" s="271" t="s">
        <v>604</v>
      </c>
      <c r="D57" s="271">
        <v>6.5</v>
      </c>
      <c r="E57" s="276">
        <f t="shared" si="0"/>
        <v>390</v>
      </c>
      <c r="F57" s="273">
        <v>45588</v>
      </c>
      <c r="G57" s="262">
        <v>2.1800000000000002</v>
      </c>
      <c r="H57" s="271"/>
      <c r="I57" s="271"/>
    </row>
    <row r="58" spans="1:9" ht="30" x14ac:dyDescent="0.25">
      <c r="A58" s="272" t="s">
        <v>594</v>
      </c>
      <c r="B58" s="282" t="s">
        <v>595</v>
      </c>
      <c r="C58" s="271" t="s">
        <v>604</v>
      </c>
      <c r="D58" s="271">
        <v>6.5</v>
      </c>
      <c r="E58" s="276">
        <f t="shared" si="0"/>
        <v>390</v>
      </c>
      <c r="F58" s="273">
        <v>45588</v>
      </c>
      <c r="G58" s="262">
        <v>13.87</v>
      </c>
      <c r="H58" s="271"/>
      <c r="I58" s="271"/>
    </row>
    <row r="59" spans="1:9" x14ac:dyDescent="0.25">
      <c r="A59" s="272" t="s">
        <v>608</v>
      </c>
      <c r="B59" s="282" t="s">
        <v>593</v>
      </c>
      <c r="C59" s="271" t="s">
        <v>604</v>
      </c>
      <c r="D59" s="271">
        <v>6.5</v>
      </c>
      <c r="E59" s="276">
        <f t="shared" si="0"/>
        <v>390</v>
      </c>
      <c r="F59" s="273">
        <v>45588</v>
      </c>
      <c r="G59" s="262">
        <v>7.45</v>
      </c>
      <c r="H59" s="271"/>
      <c r="I59" s="271"/>
    </row>
    <row r="60" spans="1:9" ht="30" x14ac:dyDescent="0.25">
      <c r="A60" s="272" t="s">
        <v>594</v>
      </c>
      <c r="B60" s="282" t="s">
        <v>595</v>
      </c>
      <c r="C60" s="271" t="s">
        <v>604</v>
      </c>
      <c r="D60" s="271">
        <v>6.5</v>
      </c>
      <c r="E60" s="276">
        <f t="shared" si="0"/>
        <v>390</v>
      </c>
      <c r="F60" s="273">
        <v>45588</v>
      </c>
      <c r="G60" s="262">
        <v>4.63</v>
      </c>
      <c r="H60" s="271"/>
      <c r="I60" s="271"/>
    </row>
    <row r="61" spans="1:9" x14ac:dyDescent="0.25">
      <c r="A61" s="272" t="s">
        <v>608</v>
      </c>
      <c r="B61" s="282" t="s">
        <v>593</v>
      </c>
      <c r="C61" s="271" t="s">
        <v>604</v>
      </c>
      <c r="D61" s="271">
        <v>6.5</v>
      </c>
      <c r="E61" s="276">
        <f t="shared" si="0"/>
        <v>390</v>
      </c>
      <c r="F61" s="273">
        <v>45588</v>
      </c>
      <c r="G61" s="262">
        <v>7.3</v>
      </c>
      <c r="H61" s="271"/>
      <c r="I61" s="271"/>
    </row>
    <row r="62" spans="1:9" ht="30" x14ac:dyDescent="0.25">
      <c r="A62" s="272" t="s">
        <v>594</v>
      </c>
      <c r="B62" s="282" t="s">
        <v>595</v>
      </c>
      <c r="C62" s="271" t="s">
        <v>604</v>
      </c>
      <c r="D62" s="271">
        <v>6.5</v>
      </c>
      <c r="E62" s="276">
        <f t="shared" si="0"/>
        <v>390</v>
      </c>
      <c r="F62" s="273">
        <v>45588</v>
      </c>
      <c r="G62" s="262">
        <v>45.92</v>
      </c>
      <c r="H62" s="271"/>
      <c r="I62" s="271"/>
    </row>
    <row r="63" spans="1:9" ht="30" x14ac:dyDescent="0.25">
      <c r="A63" s="272" t="s">
        <v>594</v>
      </c>
      <c r="B63" s="282" t="s">
        <v>595</v>
      </c>
      <c r="C63" s="271" t="s">
        <v>604</v>
      </c>
      <c r="D63" s="271">
        <v>6.5</v>
      </c>
      <c r="E63" s="276">
        <f t="shared" si="0"/>
        <v>390</v>
      </c>
      <c r="F63" s="273">
        <v>45588</v>
      </c>
      <c r="G63" s="262">
        <v>10.130000000000001</v>
      </c>
      <c r="H63" s="271"/>
      <c r="I63" s="271"/>
    </row>
    <row r="64" spans="1:9" ht="30" x14ac:dyDescent="0.25">
      <c r="A64" s="272" t="s">
        <v>594</v>
      </c>
      <c r="B64" s="282" t="s">
        <v>595</v>
      </c>
      <c r="C64" s="271" t="s">
        <v>604</v>
      </c>
      <c r="D64" s="271">
        <v>6.5</v>
      </c>
      <c r="E64" s="276">
        <f t="shared" si="0"/>
        <v>390</v>
      </c>
      <c r="F64" s="273">
        <v>45588</v>
      </c>
      <c r="G64" s="262">
        <v>6.55</v>
      </c>
      <c r="H64" s="271"/>
      <c r="I64" s="271"/>
    </row>
    <row r="65" spans="1:9" x14ac:dyDescent="0.25">
      <c r="A65" s="272" t="s">
        <v>608</v>
      </c>
      <c r="B65" s="282" t="s">
        <v>593</v>
      </c>
      <c r="C65" s="271" t="s">
        <v>604</v>
      </c>
      <c r="D65" s="271">
        <v>6.5</v>
      </c>
      <c r="E65" s="276">
        <f t="shared" si="0"/>
        <v>390</v>
      </c>
      <c r="F65" s="273">
        <v>45588</v>
      </c>
      <c r="G65" s="262">
        <v>3.92</v>
      </c>
      <c r="H65" s="271"/>
      <c r="I65" s="271"/>
    </row>
    <row r="66" spans="1:9" ht="30" x14ac:dyDescent="0.25">
      <c r="A66" s="272" t="s">
        <v>594</v>
      </c>
      <c r="B66" s="282" t="s">
        <v>595</v>
      </c>
      <c r="C66" s="271" t="s">
        <v>604</v>
      </c>
      <c r="D66" s="271">
        <v>6.5</v>
      </c>
      <c r="E66" s="276">
        <f t="shared" si="0"/>
        <v>390</v>
      </c>
      <c r="F66" s="273">
        <v>45588</v>
      </c>
      <c r="G66" s="262">
        <v>16.13</v>
      </c>
      <c r="H66" s="271"/>
      <c r="I66" s="271"/>
    </row>
    <row r="67" spans="1:9" x14ac:dyDescent="0.25">
      <c r="A67" s="272" t="s">
        <v>608</v>
      </c>
      <c r="B67" s="282" t="s">
        <v>593</v>
      </c>
      <c r="C67" s="271" t="s">
        <v>604</v>
      </c>
      <c r="D67" s="271">
        <v>6.5</v>
      </c>
      <c r="E67" s="276">
        <f t="shared" ref="E67:E130" si="1">+D67*60</f>
        <v>390</v>
      </c>
      <c r="F67" s="273">
        <v>45588</v>
      </c>
      <c r="G67" s="262">
        <v>6.07</v>
      </c>
      <c r="H67" s="271"/>
      <c r="I67" s="271"/>
    </row>
    <row r="68" spans="1:9" ht="30" x14ac:dyDescent="0.25">
      <c r="A68" s="272" t="s">
        <v>594</v>
      </c>
      <c r="B68" s="282" t="s">
        <v>595</v>
      </c>
      <c r="C68" s="271" t="s">
        <v>604</v>
      </c>
      <c r="D68" s="271">
        <v>6.5</v>
      </c>
      <c r="E68" s="276">
        <f t="shared" si="1"/>
        <v>390</v>
      </c>
      <c r="F68" s="273">
        <v>45588</v>
      </c>
      <c r="G68" s="262">
        <v>3.27</v>
      </c>
      <c r="H68" s="271"/>
      <c r="I68" s="271"/>
    </row>
    <row r="69" spans="1:9" x14ac:dyDescent="0.25">
      <c r="A69" s="270" t="s">
        <v>608</v>
      </c>
      <c r="B69" s="282" t="s">
        <v>593</v>
      </c>
      <c r="C69" s="271" t="s">
        <v>604</v>
      </c>
      <c r="D69" s="276">
        <v>8</v>
      </c>
      <c r="E69" s="276">
        <f t="shared" si="1"/>
        <v>480</v>
      </c>
      <c r="F69" s="273">
        <v>45589</v>
      </c>
      <c r="G69" s="262">
        <v>2.63</v>
      </c>
      <c r="H69" s="271"/>
      <c r="I69" s="271"/>
    </row>
    <row r="70" spans="1:9" x14ac:dyDescent="0.25">
      <c r="A70" s="270" t="s">
        <v>608</v>
      </c>
      <c r="B70" s="282" t="s">
        <v>593</v>
      </c>
      <c r="C70" s="271" t="s">
        <v>604</v>
      </c>
      <c r="D70" s="276">
        <v>8</v>
      </c>
      <c r="E70" s="276">
        <f t="shared" si="1"/>
        <v>480</v>
      </c>
      <c r="F70" s="273">
        <v>45589</v>
      </c>
      <c r="G70" s="262">
        <v>19.8</v>
      </c>
      <c r="H70" s="271"/>
      <c r="I70" s="271"/>
    </row>
    <row r="71" spans="1:9" x14ac:dyDescent="0.25">
      <c r="A71" s="272" t="s">
        <v>608</v>
      </c>
      <c r="B71" s="283" t="s">
        <v>591</v>
      </c>
      <c r="C71" s="271" t="s">
        <v>604</v>
      </c>
      <c r="D71" s="276">
        <v>8</v>
      </c>
      <c r="E71" s="276">
        <f t="shared" si="1"/>
        <v>480</v>
      </c>
      <c r="F71" s="273">
        <v>45589</v>
      </c>
      <c r="G71" s="262">
        <v>2.58</v>
      </c>
      <c r="H71" s="271"/>
      <c r="I71" s="271"/>
    </row>
    <row r="72" spans="1:9" x14ac:dyDescent="0.25">
      <c r="A72" s="270" t="s">
        <v>608</v>
      </c>
      <c r="B72" s="282" t="s">
        <v>593</v>
      </c>
      <c r="C72" s="271" t="s">
        <v>604</v>
      </c>
      <c r="D72" s="276">
        <v>8</v>
      </c>
      <c r="E72" s="276">
        <f t="shared" si="1"/>
        <v>480</v>
      </c>
      <c r="F72" s="273">
        <v>45589</v>
      </c>
      <c r="G72" s="262">
        <v>9.4700000000000006</v>
      </c>
      <c r="H72" s="271"/>
      <c r="I72" s="271"/>
    </row>
    <row r="73" spans="1:9" x14ac:dyDescent="0.25">
      <c r="A73" s="270" t="s">
        <v>608</v>
      </c>
      <c r="B73" s="282" t="s">
        <v>593</v>
      </c>
      <c r="C73" s="271" t="s">
        <v>604</v>
      </c>
      <c r="D73" s="276">
        <v>8</v>
      </c>
      <c r="E73" s="276">
        <f t="shared" si="1"/>
        <v>480</v>
      </c>
      <c r="F73" s="273">
        <v>45589</v>
      </c>
      <c r="G73" s="262">
        <v>3</v>
      </c>
      <c r="H73" s="271"/>
      <c r="I73" s="271"/>
    </row>
    <row r="74" spans="1:9" ht="30" x14ac:dyDescent="0.25">
      <c r="A74" s="272" t="s">
        <v>594</v>
      </c>
      <c r="B74" s="282" t="s">
        <v>595</v>
      </c>
      <c r="C74" s="271" t="s">
        <v>604</v>
      </c>
      <c r="D74" s="276">
        <v>8</v>
      </c>
      <c r="E74" s="276">
        <f t="shared" si="1"/>
        <v>480</v>
      </c>
      <c r="F74" s="273">
        <v>45589</v>
      </c>
      <c r="G74" s="262">
        <v>2.15</v>
      </c>
      <c r="H74" s="271"/>
      <c r="I74" s="271"/>
    </row>
    <row r="75" spans="1:9" x14ac:dyDescent="0.25">
      <c r="A75" s="272" t="s">
        <v>608</v>
      </c>
      <c r="B75" s="282" t="s">
        <v>593</v>
      </c>
      <c r="C75" s="271" t="s">
        <v>604</v>
      </c>
      <c r="D75" s="276">
        <v>8</v>
      </c>
      <c r="E75" s="276">
        <f t="shared" si="1"/>
        <v>480</v>
      </c>
      <c r="F75" s="273">
        <v>45589</v>
      </c>
      <c r="G75" s="262">
        <v>17.77</v>
      </c>
      <c r="H75" s="271"/>
      <c r="I75" s="271"/>
    </row>
    <row r="76" spans="1:9" x14ac:dyDescent="0.25">
      <c r="A76" s="272" t="s">
        <v>608</v>
      </c>
      <c r="B76" s="282" t="s">
        <v>593</v>
      </c>
      <c r="C76" s="271" t="s">
        <v>604</v>
      </c>
      <c r="D76" s="276">
        <v>8</v>
      </c>
      <c r="E76" s="276">
        <f t="shared" si="1"/>
        <v>480</v>
      </c>
      <c r="F76" s="273">
        <v>45589</v>
      </c>
      <c r="G76" s="262">
        <v>47.72</v>
      </c>
      <c r="H76" s="271"/>
      <c r="I76" s="271"/>
    </row>
    <row r="77" spans="1:9" x14ac:dyDescent="0.25">
      <c r="A77" s="272" t="s">
        <v>608</v>
      </c>
      <c r="B77" s="282" t="s">
        <v>593</v>
      </c>
      <c r="C77" s="271" t="s">
        <v>604</v>
      </c>
      <c r="D77" s="276">
        <v>8</v>
      </c>
      <c r="E77" s="276">
        <f t="shared" si="1"/>
        <v>480</v>
      </c>
      <c r="F77" s="273">
        <v>45589</v>
      </c>
      <c r="G77" s="262">
        <v>18.93</v>
      </c>
      <c r="H77" s="271"/>
      <c r="I77" s="271"/>
    </row>
    <row r="78" spans="1:9" x14ac:dyDescent="0.25">
      <c r="A78" s="272" t="s">
        <v>608</v>
      </c>
      <c r="B78" s="282" t="s">
        <v>593</v>
      </c>
      <c r="C78" s="271" t="s">
        <v>604</v>
      </c>
      <c r="D78" s="276">
        <v>8</v>
      </c>
      <c r="E78" s="276">
        <f t="shared" si="1"/>
        <v>480</v>
      </c>
      <c r="F78" s="273">
        <v>45589</v>
      </c>
      <c r="G78" s="262">
        <v>19.7</v>
      </c>
      <c r="H78" s="271"/>
      <c r="I78" s="271"/>
    </row>
    <row r="79" spans="1:9" x14ac:dyDescent="0.25">
      <c r="A79" s="270" t="s">
        <v>608</v>
      </c>
      <c r="B79" s="282" t="s">
        <v>593</v>
      </c>
      <c r="C79" s="271" t="s">
        <v>604</v>
      </c>
      <c r="D79" s="276">
        <v>8</v>
      </c>
      <c r="E79" s="276">
        <f t="shared" si="1"/>
        <v>480</v>
      </c>
      <c r="F79" s="273">
        <v>45589</v>
      </c>
      <c r="G79" s="262">
        <v>98.13</v>
      </c>
      <c r="H79" s="271"/>
      <c r="I79" s="271"/>
    </row>
    <row r="80" spans="1:9" x14ac:dyDescent="0.25">
      <c r="A80" s="272" t="s">
        <v>608</v>
      </c>
      <c r="B80" s="282" t="s">
        <v>593</v>
      </c>
      <c r="C80" s="271" t="s">
        <v>604</v>
      </c>
      <c r="D80" s="276">
        <v>8</v>
      </c>
      <c r="E80" s="276">
        <f t="shared" si="1"/>
        <v>480</v>
      </c>
      <c r="F80" s="273">
        <v>45589</v>
      </c>
      <c r="G80" s="262">
        <v>0.56999999999999995</v>
      </c>
      <c r="H80" s="271"/>
      <c r="I80" s="271"/>
    </row>
    <row r="81" spans="1:9" x14ac:dyDescent="0.25">
      <c r="A81" s="270" t="s">
        <v>608</v>
      </c>
      <c r="B81" s="282" t="s">
        <v>593</v>
      </c>
      <c r="C81" s="271" t="s">
        <v>604</v>
      </c>
      <c r="D81" s="276">
        <v>8</v>
      </c>
      <c r="E81" s="276">
        <f t="shared" si="1"/>
        <v>480</v>
      </c>
      <c r="F81" s="273">
        <v>45589</v>
      </c>
      <c r="G81" s="262">
        <v>0.78</v>
      </c>
      <c r="H81" s="271"/>
      <c r="I81" s="271"/>
    </row>
    <row r="82" spans="1:9" x14ac:dyDescent="0.25">
      <c r="A82" s="272" t="s">
        <v>608</v>
      </c>
      <c r="B82" s="282" t="s">
        <v>593</v>
      </c>
      <c r="C82" s="271" t="s">
        <v>604</v>
      </c>
      <c r="D82" s="276">
        <v>8</v>
      </c>
      <c r="E82" s="276">
        <f t="shared" si="1"/>
        <v>480</v>
      </c>
      <c r="F82" s="273">
        <v>45589</v>
      </c>
      <c r="G82" s="262">
        <v>8.7799999999999994</v>
      </c>
      <c r="H82" s="271"/>
      <c r="I82" s="271"/>
    </row>
    <row r="83" spans="1:9" x14ac:dyDescent="0.25">
      <c r="A83" s="272" t="s">
        <v>608</v>
      </c>
      <c r="B83" s="282" t="s">
        <v>593</v>
      </c>
      <c r="C83" s="271" t="s">
        <v>604</v>
      </c>
      <c r="D83" s="276">
        <v>8</v>
      </c>
      <c r="E83" s="276">
        <f t="shared" si="1"/>
        <v>480</v>
      </c>
      <c r="F83" s="273">
        <v>45589</v>
      </c>
      <c r="G83" s="262">
        <v>43.9</v>
      </c>
      <c r="H83" s="271"/>
      <c r="I83" s="271"/>
    </row>
    <row r="84" spans="1:9" x14ac:dyDescent="0.25">
      <c r="A84" s="272" t="s">
        <v>608</v>
      </c>
      <c r="B84" s="283" t="s">
        <v>591</v>
      </c>
      <c r="C84" s="271" t="s">
        <v>604</v>
      </c>
      <c r="D84" s="276">
        <v>8</v>
      </c>
      <c r="E84" s="276">
        <f t="shared" si="1"/>
        <v>480</v>
      </c>
      <c r="F84" s="273">
        <v>45589</v>
      </c>
      <c r="G84" s="262">
        <v>6.38</v>
      </c>
      <c r="H84" s="271"/>
      <c r="I84" s="271"/>
    </row>
    <row r="85" spans="1:9" x14ac:dyDescent="0.25">
      <c r="A85" s="272" t="s">
        <v>608</v>
      </c>
      <c r="B85" s="282" t="s">
        <v>593</v>
      </c>
      <c r="C85" s="271" t="s">
        <v>604</v>
      </c>
      <c r="D85" s="276">
        <v>8</v>
      </c>
      <c r="E85" s="276">
        <f t="shared" si="1"/>
        <v>480</v>
      </c>
      <c r="F85" s="273">
        <v>45589</v>
      </c>
      <c r="G85" s="262">
        <v>0.77</v>
      </c>
      <c r="H85" s="271"/>
      <c r="I85" s="271"/>
    </row>
    <row r="86" spans="1:9" x14ac:dyDescent="0.25">
      <c r="A86" s="272" t="s">
        <v>608</v>
      </c>
      <c r="B86" s="282" t="s">
        <v>593</v>
      </c>
      <c r="C86" s="271" t="s">
        <v>604</v>
      </c>
      <c r="D86" s="276">
        <v>8</v>
      </c>
      <c r="E86" s="276">
        <f t="shared" si="1"/>
        <v>480</v>
      </c>
      <c r="F86" s="273">
        <v>45589</v>
      </c>
      <c r="G86" s="262">
        <v>1.38</v>
      </c>
      <c r="H86" s="271"/>
      <c r="I86" s="271"/>
    </row>
    <row r="87" spans="1:9" ht="30" x14ac:dyDescent="0.25">
      <c r="A87" s="272" t="s">
        <v>594</v>
      </c>
      <c r="B87" s="282" t="s">
        <v>595</v>
      </c>
      <c r="C87" s="271" t="s">
        <v>604</v>
      </c>
      <c r="D87" s="276">
        <v>8</v>
      </c>
      <c r="E87" s="276">
        <f t="shared" si="1"/>
        <v>480</v>
      </c>
      <c r="F87" s="273">
        <v>45589</v>
      </c>
      <c r="G87" s="262">
        <v>36.08</v>
      </c>
      <c r="H87" s="271"/>
      <c r="I87" s="271"/>
    </row>
    <row r="88" spans="1:9" ht="30" x14ac:dyDescent="0.25">
      <c r="A88" s="272" t="s">
        <v>594</v>
      </c>
      <c r="B88" s="282" t="s">
        <v>595</v>
      </c>
      <c r="C88" s="271" t="s">
        <v>604</v>
      </c>
      <c r="D88" s="276">
        <v>8</v>
      </c>
      <c r="E88" s="276">
        <f t="shared" si="1"/>
        <v>480</v>
      </c>
      <c r="F88" s="273">
        <v>45589</v>
      </c>
      <c r="G88" s="262">
        <v>2.62</v>
      </c>
      <c r="H88" s="271"/>
      <c r="I88" s="271"/>
    </row>
    <row r="89" spans="1:9" x14ac:dyDescent="0.25">
      <c r="A89" s="272" t="s">
        <v>608</v>
      </c>
      <c r="B89" s="282" t="s">
        <v>593</v>
      </c>
      <c r="C89" s="271" t="s">
        <v>604</v>
      </c>
      <c r="D89" s="276">
        <v>8</v>
      </c>
      <c r="E89" s="276">
        <f t="shared" si="1"/>
        <v>480</v>
      </c>
      <c r="F89" s="273">
        <v>45589</v>
      </c>
      <c r="G89" s="262">
        <v>3.25</v>
      </c>
      <c r="H89" s="271"/>
      <c r="I89" s="271"/>
    </row>
    <row r="90" spans="1:9" ht="30" x14ac:dyDescent="0.25">
      <c r="A90" s="272" t="s">
        <v>594</v>
      </c>
      <c r="B90" s="282" t="s">
        <v>595</v>
      </c>
      <c r="C90" s="271" t="s">
        <v>604</v>
      </c>
      <c r="D90" s="276">
        <v>8</v>
      </c>
      <c r="E90" s="276">
        <f t="shared" si="1"/>
        <v>480</v>
      </c>
      <c r="F90" s="273">
        <v>45589</v>
      </c>
      <c r="G90" s="262">
        <v>14.42</v>
      </c>
      <c r="H90" s="271"/>
      <c r="I90" s="271"/>
    </row>
    <row r="91" spans="1:9" x14ac:dyDescent="0.25">
      <c r="A91" s="272" t="s">
        <v>594</v>
      </c>
      <c r="B91" s="282" t="s">
        <v>191</v>
      </c>
      <c r="C91" s="272" t="s">
        <v>606</v>
      </c>
      <c r="D91" s="276">
        <v>8</v>
      </c>
      <c r="E91" s="276">
        <f t="shared" si="1"/>
        <v>480</v>
      </c>
      <c r="F91" s="273">
        <v>45590</v>
      </c>
      <c r="G91" s="263">
        <v>6.27</v>
      </c>
      <c r="H91" s="271"/>
      <c r="I91" s="271"/>
    </row>
    <row r="92" spans="1:9" x14ac:dyDescent="0.25">
      <c r="A92" s="272" t="s">
        <v>594</v>
      </c>
      <c r="B92" s="283" t="s">
        <v>591</v>
      </c>
      <c r="C92" s="272" t="s">
        <v>606</v>
      </c>
      <c r="D92" s="276">
        <v>8</v>
      </c>
      <c r="E92" s="276">
        <f t="shared" si="1"/>
        <v>480</v>
      </c>
      <c r="F92" s="273">
        <v>45590</v>
      </c>
      <c r="G92" s="263">
        <v>2.78</v>
      </c>
      <c r="H92" s="271"/>
      <c r="I92" s="271"/>
    </row>
    <row r="93" spans="1:9" x14ac:dyDescent="0.25">
      <c r="A93" s="272" t="s">
        <v>594</v>
      </c>
      <c r="B93" s="284" t="s">
        <v>598</v>
      </c>
      <c r="C93" s="272" t="s">
        <v>606</v>
      </c>
      <c r="D93" s="276">
        <v>8</v>
      </c>
      <c r="E93" s="276">
        <f t="shared" si="1"/>
        <v>480</v>
      </c>
      <c r="F93" s="273">
        <v>45590</v>
      </c>
      <c r="G93" s="263">
        <v>28.57</v>
      </c>
      <c r="H93" s="271"/>
      <c r="I93" s="271"/>
    </row>
    <row r="94" spans="1:9" x14ac:dyDescent="0.25">
      <c r="A94" s="272" t="s">
        <v>594</v>
      </c>
      <c r="B94" s="283" t="s">
        <v>591</v>
      </c>
      <c r="C94" s="272" t="s">
        <v>606</v>
      </c>
      <c r="D94" s="276">
        <v>8</v>
      </c>
      <c r="E94" s="276">
        <f t="shared" si="1"/>
        <v>480</v>
      </c>
      <c r="F94" s="273">
        <v>45590</v>
      </c>
      <c r="G94" s="263">
        <v>2.33</v>
      </c>
      <c r="H94" s="271"/>
      <c r="I94" s="271"/>
    </row>
    <row r="95" spans="1:9" x14ac:dyDescent="0.25">
      <c r="A95" s="272" t="s">
        <v>594</v>
      </c>
      <c r="B95" s="283" t="s">
        <v>589</v>
      </c>
      <c r="C95" s="272" t="s">
        <v>606</v>
      </c>
      <c r="D95" s="276">
        <v>8</v>
      </c>
      <c r="E95" s="276">
        <f t="shared" si="1"/>
        <v>480</v>
      </c>
      <c r="F95" s="273">
        <v>45590</v>
      </c>
      <c r="G95" s="263">
        <v>2.5</v>
      </c>
      <c r="H95" s="271"/>
      <c r="I95" s="271"/>
    </row>
    <row r="96" spans="1:9" x14ac:dyDescent="0.25">
      <c r="A96" s="272" t="s">
        <v>594</v>
      </c>
      <c r="B96" s="283" t="s">
        <v>591</v>
      </c>
      <c r="C96" s="272" t="s">
        <v>606</v>
      </c>
      <c r="D96" s="276">
        <v>8</v>
      </c>
      <c r="E96" s="276">
        <f t="shared" si="1"/>
        <v>480</v>
      </c>
      <c r="F96" s="273">
        <v>45590</v>
      </c>
      <c r="G96" s="263">
        <v>3.4</v>
      </c>
      <c r="H96" s="271"/>
      <c r="I96" s="271"/>
    </row>
    <row r="97" spans="1:9" x14ac:dyDescent="0.25">
      <c r="A97" s="272" t="s">
        <v>594</v>
      </c>
      <c r="B97" s="284" t="s">
        <v>598</v>
      </c>
      <c r="C97" s="272" t="s">
        <v>606</v>
      </c>
      <c r="D97" s="276">
        <v>8</v>
      </c>
      <c r="E97" s="276">
        <f t="shared" si="1"/>
        <v>480</v>
      </c>
      <c r="F97" s="273">
        <v>45590</v>
      </c>
      <c r="G97" s="263">
        <v>24.07</v>
      </c>
      <c r="H97" s="271"/>
      <c r="I97" s="271"/>
    </row>
    <row r="98" spans="1:9" x14ac:dyDescent="0.25">
      <c r="A98" s="272" t="s">
        <v>594</v>
      </c>
      <c r="B98" s="283" t="s">
        <v>591</v>
      </c>
      <c r="C98" s="272" t="s">
        <v>606</v>
      </c>
      <c r="D98" s="276">
        <v>8</v>
      </c>
      <c r="E98" s="276">
        <f t="shared" si="1"/>
        <v>480</v>
      </c>
      <c r="F98" s="273">
        <v>45590</v>
      </c>
      <c r="G98" s="263">
        <v>2.78</v>
      </c>
      <c r="H98" s="271"/>
      <c r="I98" s="271"/>
    </row>
    <row r="99" spans="1:9" x14ac:dyDescent="0.25">
      <c r="A99" s="272" t="s">
        <v>594</v>
      </c>
      <c r="B99" s="282" t="s">
        <v>576</v>
      </c>
      <c r="C99" s="272" t="s">
        <v>606</v>
      </c>
      <c r="D99" s="276">
        <v>8</v>
      </c>
      <c r="E99" s="276">
        <f t="shared" si="1"/>
        <v>480</v>
      </c>
      <c r="F99" s="273">
        <v>45590</v>
      </c>
      <c r="G99" s="263">
        <v>11.65</v>
      </c>
      <c r="H99" s="271"/>
      <c r="I99" s="271"/>
    </row>
    <row r="100" spans="1:9" x14ac:dyDescent="0.25">
      <c r="A100" s="272" t="s">
        <v>594</v>
      </c>
      <c r="B100" s="282" t="s">
        <v>578</v>
      </c>
      <c r="C100" s="272" t="s">
        <v>606</v>
      </c>
      <c r="D100" s="276">
        <v>8</v>
      </c>
      <c r="E100" s="276">
        <f t="shared" si="1"/>
        <v>480</v>
      </c>
      <c r="F100" s="273">
        <v>45590</v>
      </c>
      <c r="G100" s="263">
        <v>54.48</v>
      </c>
      <c r="H100" s="271"/>
      <c r="I100" s="271"/>
    </row>
    <row r="101" spans="1:9" x14ac:dyDescent="0.25">
      <c r="A101" s="272" t="s">
        <v>594</v>
      </c>
      <c r="B101" s="282" t="s">
        <v>577</v>
      </c>
      <c r="C101" s="272" t="s">
        <v>606</v>
      </c>
      <c r="D101" s="276">
        <v>8</v>
      </c>
      <c r="E101" s="276">
        <f t="shared" si="1"/>
        <v>480</v>
      </c>
      <c r="F101" s="273">
        <v>45590</v>
      </c>
      <c r="G101" s="263">
        <v>5.42</v>
      </c>
      <c r="H101" s="271"/>
      <c r="I101" s="271"/>
    </row>
    <row r="102" spans="1:9" x14ac:dyDescent="0.25">
      <c r="A102" s="272" t="s">
        <v>594</v>
      </c>
      <c r="B102" s="282" t="s">
        <v>579</v>
      </c>
      <c r="C102" s="272" t="s">
        <v>606</v>
      </c>
      <c r="D102" s="276">
        <v>8</v>
      </c>
      <c r="E102" s="276">
        <f t="shared" si="1"/>
        <v>480</v>
      </c>
      <c r="F102" s="273">
        <v>45590</v>
      </c>
      <c r="G102" s="263">
        <v>12.68</v>
      </c>
      <c r="H102" s="271"/>
      <c r="I102" s="271"/>
    </row>
    <row r="103" spans="1:9" x14ac:dyDescent="0.25">
      <c r="A103" s="272" t="s">
        <v>594</v>
      </c>
      <c r="B103" s="283" t="s">
        <v>591</v>
      </c>
      <c r="C103" s="272" t="s">
        <v>606</v>
      </c>
      <c r="D103" s="276">
        <v>8</v>
      </c>
      <c r="E103" s="276">
        <f t="shared" si="1"/>
        <v>480</v>
      </c>
      <c r="F103" s="273">
        <v>45590</v>
      </c>
      <c r="G103" s="263">
        <v>5.22</v>
      </c>
      <c r="H103" s="271"/>
      <c r="I103" s="271"/>
    </row>
    <row r="104" spans="1:9" x14ac:dyDescent="0.25">
      <c r="A104" s="272" t="s">
        <v>594</v>
      </c>
      <c r="B104" s="282" t="s">
        <v>579</v>
      </c>
      <c r="C104" s="272" t="s">
        <v>606</v>
      </c>
      <c r="D104" s="276">
        <v>8</v>
      </c>
      <c r="E104" s="276">
        <f t="shared" si="1"/>
        <v>480</v>
      </c>
      <c r="F104" s="273">
        <v>45590</v>
      </c>
      <c r="G104" s="263">
        <v>21.45</v>
      </c>
      <c r="H104" s="271"/>
      <c r="I104" s="271"/>
    </row>
    <row r="105" spans="1:9" x14ac:dyDescent="0.25">
      <c r="A105" s="272" t="s">
        <v>594</v>
      </c>
      <c r="B105" s="284" t="s">
        <v>598</v>
      </c>
      <c r="C105" s="272" t="s">
        <v>606</v>
      </c>
      <c r="D105" s="276">
        <v>8</v>
      </c>
      <c r="E105" s="276">
        <f t="shared" si="1"/>
        <v>480</v>
      </c>
      <c r="F105" s="273">
        <v>45590</v>
      </c>
      <c r="G105" s="263">
        <v>4.03</v>
      </c>
      <c r="H105" s="271"/>
      <c r="I105" s="271"/>
    </row>
    <row r="106" spans="1:9" x14ac:dyDescent="0.25">
      <c r="A106" s="272" t="s">
        <v>594</v>
      </c>
      <c r="B106" s="283" t="s">
        <v>591</v>
      </c>
      <c r="C106" s="272" t="s">
        <v>606</v>
      </c>
      <c r="D106" s="276">
        <v>8</v>
      </c>
      <c r="E106" s="276">
        <f t="shared" si="1"/>
        <v>480</v>
      </c>
      <c r="F106" s="273">
        <v>45590</v>
      </c>
      <c r="G106" s="263">
        <v>2.5299999999999998</v>
      </c>
      <c r="H106" s="271"/>
      <c r="I106" s="271"/>
    </row>
    <row r="107" spans="1:9" x14ac:dyDescent="0.25">
      <c r="A107" s="272" t="s">
        <v>594</v>
      </c>
      <c r="B107" s="284" t="s">
        <v>598</v>
      </c>
      <c r="C107" s="272" t="s">
        <v>606</v>
      </c>
      <c r="D107" s="276">
        <v>8</v>
      </c>
      <c r="E107" s="276">
        <f t="shared" si="1"/>
        <v>480</v>
      </c>
      <c r="F107" s="273">
        <v>45590</v>
      </c>
      <c r="G107" s="263">
        <v>2.8</v>
      </c>
      <c r="H107" s="271"/>
      <c r="I107" s="271"/>
    </row>
    <row r="108" spans="1:9" x14ac:dyDescent="0.25">
      <c r="A108" s="272" t="s">
        <v>594</v>
      </c>
      <c r="B108" s="283" t="s">
        <v>591</v>
      </c>
      <c r="C108" s="272" t="s">
        <v>606</v>
      </c>
      <c r="D108" s="276">
        <v>8</v>
      </c>
      <c r="E108" s="276">
        <f t="shared" si="1"/>
        <v>480</v>
      </c>
      <c r="F108" s="273">
        <v>45590</v>
      </c>
      <c r="G108" s="263">
        <v>3.03</v>
      </c>
      <c r="H108" s="271"/>
      <c r="I108" s="271"/>
    </row>
    <row r="109" spans="1:9" x14ac:dyDescent="0.25">
      <c r="A109" s="272" t="s">
        <v>594</v>
      </c>
      <c r="B109" s="284" t="s">
        <v>598</v>
      </c>
      <c r="C109" s="272" t="s">
        <v>606</v>
      </c>
      <c r="D109" s="276">
        <v>8</v>
      </c>
      <c r="E109" s="276">
        <f t="shared" si="1"/>
        <v>480</v>
      </c>
      <c r="F109" s="273">
        <v>45590</v>
      </c>
      <c r="G109" s="263">
        <v>10.220000000000001</v>
      </c>
      <c r="H109" s="271"/>
      <c r="I109" s="271"/>
    </row>
    <row r="110" spans="1:9" x14ac:dyDescent="0.25">
      <c r="A110" s="272" t="s">
        <v>594</v>
      </c>
      <c r="B110" s="282" t="s">
        <v>577</v>
      </c>
      <c r="C110" s="272" t="s">
        <v>606</v>
      </c>
      <c r="D110" s="276">
        <v>8</v>
      </c>
      <c r="E110" s="276">
        <f t="shared" si="1"/>
        <v>480</v>
      </c>
      <c r="F110" s="273">
        <v>45590</v>
      </c>
      <c r="G110" s="263">
        <v>17.95</v>
      </c>
      <c r="H110" s="271"/>
      <c r="I110" s="271"/>
    </row>
    <row r="111" spans="1:9" x14ac:dyDescent="0.25">
      <c r="A111" s="272" t="s">
        <v>594</v>
      </c>
      <c r="B111" s="282" t="s">
        <v>579</v>
      </c>
      <c r="C111" s="272" t="s">
        <v>606</v>
      </c>
      <c r="D111" s="276">
        <v>8</v>
      </c>
      <c r="E111" s="276">
        <f t="shared" si="1"/>
        <v>480</v>
      </c>
      <c r="F111" s="273">
        <v>45590</v>
      </c>
      <c r="G111" s="263">
        <v>12.17</v>
      </c>
      <c r="H111" s="271"/>
      <c r="I111" s="271"/>
    </row>
    <row r="112" spans="1:9" x14ac:dyDescent="0.25">
      <c r="A112" s="272" t="s">
        <v>594</v>
      </c>
      <c r="B112" s="282" t="s">
        <v>579</v>
      </c>
      <c r="C112" s="272" t="s">
        <v>606</v>
      </c>
      <c r="D112" s="276">
        <v>8</v>
      </c>
      <c r="E112" s="276">
        <f t="shared" si="1"/>
        <v>480</v>
      </c>
      <c r="F112" s="273">
        <v>45590</v>
      </c>
      <c r="G112" s="263">
        <v>49.63</v>
      </c>
      <c r="H112" s="271"/>
      <c r="I112" s="271"/>
    </row>
    <row r="113" spans="1:9" x14ac:dyDescent="0.25">
      <c r="A113" s="272" t="s">
        <v>594</v>
      </c>
      <c r="B113" s="282" t="s">
        <v>579</v>
      </c>
      <c r="C113" s="272" t="s">
        <v>606</v>
      </c>
      <c r="D113" s="276">
        <v>8</v>
      </c>
      <c r="E113" s="276">
        <f t="shared" si="1"/>
        <v>480</v>
      </c>
      <c r="F113" s="273">
        <v>45590</v>
      </c>
      <c r="G113" s="263">
        <v>30.88</v>
      </c>
      <c r="H113" s="271"/>
      <c r="I113" s="271"/>
    </row>
    <row r="114" spans="1:9" x14ac:dyDescent="0.25">
      <c r="A114" s="272" t="s">
        <v>650</v>
      </c>
      <c r="B114" s="282" t="s">
        <v>203</v>
      </c>
      <c r="C114" s="272" t="s">
        <v>606</v>
      </c>
      <c r="D114" s="276">
        <v>8</v>
      </c>
      <c r="E114" s="276">
        <f t="shared" si="1"/>
        <v>480</v>
      </c>
      <c r="F114" s="273">
        <v>45593</v>
      </c>
      <c r="G114" s="263">
        <v>1.82</v>
      </c>
      <c r="H114" s="271"/>
      <c r="I114" s="271"/>
    </row>
    <row r="115" spans="1:9" x14ac:dyDescent="0.25">
      <c r="A115" s="272" t="s">
        <v>650</v>
      </c>
      <c r="B115" s="283" t="s">
        <v>589</v>
      </c>
      <c r="C115" s="272" t="s">
        <v>606</v>
      </c>
      <c r="D115" s="276">
        <v>8</v>
      </c>
      <c r="E115" s="276">
        <f t="shared" si="1"/>
        <v>480</v>
      </c>
      <c r="F115" s="273">
        <v>45593</v>
      </c>
      <c r="G115" s="263">
        <v>1.33</v>
      </c>
      <c r="H115" s="271"/>
      <c r="I115" s="271"/>
    </row>
    <row r="116" spans="1:9" x14ac:dyDescent="0.25">
      <c r="A116" s="272" t="s">
        <v>650</v>
      </c>
      <c r="B116" s="282" t="s">
        <v>205</v>
      </c>
      <c r="C116" s="272" t="s">
        <v>606</v>
      </c>
      <c r="D116" s="276">
        <v>8</v>
      </c>
      <c r="E116" s="276">
        <f t="shared" si="1"/>
        <v>480</v>
      </c>
      <c r="F116" s="273">
        <v>45593</v>
      </c>
      <c r="G116" s="263">
        <v>7.28</v>
      </c>
      <c r="H116" s="271"/>
      <c r="I116" s="271"/>
    </row>
    <row r="117" spans="1:9" x14ac:dyDescent="0.25">
      <c r="A117" s="272" t="s">
        <v>650</v>
      </c>
      <c r="B117" s="282" t="s">
        <v>205</v>
      </c>
      <c r="C117" s="272" t="s">
        <v>606</v>
      </c>
      <c r="D117" s="276">
        <v>8</v>
      </c>
      <c r="E117" s="276">
        <f t="shared" si="1"/>
        <v>480</v>
      </c>
      <c r="F117" s="273">
        <v>45593</v>
      </c>
      <c r="G117" s="263">
        <v>25.53</v>
      </c>
      <c r="H117" s="271"/>
      <c r="I117" s="271"/>
    </row>
    <row r="118" spans="1:9" x14ac:dyDescent="0.25">
      <c r="A118" s="272" t="s">
        <v>650</v>
      </c>
      <c r="B118" s="283" t="s">
        <v>591</v>
      </c>
      <c r="C118" s="272" t="s">
        <v>606</v>
      </c>
      <c r="D118" s="276">
        <v>8</v>
      </c>
      <c r="E118" s="276">
        <f t="shared" si="1"/>
        <v>480</v>
      </c>
      <c r="F118" s="273">
        <v>45593</v>
      </c>
      <c r="G118" s="263">
        <v>0.42</v>
      </c>
      <c r="H118" s="271"/>
      <c r="I118" s="271"/>
    </row>
    <row r="119" spans="1:9" x14ac:dyDescent="0.25">
      <c r="A119" s="272" t="s">
        <v>650</v>
      </c>
      <c r="B119" s="282" t="s">
        <v>205</v>
      </c>
      <c r="C119" s="272" t="s">
        <v>606</v>
      </c>
      <c r="D119" s="276">
        <v>8</v>
      </c>
      <c r="E119" s="276">
        <f t="shared" si="1"/>
        <v>480</v>
      </c>
      <c r="F119" s="273">
        <v>45593</v>
      </c>
      <c r="G119" s="263">
        <v>9.17</v>
      </c>
      <c r="H119" s="271"/>
      <c r="I119" s="271"/>
    </row>
    <row r="120" spans="1:9" x14ac:dyDescent="0.25">
      <c r="A120" s="272" t="s">
        <v>650</v>
      </c>
      <c r="B120" s="283" t="s">
        <v>591</v>
      </c>
      <c r="C120" s="272" t="s">
        <v>606</v>
      </c>
      <c r="D120" s="276">
        <v>8</v>
      </c>
      <c r="E120" s="276">
        <f t="shared" si="1"/>
        <v>480</v>
      </c>
      <c r="F120" s="273">
        <v>45593</v>
      </c>
      <c r="G120" s="263">
        <v>3.68</v>
      </c>
      <c r="H120" s="271"/>
      <c r="I120" s="271"/>
    </row>
    <row r="121" spans="1:9" x14ac:dyDescent="0.25">
      <c r="A121" s="272" t="s">
        <v>650</v>
      </c>
      <c r="B121" s="282" t="s">
        <v>205</v>
      </c>
      <c r="C121" s="272" t="s">
        <v>606</v>
      </c>
      <c r="D121" s="276">
        <v>8</v>
      </c>
      <c r="E121" s="276">
        <f t="shared" si="1"/>
        <v>480</v>
      </c>
      <c r="F121" s="273">
        <v>45593</v>
      </c>
      <c r="G121" s="263">
        <v>94.62</v>
      </c>
      <c r="H121" s="271"/>
      <c r="I121" s="271"/>
    </row>
    <row r="122" spans="1:9" x14ac:dyDescent="0.25">
      <c r="A122" s="272" t="s">
        <v>650</v>
      </c>
      <c r="B122" s="282" t="s">
        <v>580</v>
      </c>
      <c r="C122" s="272" t="s">
        <v>606</v>
      </c>
      <c r="D122" s="276">
        <v>8</v>
      </c>
      <c r="E122" s="276">
        <f t="shared" si="1"/>
        <v>480</v>
      </c>
      <c r="F122" s="273">
        <v>45593</v>
      </c>
      <c r="G122" s="263">
        <v>22.77</v>
      </c>
      <c r="H122" s="271"/>
      <c r="I122" s="271"/>
    </row>
    <row r="123" spans="1:9" x14ac:dyDescent="0.25">
      <c r="A123" s="272" t="s">
        <v>650</v>
      </c>
      <c r="B123" s="283" t="s">
        <v>591</v>
      </c>
      <c r="C123" s="272" t="s">
        <v>606</v>
      </c>
      <c r="D123" s="276">
        <v>8</v>
      </c>
      <c r="E123" s="276">
        <f t="shared" si="1"/>
        <v>480</v>
      </c>
      <c r="F123" s="273">
        <v>45593</v>
      </c>
      <c r="G123" s="263">
        <v>8.27</v>
      </c>
      <c r="H123" s="271"/>
      <c r="I123" s="271"/>
    </row>
    <row r="124" spans="1:9" x14ac:dyDescent="0.25">
      <c r="A124" s="272" t="s">
        <v>650</v>
      </c>
      <c r="B124" s="282" t="s">
        <v>580</v>
      </c>
      <c r="C124" s="272" t="s">
        <v>606</v>
      </c>
      <c r="D124" s="276">
        <v>8</v>
      </c>
      <c r="E124" s="276">
        <f t="shared" si="1"/>
        <v>480</v>
      </c>
      <c r="F124" s="273">
        <v>45593</v>
      </c>
      <c r="G124" s="263">
        <v>69</v>
      </c>
      <c r="H124" s="271"/>
      <c r="I124" s="271"/>
    </row>
    <row r="125" spans="1:9" x14ac:dyDescent="0.25">
      <c r="A125" s="272" t="s">
        <v>650</v>
      </c>
      <c r="B125" s="283" t="s">
        <v>591</v>
      </c>
      <c r="C125" s="272" t="s">
        <v>606</v>
      </c>
      <c r="D125" s="276">
        <v>8</v>
      </c>
      <c r="E125" s="276">
        <f t="shared" si="1"/>
        <v>480</v>
      </c>
      <c r="F125" s="273">
        <v>45593</v>
      </c>
      <c r="G125" s="263">
        <v>10.25</v>
      </c>
      <c r="H125" s="271"/>
      <c r="I125" s="271"/>
    </row>
    <row r="126" spans="1:9" x14ac:dyDescent="0.25">
      <c r="A126" s="272" t="s">
        <v>650</v>
      </c>
      <c r="B126" s="282" t="s">
        <v>209</v>
      </c>
      <c r="C126" s="272" t="s">
        <v>606</v>
      </c>
      <c r="D126" s="276">
        <v>8</v>
      </c>
      <c r="E126" s="276">
        <f t="shared" si="1"/>
        <v>480</v>
      </c>
      <c r="F126" s="273">
        <v>45593</v>
      </c>
      <c r="G126" s="263">
        <v>0.33</v>
      </c>
      <c r="H126" s="271"/>
      <c r="I126" s="271"/>
    </row>
    <row r="127" spans="1:9" x14ac:dyDescent="0.25">
      <c r="A127" s="272" t="s">
        <v>594</v>
      </c>
      <c r="B127" s="284" t="s">
        <v>598</v>
      </c>
      <c r="C127" s="272" t="s">
        <v>606</v>
      </c>
      <c r="D127" s="271">
        <v>4.25</v>
      </c>
      <c r="E127" s="276">
        <f t="shared" si="1"/>
        <v>255</v>
      </c>
      <c r="F127" s="273">
        <v>45587</v>
      </c>
      <c r="G127" s="263">
        <v>7.35</v>
      </c>
      <c r="H127" s="271"/>
      <c r="I127" s="271"/>
    </row>
    <row r="128" spans="1:9" x14ac:dyDescent="0.25">
      <c r="A128" s="272" t="s">
        <v>594</v>
      </c>
      <c r="B128" s="284" t="s">
        <v>598</v>
      </c>
      <c r="C128" s="272" t="s">
        <v>606</v>
      </c>
      <c r="D128" s="271">
        <v>4.25</v>
      </c>
      <c r="E128" s="276">
        <f t="shared" si="1"/>
        <v>255</v>
      </c>
      <c r="F128" s="273">
        <v>45587</v>
      </c>
      <c r="G128" s="263">
        <v>1.22</v>
      </c>
      <c r="H128" s="271"/>
      <c r="I128" s="271"/>
    </row>
    <row r="129" spans="1:9" x14ac:dyDescent="0.25">
      <c r="A129" s="272" t="s">
        <v>594</v>
      </c>
      <c r="B129" s="284" t="s">
        <v>598</v>
      </c>
      <c r="C129" s="272" t="s">
        <v>606</v>
      </c>
      <c r="D129" s="271">
        <v>4.25</v>
      </c>
      <c r="E129" s="276">
        <f t="shared" si="1"/>
        <v>255</v>
      </c>
      <c r="F129" s="273">
        <v>45587</v>
      </c>
      <c r="G129" s="263">
        <v>1.57</v>
      </c>
      <c r="H129" s="271"/>
      <c r="I129" s="271"/>
    </row>
    <row r="130" spans="1:9" x14ac:dyDescent="0.25">
      <c r="A130" s="272" t="s">
        <v>594</v>
      </c>
      <c r="B130" s="283" t="s">
        <v>591</v>
      </c>
      <c r="C130" s="272" t="s">
        <v>606</v>
      </c>
      <c r="D130" s="271">
        <v>4.25</v>
      </c>
      <c r="E130" s="276">
        <f t="shared" si="1"/>
        <v>255</v>
      </c>
      <c r="F130" s="273">
        <v>45587</v>
      </c>
      <c r="G130" s="263">
        <v>4.82</v>
      </c>
      <c r="H130" s="271"/>
      <c r="I130" s="271"/>
    </row>
    <row r="131" spans="1:9" x14ac:dyDescent="0.25">
      <c r="A131" s="272" t="s">
        <v>594</v>
      </c>
      <c r="B131" s="284" t="s">
        <v>598</v>
      </c>
      <c r="C131" s="272" t="s">
        <v>606</v>
      </c>
      <c r="D131" s="271">
        <v>4.25</v>
      </c>
      <c r="E131" s="276">
        <f t="shared" ref="E131:E194" si="2">+D131*60</f>
        <v>255</v>
      </c>
      <c r="F131" s="273">
        <v>45587</v>
      </c>
      <c r="G131" s="263">
        <v>6.15</v>
      </c>
      <c r="H131" s="271"/>
      <c r="I131" s="271"/>
    </row>
    <row r="132" spans="1:9" x14ac:dyDescent="0.25">
      <c r="A132" s="272" t="s">
        <v>594</v>
      </c>
      <c r="B132" s="282" t="s">
        <v>577</v>
      </c>
      <c r="C132" s="272" t="s">
        <v>606</v>
      </c>
      <c r="D132" s="271">
        <v>4.25</v>
      </c>
      <c r="E132" s="276">
        <f t="shared" si="2"/>
        <v>255</v>
      </c>
      <c r="F132" s="273">
        <v>45587</v>
      </c>
      <c r="G132" s="263">
        <v>0.56999999999999995</v>
      </c>
      <c r="H132" s="271"/>
      <c r="I132" s="271"/>
    </row>
    <row r="133" spans="1:9" x14ac:dyDescent="0.25">
      <c r="A133" s="272" t="s">
        <v>594</v>
      </c>
      <c r="B133" s="282" t="s">
        <v>577</v>
      </c>
      <c r="C133" s="272" t="s">
        <v>606</v>
      </c>
      <c r="D133" s="271">
        <v>4.25</v>
      </c>
      <c r="E133" s="276">
        <f t="shared" si="2"/>
        <v>255</v>
      </c>
      <c r="F133" s="273">
        <v>45587</v>
      </c>
      <c r="G133" s="263">
        <v>0.38</v>
      </c>
      <c r="H133" s="271"/>
      <c r="I133" s="271"/>
    </row>
    <row r="134" spans="1:9" x14ac:dyDescent="0.25">
      <c r="A134" s="272" t="s">
        <v>594</v>
      </c>
      <c r="B134" s="282" t="s">
        <v>577</v>
      </c>
      <c r="C134" s="272" t="s">
        <v>606</v>
      </c>
      <c r="D134" s="271">
        <v>4.25</v>
      </c>
      <c r="E134" s="276">
        <f t="shared" si="2"/>
        <v>255</v>
      </c>
      <c r="F134" s="273">
        <v>45587</v>
      </c>
      <c r="G134" s="263">
        <v>0.48</v>
      </c>
      <c r="H134" s="271"/>
      <c r="I134" s="271"/>
    </row>
    <row r="135" spans="1:9" x14ac:dyDescent="0.25">
      <c r="A135" s="272" t="s">
        <v>594</v>
      </c>
      <c r="B135" s="282" t="s">
        <v>577</v>
      </c>
      <c r="C135" s="272" t="s">
        <v>606</v>
      </c>
      <c r="D135" s="271">
        <v>4.25</v>
      </c>
      <c r="E135" s="276">
        <f t="shared" si="2"/>
        <v>255</v>
      </c>
      <c r="F135" s="273">
        <v>45587</v>
      </c>
      <c r="G135" s="263">
        <v>0.32</v>
      </c>
      <c r="H135" s="271"/>
      <c r="I135" s="271"/>
    </row>
    <row r="136" spans="1:9" x14ac:dyDescent="0.25">
      <c r="A136" s="272" t="s">
        <v>594</v>
      </c>
      <c r="B136" s="282" t="s">
        <v>577</v>
      </c>
      <c r="C136" s="272" t="s">
        <v>606</v>
      </c>
      <c r="D136" s="271">
        <v>4.25</v>
      </c>
      <c r="E136" s="276">
        <f t="shared" si="2"/>
        <v>255</v>
      </c>
      <c r="F136" s="273">
        <v>45587</v>
      </c>
      <c r="G136" s="263">
        <v>0.3</v>
      </c>
      <c r="H136" s="271"/>
      <c r="I136" s="271"/>
    </row>
    <row r="137" spans="1:9" x14ac:dyDescent="0.25">
      <c r="A137" s="272" t="s">
        <v>594</v>
      </c>
      <c r="B137" s="282" t="s">
        <v>577</v>
      </c>
      <c r="C137" s="272" t="s">
        <v>606</v>
      </c>
      <c r="D137" s="271">
        <v>4.25</v>
      </c>
      <c r="E137" s="276">
        <f t="shared" si="2"/>
        <v>255</v>
      </c>
      <c r="F137" s="273">
        <v>45587</v>
      </c>
      <c r="G137" s="263">
        <v>0.48</v>
      </c>
      <c r="H137" s="271"/>
      <c r="I137" s="271"/>
    </row>
    <row r="138" spans="1:9" x14ac:dyDescent="0.25">
      <c r="A138" s="272" t="s">
        <v>594</v>
      </c>
      <c r="B138" s="282" t="s">
        <v>577</v>
      </c>
      <c r="C138" s="272" t="s">
        <v>606</v>
      </c>
      <c r="D138" s="271">
        <v>4.25</v>
      </c>
      <c r="E138" s="276">
        <f t="shared" si="2"/>
        <v>255</v>
      </c>
      <c r="F138" s="273">
        <v>45587</v>
      </c>
      <c r="G138" s="263">
        <v>0.53</v>
      </c>
      <c r="H138" s="271"/>
      <c r="I138" s="271"/>
    </row>
    <row r="139" spans="1:9" x14ac:dyDescent="0.25">
      <c r="A139" s="272" t="s">
        <v>594</v>
      </c>
      <c r="B139" s="282" t="s">
        <v>577</v>
      </c>
      <c r="C139" s="272" t="s">
        <v>606</v>
      </c>
      <c r="D139" s="271">
        <v>4.25</v>
      </c>
      <c r="E139" s="276">
        <f t="shared" si="2"/>
        <v>255</v>
      </c>
      <c r="F139" s="273">
        <v>45587</v>
      </c>
      <c r="G139" s="263">
        <v>0.55000000000000004</v>
      </c>
      <c r="H139" s="271"/>
      <c r="I139" s="271"/>
    </row>
    <row r="140" spans="1:9" x14ac:dyDescent="0.25">
      <c r="A140" s="272" t="s">
        <v>594</v>
      </c>
      <c r="B140" s="283" t="s">
        <v>591</v>
      </c>
      <c r="C140" s="272" t="s">
        <v>606</v>
      </c>
      <c r="D140" s="271">
        <v>4.25</v>
      </c>
      <c r="E140" s="276">
        <f t="shared" si="2"/>
        <v>255</v>
      </c>
      <c r="F140" s="273">
        <v>45587</v>
      </c>
      <c r="G140" s="263">
        <v>0.9</v>
      </c>
      <c r="H140" s="271"/>
      <c r="I140" s="271"/>
    </row>
    <row r="141" spans="1:9" x14ac:dyDescent="0.25">
      <c r="A141" s="272" t="s">
        <v>594</v>
      </c>
      <c r="B141" s="284" t="s">
        <v>598</v>
      </c>
      <c r="C141" s="272" t="s">
        <v>606</v>
      </c>
      <c r="D141" s="271">
        <v>4.25</v>
      </c>
      <c r="E141" s="276">
        <f t="shared" si="2"/>
        <v>255</v>
      </c>
      <c r="F141" s="273">
        <v>45587</v>
      </c>
      <c r="G141" s="263">
        <v>4.68</v>
      </c>
      <c r="H141" s="271"/>
      <c r="I141" s="271"/>
    </row>
    <row r="142" spans="1:9" x14ac:dyDescent="0.25">
      <c r="A142" s="272" t="s">
        <v>594</v>
      </c>
      <c r="B142" s="284" t="s">
        <v>598</v>
      </c>
      <c r="C142" s="272" t="s">
        <v>606</v>
      </c>
      <c r="D142" s="271">
        <v>4.25</v>
      </c>
      <c r="E142" s="276">
        <f t="shared" si="2"/>
        <v>255</v>
      </c>
      <c r="F142" s="273">
        <v>45587</v>
      </c>
      <c r="G142" s="263">
        <v>1.35</v>
      </c>
      <c r="H142" s="271"/>
      <c r="I142" s="271"/>
    </row>
    <row r="143" spans="1:9" x14ac:dyDescent="0.25">
      <c r="A143" s="272" t="s">
        <v>594</v>
      </c>
      <c r="B143" s="284" t="s">
        <v>598</v>
      </c>
      <c r="C143" s="272" t="s">
        <v>606</v>
      </c>
      <c r="D143" s="271">
        <v>4.25</v>
      </c>
      <c r="E143" s="276">
        <f t="shared" si="2"/>
        <v>255</v>
      </c>
      <c r="F143" s="273">
        <v>45587</v>
      </c>
      <c r="G143" s="263">
        <v>0.65</v>
      </c>
      <c r="H143" s="271"/>
      <c r="I143" s="271"/>
    </row>
    <row r="144" spans="1:9" x14ac:dyDescent="0.25">
      <c r="A144" s="272" t="s">
        <v>594</v>
      </c>
      <c r="B144" s="284" t="s">
        <v>598</v>
      </c>
      <c r="C144" s="272" t="s">
        <v>606</v>
      </c>
      <c r="D144" s="271">
        <v>4.25</v>
      </c>
      <c r="E144" s="276">
        <f t="shared" si="2"/>
        <v>255</v>
      </c>
      <c r="F144" s="273">
        <v>45587</v>
      </c>
      <c r="G144" s="263">
        <v>1.25</v>
      </c>
      <c r="H144" s="271"/>
      <c r="I144" s="271"/>
    </row>
    <row r="145" spans="1:9" x14ac:dyDescent="0.25">
      <c r="A145" s="272" t="s">
        <v>594</v>
      </c>
      <c r="B145" s="284" t="s">
        <v>598</v>
      </c>
      <c r="C145" s="272" t="s">
        <v>606</v>
      </c>
      <c r="D145" s="271">
        <v>4.25</v>
      </c>
      <c r="E145" s="276">
        <f t="shared" si="2"/>
        <v>255</v>
      </c>
      <c r="F145" s="273">
        <v>45587</v>
      </c>
      <c r="G145" s="263">
        <v>0.52</v>
      </c>
      <c r="H145" s="271"/>
      <c r="I145" s="271"/>
    </row>
    <row r="146" spans="1:9" x14ac:dyDescent="0.25">
      <c r="A146" s="272" t="s">
        <v>594</v>
      </c>
      <c r="B146" s="284" t="s">
        <v>598</v>
      </c>
      <c r="C146" s="272" t="s">
        <v>606</v>
      </c>
      <c r="D146" s="271">
        <v>4.25</v>
      </c>
      <c r="E146" s="276">
        <f t="shared" si="2"/>
        <v>255</v>
      </c>
      <c r="F146" s="273">
        <v>45587</v>
      </c>
      <c r="G146" s="263">
        <v>1.42</v>
      </c>
      <c r="H146" s="271"/>
      <c r="I146" s="271"/>
    </row>
    <row r="147" spans="1:9" x14ac:dyDescent="0.25">
      <c r="A147" s="272" t="s">
        <v>594</v>
      </c>
      <c r="B147" s="284" t="s">
        <v>598</v>
      </c>
      <c r="C147" s="272" t="s">
        <v>606</v>
      </c>
      <c r="D147" s="271">
        <v>4.25</v>
      </c>
      <c r="E147" s="276">
        <f t="shared" si="2"/>
        <v>255</v>
      </c>
      <c r="F147" s="273">
        <v>45587</v>
      </c>
      <c r="G147" s="263">
        <v>2.72</v>
      </c>
      <c r="H147" s="271"/>
      <c r="I147" s="271"/>
    </row>
    <row r="148" spans="1:9" x14ac:dyDescent="0.25">
      <c r="A148" s="272" t="s">
        <v>594</v>
      </c>
      <c r="B148" s="284" t="s">
        <v>598</v>
      </c>
      <c r="C148" s="272" t="s">
        <v>606</v>
      </c>
      <c r="D148" s="271">
        <v>4.25</v>
      </c>
      <c r="E148" s="276">
        <f t="shared" si="2"/>
        <v>255</v>
      </c>
      <c r="F148" s="273">
        <v>45587</v>
      </c>
      <c r="G148" s="263">
        <v>1.5</v>
      </c>
      <c r="H148" s="271"/>
      <c r="I148" s="271"/>
    </row>
    <row r="149" spans="1:9" x14ac:dyDescent="0.25">
      <c r="A149" s="272" t="s">
        <v>594</v>
      </c>
      <c r="B149" s="284" t="s">
        <v>598</v>
      </c>
      <c r="C149" s="272" t="s">
        <v>606</v>
      </c>
      <c r="D149" s="271">
        <v>4.25</v>
      </c>
      <c r="E149" s="276">
        <f t="shared" si="2"/>
        <v>255</v>
      </c>
      <c r="F149" s="273">
        <v>45587</v>
      </c>
      <c r="G149" s="263">
        <v>1.38</v>
      </c>
      <c r="H149" s="271"/>
      <c r="I149" s="271"/>
    </row>
    <row r="150" spans="1:9" x14ac:dyDescent="0.25">
      <c r="A150" s="272" t="s">
        <v>594</v>
      </c>
      <c r="B150" s="284" t="s">
        <v>598</v>
      </c>
      <c r="C150" s="272" t="s">
        <v>606</v>
      </c>
      <c r="D150" s="271">
        <v>4.25</v>
      </c>
      <c r="E150" s="276">
        <f t="shared" si="2"/>
        <v>255</v>
      </c>
      <c r="F150" s="273">
        <v>45587</v>
      </c>
      <c r="G150" s="263">
        <v>1.38</v>
      </c>
      <c r="H150" s="271"/>
      <c r="I150" s="271"/>
    </row>
    <row r="151" spans="1:9" x14ac:dyDescent="0.25">
      <c r="A151" s="272" t="s">
        <v>594</v>
      </c>
      <c r="B151" s="284" t="s">
        <v>598</v>
      </c>
      <c r="C151" s="272" t="s">
        <v>606</v>
      </c>
      <c r="D151" s="271">
        <v>4.25</v>
      </c>
      <c r="E151" s="276">
        <f t="shared" si="2"/>
        <v>255</v>
      </c>
      <c r="F151" s="273">
        <v>45587</v>
      </c>
      <c r="G151" s="263">
        <v>1.18</v>
      </c>
      <c r="H151" s="271"/>
      <c r="I151" s="271"/>
    </row>
    <row r="152" spans="1:9" x14ac:dyDescent="0.25">
      <c r="A152" s="272" t="s">
        <v>594</v>
      </c>
      <c r="B152" s="284" t="s">
        <v>598</v>
      </c>
      <c r="C152" s="272" t="s">
        <v>606</v>
      </c>
      <c r="D152" s="271">
        <v>4.25</v>
      </c>
      <c r="E152" s="276">
        <f t="shared" si="2"/>
        <v>255</v>
      </c>
      <c r="F152" s="273">
        <v>45587</v>
      </c>
      <c r="G152" s="263">
        <v>0.75</v>
      </c>
      <c r="H152" s="271"/>
      <c r="I152" s="271"/>
    </row>
    <row r="153" spans="1:9" x14ac:dyDescent="0.25">
      <c r="A153" s="272" t="s">
        <v>594</v>
      </c>
      <c r="B153" s="284" t="s">
        <v>598</v>
      </c>
      <c r="C153" s="272" t="s">
        <v>606</v>
      </c>
      <c r="D153" s="271">
        <v>4.25</v>
      </c>
      <c r="E153" s="276">
        <f t="shared" si="2"/>
        <v>255</v>
      </c>
      <c r="F153" s="273">
        <v>45587</v>
      </c>
      <c r="G153" s="263">
        <v>1.02</v>
      </c>
      <c r="H153" s="271"/>
      <c r="I153" s="271"/>
    </row>
    <row r="154" spans="1:9" x14ac:dyDescent="0.25">
      <c r="A154" s="272" t="s">
        <v>594</v>
      </c>
      <c r="B154" s="284" t="s">
        <v>598</v>
      </c>
      <c r="C154" s="272" t="s">
        <v>606</v>
      </c>
      <c r="D154" s="271">
        <v>4.25</v>
      </c>
      <c r="E154" s="276">
        <f t="shared" si="2"/>
        <v>255</v>
      </c>
      <c r="F154" s="273">
        <v>45587</v>
      </c>
      <c r="G154" s="263">
        <v>5.38</v>
      </c>
      <c r="H154" s="271"/>
      <c r="I154" s="271"/>
    </row>
    <row r="155" spans="1:9" x14ac:dyDescent="0.25">
      <c r="A155" s="271" t="s">
        <v>584</v>
      </c>
      <c r="B155" s="283" t="s">
        <v>588</v>
      </c>
      <c r="C155" s="272" t="s">
        <v>606</v>
      </c>
      <c r="D155" s="271">
        <v>4.25</v>
      </c>
      <c r="E155" s="276">
        <f t="shared" si="2"/>
        <v>255</v>
      </c>
      <c r="F155" s="273">
        <v>45587</v>
      </c>
      <c r="G155" s="263">
        <v>13.97</v>
      </c>
      <c r="H155" s="271"/>
      <c r="I155" s="271"/>
    </row>
    <row r="156" spans="1:9" x14ac:dyDescent="0.25">
      <c r="A156" s="272" t="s">
        <v>594</v>
      </c>
      <c r="B156" s="284" t="s">
        <v>598</v>
      </c>
      <c r="C156" s="272" t="s">
        <v>606</v>
      </c>
      <c r="D156" s="271">
        <v>4.25</v>
      </c>
      <c r="E156" s="276">
        <f t="shared" si="2"/>
        <v>255</v>
      </c>
      <c r="F156" s="273">
        <v>45587</v>
      </c>
      <c r="G156" s="263">
        <v>1.52</v>
      </c>
      <c r="H156" s="271"/>
      <c r="I156" s="271"/>
    </row>
    <row r="157" spans="1:9" x14ac:dyDescent="0.25">
      <c r="A157" s="272" t="s">
        <v>594</v>
      </c>
      <c r="B157" s="283" t="s">
        <v>591</v>
      </c>
      <c r="C157" s="272" t="s">
        <v>606</v>
      </c>
      <c r="D157" s="271">
        <v>4.25</v>
      </c>
      <c r="E157" s="276">
        <f t="shared" si="2"/>
        <v>255</v>
      </c>
      <c r="F157" s="273">
        <v>45587</v>
      </c>
      <c r="G157" s="263">
        <v>3.5</v>
      </c>
      <c r="H157" s="271"/>
      <c r="I157" s="271"/>
    </row>
    <row r="158" spans="1:9" x14ac:dyDescent="0.25">
      <c r="A158" s="272" t="s">
        <v>594</v>
      </c>
      <c r="B158" s="284" t="s">
        <v>598</v>
      </c>
      <c r="C158" s="272" t="s">
        <v>606</v>
      </c>
      <c r="D158" s="271">
        <v>4.25</v>
      </c>
      <c r="E158" s="276">
        <f t="shared" si="2"/>
        <v>255</v>
      </c>
      <c r="F158" s="273">
        <v>45587</v>
      </c>
      <c r="G158" s="263">
        <v>3.28</v>
      </c>
      <c r="H158" s="271"/>
      <c r="I158" s="271"/>
    </row>
    <row r="159" spans="1:9" x14ac:dyDescent="0.25">
      <c r="A159" s="272" t="s">
        <v>594</v>
      </c>
      <c r="B159" s="282" t="s">
        <v>577</v>
      </c>
      <c r="C159" s="272" t="s">
        <v>606</v>
      </c>
      <c r="D159" s="271">
        <v>4.25</v>
      </c>
      <c r="E159" s="276">
        <f t="shared" si="2"/>
        <v>255</v>
      </c>
      <c r="F159" s="273">
        <v>45587</v>
      </c>
      <c r="G159" s="263">
        <v>0.82</v>
      </c>
      <c r="H159" s="271"/>
      <c r="I159" s="271"/>
    </row>
    <row r="160" spans="1:9" x14ac:dyDescent="0.25">
      <c r="A160" s="272" t="s">
        <v>594</v>
      </c>
      <c r="B160" s="282" t="s">
        <v>577</v>
      </c>
      <c r="C160" s="272" t="s">
        <v>606</v>
      </c>
      <c r="D160" s="271">
        <v>4.25</v>
      </c>
      <c r="E160" s="276">
        <f t="shared" si="2"/>
        <v>255</v>
      </c>
      <c r="F160" s="273">
        <v>45587</v>
      </c>
      <c r="G160" s="263">
        <v>0.37</v>
      </c>
      <c r="H160" s="271"/>
      <c r="I160" s="271"/>
    </row>
    <row r="161" spans="1:9" x14ac:dyDescent="0.25">
      <c r="A161" s="272" t="s">
        <v>594</v>
      </c>
      <c r="B161" s="282" t="s">
        <v>577</v>
      </c>
      <c r="C161" s="272" t="s">
        <v>606</v>
      </c>
      <c r="D161" s="271">
        <v>4.25</v>
      </c>
      <c r="E161" s="276">
        <f t="shared" si="2"/>
        <v>255</v>
      </c>
      <c r="F161" s="273">
        <v>45587</v>
      </c>
      <c r="G161" s="263">
        <v>0.97</v>
      </c>
      <c r="H161" s="271"/>
      <c r="I161" s="271"/>
    </row>
    <row r="162" spans="1:9" x14ac:dyDescent="0.25">
      <c r="A162" s="272" t="s">
        <v>594</v>
      </c>
      <c r="B162" s="282" t="s">
        <v>577</v>
      </c>
      <c r="C162" s="272" t="s">
        <v>606</v>
      </c>
      <c r="D162" s="271">
        <v>4.25</v>
      </c>
      <c r="E162" s="276">
        <f t="shared" si="2"/>
        <v>255</v>
      </c>
      <c r="F162" s="273">
        <v>45587</v>
      </c>
      <c r="G162" s="263">
        <v>0.62</v>
      </c>
      <c r="H162" s="271"/>
      <c r="I162" s="271"/>
    </row>
    <row r="163" spans="1:9" x14ac:dyDescent="0.25">
      <c r="A163" s="272" t="s">
        <v>594</v>
      </c>
      <c r="B163" s="282" t="s">
        <v>577</v>
      </c>
      <c r="C163" s="272" t="s">
        <v>606</v>
      </c>
      <c r="D163" s="271">
        <v>4.25</v>
      </c>
      <c r="E163" s="276">
        <f t="shared" si="2"/>
        <v>255</v>
      </c>
      <c r="F163" s="273">
        <v>45587</v>
      </c>
      <c r="G163" s="263">
        <v>1.07</v>
      </c>
      <c r="H163" s="271"/>
      <c r="I163" s="271"/>
    </row>
    <row r="164" spans="1:9" x14ac:dyDescent="0.25">
      <c r="A164" s="272" t="s">
        <v>594</v>
      </c>
      <c r="B164" s="283" t="s">
        <v>591</v>
      </c>
      <c r="C164" s="272" t="s">
        <v>606</v>
      </c>
      <c r="D164" s="271">
        <v>4.25</v>
      </c>
      <c r="E164" s="276">
        <f t="shared" si="2"/>
        <v>255</v>
      </c>
      <c r="F164" s="273">
        <v>45587</v>
      </c>
      <c r="G164" s="263">
        <v>0.88</v>
      </c>
      <c r="H164" s="271"/>
      <c r="I164" s="271"/>
    </row>
    <row r="165" spans="1:9" x14ac:dyDescent="0.25">
      <c r="A165" s="272" t="s">
        <v>594</v>
      </c>
      <c r="B165" s="284" t="s">
        <v>598</v>
      </c>
      <c r="C165" s="272" t="s">
        <v>606</v>
      </c>
      <c r="D165" s="271">
        <v>4.25</v>
      </c>
      <c r="E165" s="276">
        <f t="shared" si="2"/>
        <v>255</v>
      </c>
      <c r="F165" s="273">
        <v>45587</v>
      </c>
      <c r="G165" s="263">
        <v>2.7</v>
      </c>
      <c r="H165" s="271"/>
      <c r="I165" s="271"/>
    </row>
    <row r="166" spans="1:9" x14ac:dyDescent="0.25">
      <c r="A166" s="272" t="s">
        <v>594</v>
      </c>
      <c r="B166" s="284" t="s">
        <v>598</v>
      </c>
      <c r="C166" s="272" t="s">
        <v>606</v>
      </c>
      <c r="D166" s="271">
        <v>4.25</v>
      </c>
      <c r="E166" s="276">
        <f t="shared" si="2"/>
        <v>255</v>
      </c>
      <c r="F166" s="273">
        <v>45587</v>
      </c>
      <c r="G166" s="263">
        <v>1.32</v>
      </c>
      <c r="H166" s="271"/>
      <c r="I166" s="271"/>
    </row>
    <row r="167" spans="1:9" x14ac:dyDescent="0.25">
      <c r="A167" s="272" t="s">
        <v>594</v>
      </c>
      <c r="B167" s="284" t="s">
        <v>598</v>
      </c>
      <c r="C167" s="272" t="s">
        <v>606</v>
      </c>
      <c r="D167" s="271">
        <v>4.25</v>
      </c>
      <c r="E167" s="276">
        <f t="shared" si="2"/>
        <v>255</v>
      </c>
      <c r="F167" s="273">
        <v>45587</v>
      </c>
      <c r="G167" s="263">
        <v>1.72</v>
      </c>
      <c r="H167" s="271"/>
      <c r="I167" s="271"/>
    </row>
    <row r="168" spans="1:9" x14ac:dyDescent="0.25">
      <c r="A168" s="272" t="s">
        <v>594</v>
      </c>
      <c r="B168" s="284" t="s">
        <v>598</v>
      </c>
      <c r="C168" s="272" t="s">
        <v>606</v>
      </c>
      <c r="D168" s="271">
        <v>4.25</v>
      </c>
      <c r="E168" s="276">
        <f t="shared" si="2"/>
        <v>255</v>
      </c>
      <c r="F168" s="273">
        <v>45587</v>
      </c>
      <c r="G168" s="263">
        <v>6.23</v>
      </c>
      <c r="H168" s="271"/>
      <c r="I168" s="271"/>
    </row>
    <row r="169" spans="1:9" x14ac:dyDescent="0.25">
      <c r="A169" s="272" t="s">
        <v>594</v>
      </c>
      <c r="B169" s="284" t="s">
        <v>598</v>
      </c>
      <c r="C169" s="272" t="s">
        <v>606</v>
      </c>
      <c r="D169" s="271">
        <v>4.25</v>
      </c>
      <c r="E169" s="276">
        <f t="shared" si="2"/>
        <v>255</v>
      </c>
      <c r="F169" s="273">
        <v>45587</v>
      </c>
      <c r="G169" s="263">
        <v>1.28</v>
      </c>
      <c r="H169" s="271"/>
      <c r="I169" s="271"/>
    </row>
    <row r="170" spans="1:9" x14ac:dyDescent="0.25">
      <c r="A170" s="272" t="s">
        <v>594</v>
      </c>
      <c r="B170" s="284" t="s">
        <v>598</v>
      </c>
      <c r="C170" s="272" t="s">
        <v>606</v>
      </c>
      <c r="D170" s="271">
        <v>4.25</v>
      </c>
      <c r="E170" s="276">
        <f t="shared" si="2"/>
        <v>255</v>
      </c>
      <c r="F170" s="273">
        <v>45587</v>
      </c>
      <c r="G170" s="263">
        <v>1.52</v>
      </c>
      <c r="H170" s="271"/>
      <c r="I170" s="271"/>
    </row>
    <row r="171" spans="1:9" x14ac:dyDescent="0.25">
      <c r="A171" s="272" t="s">
        <v>594</v>
      </c>
      <c r="B171" s="284" t="s">
        <v>598</v>
      </c>
      <c r="C171" s="272" t="s">
        <v>606</v>
      </c>
      <c r="D171" s="271">
        <v>4.25</v>
      </c>
      <c r="E171" s="276">
        <f t="shared" si="2"/>
        <v>255</v>
      </c>
      <c r="F171" s="273">
        <v>45587</v>
      </c>
      <c r="G171" s="263">
        <v>1.27</v>
      </c>
      <c r="H171" s="271"/>
      <c r="I171" s="271"/>
    </row>
    <row r="172" spans="1:9" x14ac:dyDescent="0.25">
      <c r="A172" s="272" t="s">
        <v>594</v>
      </c>
      <c r="B172" s="284" t="s">
        <v>598</v>
      </c>
      <c r="C172" s="272" t="s">
        <v>606</v>
      </c>
      <c r="D172" s="271">
        <v>4.25</v>
      </c>
      <c r="E172" s="276">
        <f t="shared" si="2"/>
        <v>255</v>
      </c>
      <c r="F172" s="273">
        <v>45587</v>
      </c>
      <c r="G172" s="263">
        <v>6.12</v>
      </c>
      <c r="H172" s="271"/>
      <c r="I172" s="271"/>
    </row>
    <row r="173" spans="1:9" x14ac:dyDescent="0.25">
      <c r="A173" s="272" t="s">
        <v>594</v>
      </c>
      <c r="B173" s="284" t="s">
        <v>598</v>
      </c>
      <c r="C173" s="272" t="s">
        <v>606</v>
      </c>
      <c r="D173" s="271">
        <v>4.25</v>
      </c>
      <c r="E173" s="276">
        <f t="shared" si="2"/>
        <v>255</v>
      </c>
      <c r="F173" s="273">
        <v>45587</v>
      </c>
      <c r="G173" s="263">
        <v>1.63</v>
      </c>
      <c r="H173" s="271"/>
      <c r="I173" s="271"/>
    </row>
    <row r="174" spans="1:9" x14ac:dyDescent="0.25">
      <c r="A174" s="272" t="s">
        <v>594</v>
      </c>
      <c r="B174" s="284" t="s">
        <v>598</v>
      </c>
      <c r="C174" s="272" t="s">
        <v>606</v>
      </c>
      <c r="D174" s="271">
        <v>4.25</v>
      </c>
      <c r="E174" s="276">
        <f t="shared" si="2"/>
        <v>255</v>
      </c>
      <c r="F174" s="273">
        <v>45587</v>
      </c>
      <c r="G174" s="263">
        <v>1.53</v>
      </c>
      <c r="H174" s="271"/>
      <c r="I174" s="271"/>
    </row>
    <row r="175" spans="1:9" x14ac:dyDescent="0.25">
      <c r="A175" s="271" t="s">
        <v>584</v>
      </c>
      <c r="B175" s="283" t="s">
        <v>246</v>
      </c>
      <c r="C175" s="272" t="s">
        <v>606</v>
      </c>
      <c r="D175" s="271">
        <v>4.25</v>
      </c>
      <c r="E175" s="276">
        <f t="shared" si="2"/>
        <v>255</v>
      </c>
      <c r="F175" s="273">
        <v>45587</v>
      </c>
      <c r="G175" s="263">
        <v>30.07</v>
      </c>
      <c r="H175" s="271"/>
      <c r="I175" s="271"/>
    </row>
    <row r="176" spans="1:9" x14ac:dyDescent="0.25">
      <c r="A176" s="272" t="s">
        <v>594</v>
      </c>
      <c r="B176" s="284" t="s">
        <v>598</v>
      </c>
      <c r="C176" s="272" t="s">
        <v>606</v>
      </c>
      <c r="D176" s="271">
        <v>4.25</v>
      </c>
      <c r="E176" s="276">
        <f t="shared" si="2"/>
        <v>255</v>
      </c>
      <c r="F176" s="273">
        <v>45587</v>
      </c>
      <c r="G176" s="263">
        <v>3.77</v>
      </c>
      <c r="H176" s="271"/>
      <c r="I176" s="271"/>
    </row>
    <row r="177" spans="1:9" x14ac:dyDescent="0.25">
      <c r="A177" s="272" t="s">
        <v>594</v>
      </c>
      <c r="B177" s="282" t="s">
        <v>577</v>
      </c>
      <c r="C177" s="272" t="s">
        <v>606</v>
      </c>
      <c r="D177" s="271">
        <v>4.25</v>
      </c>
      <c r="E177" s="276">
        <f t="shared" si="2"/>
        <v>255</v>
      </c>
      <c r="F177" s="273">
        <v>45587</v>
      </c>
      <c r="G177" s="263">
        <v>0.53</v>
      </c>
      <c r="H177" s="271"/>
      <c r="I177" s="271"/>
    </row>
    <row r="178" spans="1:9" x14ac:dyDescent="0.25">
      <c r="A178" s="272" t="s">
        <v>594</v>
      </c>
      <c r="B178" s="282" t="s">
        <v>577</v>
      </c>
      <c r="C178" s="272" t="s">
        <v>606</v>
      </c>
      <c r="D178" s="271">
        <v>4.25</v>
      </c>
      <c r="E178" s="276">
        <f t="shared" si="2"/>
        <v>255</v>
      </c>
      <c r="F178" s="273">
        <v>45587</v>
      </c>
      <c r="G178" s="263">
        <v>0.8</v>
      </c>
      <c r="H178" s="271"/>
      <c r="I178" s="271"/>
    </row>
    <row r="179" spans="1:9" x14ac:dyDescent="0.25">
      <c r="A179" s="272" t="s">
        <v>594</v>
      </c>
      <c r="B179" s="282" t="s">
        <v>577</v>
      </c>
      <c r="C179" s="272" t="s">
        <v>606</v>
      </c>
      <c r="D179" s="271">
        <v>4.25</v>
      </c>
      <c r="E179" s="276">
        <f t="shared" si="2"/>
        <v>255</v>
      </c>
      <c r="F179" s="273">
        <v>45587</v>
      </c>
      <c r="G179" s="263">
        <v>0.88</v>
      </c>
      <c r="H179" s="271"/>
      <c r="I179" s="271"/>
    </row>
    <row r="180" spans="1:9" x14ac:dyDescent="0.25">
      <c r="A180" s="272" t="s">
        <v>594</v>
      </c>
      <c r="B180" s="283" t="s">
        <v>589</v>
      </c>
      <c r="C180" s="272" t="s">
        <v>606</v>
      </c>
      <c r="D180" s="271">
        <v>4.25</v>
      </c>
      <c r="E180" s="276">
        <f t="shared" si="2"/>
        <v>255</v>
      </c>
      <c r="F180" s="273">
        <v>45587</v>
      </c>
      <c r="G180" s="263">
        <v>33.57</v>
      </c>
      <c r="H180" s="271"/>
      <c r="I180" s="271"/>
    </row>
    <row r="181" spans="1:9" x14ac:dyDescent="0.25">
      <c r="A181" s="272" t="s">
        <v>594</v>
      </c>
      <c r="B181" s="284" t="s">
        <v>598</v>
      </c>
      <c r="C181" s="272" t="s">
        <v>606</v>
      </c>
      <c r="D181" s="271">
        <v>4.25</v>
      </c>
      <c r="E181" s="276">
        <f t="shared" si="2"/>
        <v>255</v>
      </c>
      <c r="F181" s="273">
        <v>45588</v>
      </c>
      <c r="G181" s="263">
        <v>0.9</v>
      </c>
      <c r="H181" s="271"/>
      <c r="I181" s="271"/>
    </row>
    <row r="182" spans="1:9" x14ac:dyDescent="0.25">
      <c r="A182" s="272" t="s">
        <v>594</v>
      </c>
      <c r="B182" s="284" t="s">
        <v>598</v>
      </c>
      <c r="C182" s="272" t="s">
        <v>606</v>
      </c>
      <c r="D182" s="271">
        <v>4.25</v>
      </c>
      <c r="E182" s="276">
        <f t="shared" si="2"/>
        <v>255</v>
      </c>
      <c r="F182" s="273">
        <v>45588</v>
      </c>
      <c r="G182" s="263">
        <v>8.1</v>
      </c>
      <c r="H182" s="271"/>
      <c r="I182" s="271"/>
    </row>
    <row r="183" spans="1:9" x14ac:dyDescent="0.25">
      <c r="A183" s="272" t="s">
        <v>594</v>
      </c>
      <c r="B183" s="284" t="s">
        <v>598</v>
      </c>
      <c r="C183" s="272" t="s">
        <v>606</v>
      </c>
      <c r="D183" s="271">
        <v>4.25</v>
      </c>
      <c r="E183" s="276">
        <f t="shared" si="2"/>
        <v>255</v>
      </c>
      <c r="F183" s="273">
        <v>45588</v>
      </c>
      <c r="G183" s="263">
        <v>1.7</v>
      </c>
      <c r="H183" s="271"/>
      <c r="I183" s="271"/>
    </row>
    <row r="184" spans="1:9" x14ac:dyDescent="0.25">
      <c r="A184" s="272" t="s">
        <v>594</v>
      </c>
      <c r="B184" s="284" t="s">
        <v>598</v>
      </c>
      <c r="C184" s="272" t="s">
        <v>606</v>
      </c>
      <c r="D184" s="271">
        <v>4.25</v>
      </c>
      <c r="E184" s="276">
        <f t="shared" si="2"/>
        <v>255</v>
      </c>
      <c r="F184" s="273">
        <v>45588</v>
      </c>
      <c r="G184" s="263">
        <v>1.35</v>
      </c>
      <c r="H184" s="271"/>
      <c r="I184" s="271"/>
    </row>
    <row r="185" spans="1:9" x14ac:dyDescent="0.25">
      <c r="A185" s="272" t="s">
        <v>594</v>
      </c>
      <c r="B185" s="284" t="s">
        <v>598</v>
      </c>
      <c r="C185" s="272" t="s">
        <v>606</v>
      </c>
      <c r="D185" s="271">
        <v>4.25</v>
      </c>
      <c r="E185" s="276">
        <f t="shared" si="2"/>
        <v>255</v>
      </c>
      <c r="F185" s="273">
        <v>45588</v>
      </c>
      <c r="G185" s="263">
        <v>0.68</v>
      </c>
      <c r="H185" s="271"/>
      <c r="I185" s="271"/>
    </row>
    <row r="186" spans="1:9" x14ac:dyDescent="0.25">
      <c r="A186" s="272" t="s">
        <v>594</v>
      </c>
      <c r="B186" s="284" t="s">
        <v>598</v>
      </c>
      <c r="C186" s="272" t="s">
        <v>606</v>
      </c>
      <c r="D186" s="271">
        <v>4.25</v>
      </c>
      <c r="E186" s="276">
        <f t="shared" si="2"/>
        <v>255</v>
      </c>
      <c r="F186" s="273">
        <v>45588</v>
      </c>
      <c r="G186" s="263">
        <v>3.3</v>
      </c>
      <c r="H186" s="271"/>
      <c r="I186" s="271"/>
    </row>
    <row r="187" spans="1:9" x14ac:dyDescent="0.25">
      <c r="A187" s="272" t="s">
        <v>594</v>
      </c>
      <c r="B187" s="284" t="s">
        <v>598</v>
      </c>
      <c r="C187" s="272" t="s">
        <v>606</v>
      </c>
      <c r="D187" s="271">
        <v>4.25</v>
      </c>
      <c r="E187" s="276">
        <f t="shared" si="2"/>
        <v>255</v>
      </c>
      <c r="F187" s="273">
        <v>45588</v>
      </c>
      <c r="G187" s="263">
        <v>0.78</v>
      </c>
      <c r="H187" s="271"/>
      <c r="I187" s="271"/>
    </row>
    <row r="188" spans="1:9" x14ac:dyDescent="0.25">
      <c r="A188" s="272" t="s">
        <v>594</v>
      </c>
      <c r="B188" s="284" t="s">
        <v>598</v>
      </c>
      <c r="C188" s="272" t="s">
        <v>606</v>
      </c>
      <c r="D188" s="271">
        <v>4.25</v>
      </c>
      <c r="E188" s="276">
        <f t="shared" si="2"/>
        <v>255</v>
      </c>
      <c r="F188" s="273">
        <v>45588</v>
      </c>
      <c r="G188" s="263">
        <v>1.1299999999999999</v>
      </c>
      <c r="H188" s="271"/>
      <c r="I188" s="271"/>
    </row>
    <row r="189" spans="1:9" x14ac:dyDescent="0.25">
      <c r="A189" s="272" t="s">
        <v>594</v>
      </c>
      <c r="B189" s="284" t="s">
        <v>598</v>
      </c>
      <c r="C189" s="272" t="s">
        <v>606</v>
      </c>
      <c r="D189" s="271">
        <v>4.25</v>
      </c>
      <c r="E189" s="276">
        <f t="shared" si="2"/>
        <v>255</v>
      </c>
      <c r="F189" s="273">
        <v>45588</v>
      </c>
      <c r="G189" s="263">
        <v>0.52</v>
      </c>
      <c r="H189" s="271"/>
      <c r="I189" s="271"/>
    </row>
    <row r="190" spans="1:9" x14ac:dyDescent="0.25">
      <c r="A190" s="272" t="s">
        <v>594</v>
      </c>
      <c r="B190" s="284" t="s">
        <v>598</v>
      </c>
      <c r="C190" s="272" t="s">
        <v>606</v>
      </c>
      <c r="D190" s="271">
        <v>4.25</v>
      </c>
      <c r="E190" s="276">
        <f t="shared" si="2"/>
        <v>255</v>
      </c>
      <c r="F190" s="273">
        <v>45588</v>
      </c>
      <c r="G190" s="263">
        <v>4.2699999999999996</v>
      </c>
      <c r="H190" s="271"/>
      <c r="I190" s="271"/>
    </row>
    <row r="191" spans="1:9" x14ac:dyDescent="0.25">
      <c r="A191" s="272" t="s">
        <v>594</v>
      </c>
      <c r="B191" s="284" t="s">
        <v>598</v>
      </c>
      <c r="C191" s="272" t="s">
        <v>606</v>
      </c>
      <c r="D191" s="271">
        <v>4.25</v>
      </c>
      <c r="E191" s="276">
        <f t="shared" si="2"/>
        <v>255</v>
      </c>
      <c r="F191" s="273">
        <v>45588</v>
      </c>
      <c r="G191" s="263">
        <v>0.55000000000000004</v>
      </c>
      <c r="H191" s="271"/>
      <c r="I191" s="271"/>
    </row>
    <row r="192" spans="1:9" x14ac:dyDescent="0.25">
      <c r="A192" s="272" t="s">
        <v>594</v>
      </c>
      <c r="B192" s="284" t="s">
        <v>598</v>
      </c>
      <c r="C192" s="272" t="s">
        <v>606</v>
      </c>
      <c r="D192" s="271">
        <v>4.25</v>
      </c>
      <c r="E192" s="276">
        <f t="shared" si="2"/>
        <v>255</v>
      </c>
      <c r="F192" s="273">
        <v>45588</v>
      </c>
      <c r="G192" s="263">
        <v>1.73</v>
      </c>
      <c r="H192" s="271"/>
      <c r="I192" s="271"/>
    </row>
    <row r="193" spans="1:9" x14ac:dyDescent="0.25">
      <c r="A193" s="272" t="s">
        <v>594</v>
      </c>
      <c r="B193" s="284" t="s">
        <v>598</v>
      </c>
      <c r="C193" s="272" t="s">
        <v>606</v>
      </c>
      <c r="D193" s="271">
        <v>4.25</v>
      </c>
      <c r="E193" s="276">
        <f t="shared" si="2"/>
        <v>255</v>
      </c>
      <c r="F193" s="273">
        <v>45588</v>
      </c>
      <c r="G193" s="263">
        <v>5.23</v>
      </c>
      <c r="H193" s="271"/>
      <c r="I193" s="271"/>
    </row>
    <row r="194" spans="1:9" x14ac:dyDescent="0.25">
      <c r="A194" s="272" t="s">
        <v>594</v>
      </c>
      <c r="B194" s="284" t="s">
        <v>598</v>
      </c>
      <c r="C194" s="272" t="s">
        <v>606</v>
      </c>
      <c r="D194" s="271">
        <v>4.25</v>
      </c>
      <c r="E194" s="276">
        <f t="shared" si="2"/>
        <v>255</v>
      </c>
      <c r="F194" s="273">
        <v>45588</v>
      </c>
      <c r="G194" s="263">
        <v>0.98</v>
      </c>
      <c r="H194" s="271"/>
      <c r="I194" s="271"/>
    </row>
    <row r="195" spans="1:9" x14ac:dyDescent="0.25">
      <c r="A195" s="272" t="s">
        <v>594</v>
      </c>
      <c r="B195" s="284" t="s">
        <v>598</v>
      </c>
      <c r="C195" s="272" t="s">
        <v>606</v>
      </c>
      <c r="D195" s="271">
        <v>4.25</v>
      </c>
      <c r="E195" s="276">
        <f t="shared" ref="E195:E258" si="3">+D195*60</f>
        <v>255</v>
      </c>
      <c r="F195" s="273">
        <v>45588</v>
      </c>
      <c r="G195" s="263">
        <v>1.03</v>
      </c>
      <c r="H195" s="271"/>
      <c r="I195" s="271"/>
    </row>
    <row r="196" spans="1:9" x14ac:dyDescent="0.25">
      <c r="A196" s="272" t="s">
        <v>594</v>
      </c>
      <c r="B196" s="284" t="s">
        <v>598</v>
      </c>
      <c r="C196" s="272" t="s">
        <v>606</v>
      </c>
      <c r="D196" s="271">
        <v>4.25</v>
      </c>
      <c r="E196" s="276">
        <f t="shared" si="3"/>
        <v>255</v>
      </c>
      <c r="F196" s="273">
        <v>45588</v>
      </c>
      <c r="G196" s="263">
        <v>1.23</v>
      </c>
      <c r="H196" s="271"/>
      <c r="I196" s="271"/>
    </row>
    <row r="197" spans="1:9" x14ac:dyDescent="0.25">
      <c r="A197" s="272" t="s">
        <v>594</v>
      </c>
      <c r="B197" s="284" t="s">
        <v>598</v>
      </c>
      <c r="C197" s="272" t="s">
        <v>606</v>
      </c>
      <c r="D197" s="271">
        <v>4.25</v>
      </c>
      <c r="E197" s="276">
        <f t="shared" si="3"/>
        <v>255</v>
      </c>
      <c r="F197" s="273">
        <v>45588</v>
      </c>
      <c r="G197" s="263">
        <v>5.17</v>
      </c>
      <c r="H197" s="271"/>
      <c r="I197" s="271"/>
    </row>
    <row r="198" spans="1:9" x14ac:dyDescent="0.25">
      <c r="A198" s="272" t="s">
        <v>594</v>
      </c>
      <c r="B198" s="284" t="s">
        <v>598</v>
      </c>
      <c r="C198" s="272" t="s">
        <v>606</v>
      </c>
      <c r="D198" s="271">
        <v>4.25</v>
      </c>
      <c r="E198" s="276">
        <f t="shared" si="3"/>
        <v>255</v>
      </c>
      <c r="F198" s="273">
        <v>45588</v>
      </c>
      <c r="G198" s="263">
        <v>1.23</v>
      </c>
      <c r="H198" s="271"/>
      <c r="I198" s="271"/>
    </row>
    <row r="199" spans="1:9" x14ac:dyDescent="0.25">
      <c r="A199" s="272" t="s">
        <v>594</v>
      </c>
      <c r="B199" s="284" t="s">
        <v>598</v>
      </c>
      <c r="C199" s="272" t="s">
        <v>606</v>
      </c>
      <c r="D199" s="271">
        <v>4.25</v>
      </c>
      <c r="E199" s="276">
        <f t="shared" si="3"/>
        <v>255</v>
      </c>
      <c r="F199" s="273">
        <v>45588</v>
      </c>
      <c r="G199" s="263">
        <v>2.2200000000000002</v>
      </c>
      <c r="H199" s="271"/>
      <c r="I199" s="271"/>
    </row>
    <row r="200" spans="1:9" x14ac:dyDescent="0.25">
      <c r="A200" s="272" t="s">
        <v>594</v>
      </c>
      <c r="B200" s="284" t="s">
        <v>598</v>
      </c>
      <c r="C200" s="272" t="s">
        <v>606</v>
      </c>
      <c r="D200" s="271">
        <v>4.25</v>
      </c>
      <c r="E200" s="276">
        <f t="shared" si="3"/>
        <v>255</v>
      </c>
      <c r="F200" s="273">
        <v>45588</v>
      </c>
      <c r="G200" s="263">
        <v>1.63</v>
      </c>
      <c r="H200" s="271"/>
      <c r="I200" s="271"/>
    </row>
    <row r="201" spans="1:9" x14ac:dyDescent="0.25">
      <c r="A201" s="271" t="s">
        <v>584</v>
      </c>
      <c r="B201" s="283" t="s">
        <v>588</v>
      </c>
      <c r="C201" s="272" t="s">
        <v>606</v>
      </c>
      <c r="D201" s="271">
        <v>4.25</v>
      </c>
      <c r="E201" s="276">
        <f t="shared" si="3"/>
        <v>255</v>
      </c>
      <c r="F201" s="273">
        <v>45588</v>
      </c>
      <c r="G201" s="263">
        <v>5.0999999999999996</v>
      </c>
      <c r="H201" s="271"/>
      <c r="I201" s="271"/>
    </row>
    <row r="202" spans="1:9" x14ac:dyDescent="0.25">
      <c r="A202" s="272" t="s">
        <v>594</v>
      </c>
      <c r="B202" s="282" t="s">
        <v>581</v>
      </c>
      <c r="C202" s="272" t="s">
        <v>606</v>
      </c>
      <c r="D202" s="271">
        <v>4.25</v>
      </c>
      <c r="E202" s="276">
        <f t="shared" si="3"/>
        <v>255</v>
      </c>
      <c r="F202" s="273">
        <v>45588</v>
      </c>
      <c r="G202" s="263">
        <v>3.2</v>
      </c>
      <c r="H202" s="271"/>
      <c r="I202" s="271"/>
    </row>
    <row r="203" spans="1:9" x14ac:dyDescent="0.25">
      <c r="A203" s="272" t="s">
        <v>594</v>
      </c>
      <c r="B203" s="284" t="s">
        <v>598</v>
      </c>
      <c r="C203" s="272" t="s">
        <v>606</v>
      </c>
      <c r="D203" s="271">
        <v>4.25</v>
      </c>
      <c r="E203" s="276">
        <f t="shared" si="3"/>
        <v>255</v>
      </c>
      <c r="F203" s="273">
        <v>45588</v>
      </c>
      <c r="G203" s="263">
        <v>4.42</v>
      </c>
      <c r="H203" s="271"/>
      <c r="I203" s="271"/>
    </row>
    <row r="204" spans="1:9" x14ac:dyDescent="0.25">
      <c r="A204" s="272" t="s">
        <v>594</v>
      </c>
      <c r="B204" s="284" t="s">
        <v>598</v>
      </c>
      <c r="C204" s="272" t="s">
        <v>606</v>
      </c>
      <c r="D204" s="271">
        <v>4.25</v>
      </c>
      <c r="E204" s="276">
        <f t="shared" si="3"/>
        <v>255</v>
      </c>
      <c r="F204" s="273">
        <v>45588</v>
      </c>
      <c r="G204" s="263">
        <v>1.23</v>
      </c>
      <c r="H204" s="271"/>
      <c r="I204" s="271"/>
    </row>
    <row r="205" spans="1:9" x14ac:dyDescent="0.25">
      <c r="A205" s="272" t="s">
        <v>594</v>
      </c>
      <c r="B205" s="284" t="s">
        <v>598</v>
      </c>
      <c r="C205" s="272" t="s">
        <v>606</v>
      </c>
      <c r="D205" s="271">
        <v>4.25</v>
      </c>
      <c r="E205" s="276">
        <f t="shared" si="3"/>
        <v>255</v>
      </c>
      <c r="F205" s="273">
        <v>45588</v>
      </c>
      <c r="G205" s="263">
        <v>1.72</v>
      </c>
      <c r="H205" s="271"/>
      <c r="I205" s="271"/>
    </row>
    <row r="206" spans="1:9" x14ac:dyDescent="0.25">
      <c r="A206" s="272" t="s">
        <v>594</v>
      </c>
      <c r="B206" s="284" t="s">
        <v>598</v>
      </c>
      <c r="C206" s="272" t="s">
        <v>606</v>
      </c>
      <c r="D206" s="271">
        <v>4.25</v>
      </c>
      <c r="E206" s="276">
        <f t="shared" si="3"/>
        <v>255</v>
      </c>
      <c r="F206" s="273">
        <v>45588</v>
      </c>
      <c r="G206" s="263">
        <v>0.7</v>
      </c>
      <c r="H206" s="271"/>
      <c r="I206" s="271"/>
    </row>
    <row r="207" spans="1:9" x14ac:dyDescent="0.25">
      <c r="A207" s="272" t="s">
        <v>594</v>
      </c>
      <c r="B207" s="284" t="s">
        <v>598</v>
      </c>
      <c r="C207" s="272" t="s">
        <v>606</v>
      </c>
      <c r="D207" s="271">
        <v>4.25</v>
      </c>
      <c r="E207" s="276">
        <f t="shared" si="3"/>
        <v>255</v>
      </c>
      <c r="F207" s="273">
        <v>45588</v>
      </c>
      <c r="G207" s="263">
        <v>2.73</v>
      </c>
      <c r="H207" s="271"/>
      <c r="I207" s="271"/>
    </row>
    <row r="208" spans="1:9" x14ac:dyDescent="0.25">
      <c r="A208" s="272" t="s">
        <v>594</v>
      </c>
      <c r="B208" s="284" t="s">
        <v>598</v>
      </c>
      <c r="C208" s="272" t="s">
        <v>606</v>
      </c>
      <c r="D208" s="271">
        <v>4.25</v>
      </c>
      <c r="E208" s="276">
        <f t="shared" si="3"/>
        <v>255</v>
      </c>
      <c r="F208" s="273">
        <v>45588</v>
      </c>
      <c r="G208" s="263">
        <v>0.93</v>
      </c>
      <c r="H208" s="271"/>
      <c r="I208" s="271"/>
    </row>
    <row r="209" spans="1:9" x14ac:dyDescent="0.25">
      <c r="A209" s="272" t="s">
        <v>594</v>
      </c>
      <c r="B209" s="284" t="s">
        <v>598</v>
      </c>
      <c r="C209" s="272" t="s">
        <v>606</v>
      </c>
      <c r="D209" s="271">
        <v>4.25</v>
      </c>
      <c r="E209" s="276">
        <f t="shared" si="3"/>
        <v>255</v>
      </c>
      <c r="F209" s="273">
        <v>45588</v>
      </c>
      <c r="G209" s="263">
        <v>1.72</v>
      </c>
      <c r="H209" s="271"/>
      <c r="I209" s="271"/>
    </row>
    <row r="210" spans="1:9" x14ac:dyDescent="0.25">
      <c r="A210" s="272" t="s">
        <v>594</v>
      </c>
      <c r="B210" s="283" t="s">
        <v>591</v>
      </c>
      <c r="C210" s="272" t="s">
        <v>606</v>
      </c>
      <c r="D210" s="271">
        <v>4.25</v>
      </c>
      <c r="E210" s="276">
        <f t="shared" si="3"/>
        <v>255</v>
      </c>
      <c r="F210" s="273">
        <v>45588</v>
      </c>
      <c r="G210" s="263">
        <v>6.05</v>
      </c>
      <c r="H210" s="271"/>
      <c r="I210" s="271"/>
    </row>
    <row r="211" spans="1:9" x14ac:dyDescent="0.25">
      <c r="A211" s="272" t="s">
        <v>594</v>
      </c>
      <c r="B211" s="284" t="s">
        <v>598</v>
      </c>
      <c r="C211" s="272" t="s">
        <v>606</v>
      </c>
      <c r="D211" s="271">
        <v>4.25</v>
      </c>
      <c r="E211" s="276">
        <f t="shared" si="3"/>
        <v>255</v>
      </c>
      <c r="F211" s="273">
        <v>45588</v>
      </c>
      <c r="G211" s="263">
        <v>4.7699999999999996</v>
      </c>
      <c r="H211" s="271"/>
      <c r="I211" s="271"/>
    </row>
    <row r="212" spans="1:9" x14ac:dyDescent="0.25">
      <c r="A212" s="272" t="s">
        <v>594</v>
      </c>
      <c r="B212" s="282" t="s">
        <v>577</v>
      </c>
      <c r="C212" s="272" t="s">
        <v>606</v>
      </c>
      <c r="D212" s="271">
        <v>4.25</v>
      </c>
      <c r="E212" s="276">
        <f t="shared" si="3"/>
        <v>255</v>
      </c>
      <c r="F212" s="273">
        <v>45588</v>
      </c>
      <c r="G212" s="263">
        <v>0.28000000000000003</v>
      </c>
      <c r="H212" s="271"/>
      <c r="I212" s="271"/>
    </row>
    <row r="213" spans="1:9" x14ac:dyDescent="0.25">
      <c r="A213" s="272" t="s">
        <v>594</v>
      </c>
      <c r="B213" s="282" t="s">
        <v>577</v>
      </c>
      <c r="C213" s="272" t="s">
        <v>606</v>
      </c>
      <c r="D213" s="271">
        <v>4.25</v>
      </c>
      <c r="E213" s="276">
        <f t="shared" si="3"/>
        <v>255</v>
      </c>
      <c r="F213" s="273">
        <v>45588</v>
      </c>
      <c r="G213" s="263">
        <v>0.43</v>
      </c>
      <c r="H213" s="271"/>
      <c r="I213" s="271"/>
    </row>
    <row r="214" spans="1:9" x14ac:dyDescent="0.25">
      <c r="A214" s="272" t="s">
        <v>594</v>
      </c>
      <c r="B214" s="282" t="s">
        <v>577</v>
      </c>
      <c r="C214" s="272" t="s">
        <v>606</v>
      </c>
      <c r="D214" s="271">
        <v>4.25</v>
      </c>
      <c r="E214" s="276">
        <f t="shared" si="3"/>
        <v>255</v>
      </c>
      <c r="F214" s="273">
        <v>45588</v>
      </c>
      <c r="G214" s="263">
        <v>0.28000000000000003</v>
      </c>
      <c r="H214" s="271"/>
      <c r="I214" s="271"/>
    </row>
    <row r="215" spans="1:9" x14ac:dyDescent="0.25">
      <c r="A215" s="272" t="s">
        <v>594</v>
      </c>
      <c r="B215" s="282" t="s">
        <v>577</v>
      </c>
      <c r="C215" s="272" t="s">
        <v>606</v>
      </c>
      <c r="D215" s="271">
        <v>4.25</v>
      </c>
      <c r="E215" s="276">
        <f t="shared" si="3"/>
        <v>255</v>
      </c>
      <c r="F215" s="273">
        <v>45588</v>
      </c>
      <c r="G215" s="263">
        <v>0.78</v>
      </c>
      <c r="H215" s="271"/>
      <c r="I215" s="271"/>
    </row>
    <row r="216" spans="1:9" x14ac:dyDescent="0.25">
      <c r="A216" s="272" t="s">
        <v>594</v>
      </c>
      <c r="B216" s="282" t="s">
        <v>577</v>
      </c>
      <c r="C216" s="272" t="s">
        <v>606</v>
      </c>
      <c r="D216" s="271">
        <v>4.25</v>
      </c>
      <c r="E216" s="276">
        <f t="shared" si="3"/>
        <v>255</v>
      </c>
      <c r="F216" s="273">
        <v>45588</v>
      </c>
      <c r="G216" s="263">
        <v>0.95</v>
      </c>
      <c r="H216" s="271"/>
      <c r="I216" s="271"/>
    </row>
    <row r="217" spans="1:9" x14ac:dyDescent="0.25">
      <c r="A217" s="272" t="s">
        <v>594</v>
      </c>
      <c r="B217" s="282" t="s">
        <v>577</v>
      </c>
      <c r="C217" s="272" t="s">
        <v>606</v>
      </c>
      <c r="D217" s="271">
        <v>4.25</v>
      </c>
      <c r="E217" s="276">
        <f t="shared" si="3"/>
        <v>255</v>
      </c>
      <c r="F217" s="273">
        <v>45588</v>
      </c>
      <c r="G217" s="263">
        <v>0.82</v>
      </c>
      <c r="H217" s="271"/>
      <c r="I217" s="271"/>
    </row>
    <row r="218" spans="1:9" x14ac:dyDescent="0.25">
      <c r="A218" s="272" t="s">
        <v>594</v>
      </c>
      <c r="B218" s="282" t="s">
        <v>577</v>
      </c>
      <c r="C218" s="272" t="s">
        <v>606</v>
      </c>
      <c r="D218" s="271">
        <v>4.25</v>
      </c>
      <c r="E218" s="276">
        <f t="shared" si="3"/>
        <v>255</v>
      </c>
      <c r="F218" s="273">
        <v>45588</v>
      </c>
      <c r="G218" s="263">
        <v>0.56999999999999995</v>
      </c>
      <c r="H218" s="271"/>
      <c r="I218" s="271"/>
    </row>
    <row r="219" spans="1:9" x14ac:dyDescent="0.25">
      <c r="A219" s="272" t="s">
        <v>594</v>
      </c>
      <c r="B219" s="282" t="s">
        <v>577</v>
      </c>
      <c r="C219" s="272" t="s">
        <v>606</v>
      </c>
      <c r="D219" s="271">
        <v>4.25</v>
      </c>
      <c r="E219" s="276">
        <f t="shared" si="3"/>
        <v>255</v>
      </c>
      <c r="F219" s="273">
        <v>45588</v>
      </c>
      <c r="G219" s="263">
        <v>0.38</v>
      </c>
      <c r="H219" s="271"/>
      <c r="I219" s="271"/>
    </row>
    <row r="220" spans="1:9" x14ac:dyDescent="0.25">
      <c r="A220" s="272" t="s">
        <v>594</v>
      </c>
      <c r="B220" s="283" t="s">
        <v>591</v>
      </c>
      <c r="C220" s="272" t="s">
        <v>606</v>
      </c>
      <c r="D220" s="271">
        <v>4.25</v>
      </c>
      <c r="E220" s="276">
        <f t="shared" si="3"/>
        <v>255</v>
      </c>
      <c r="F220" s="273">
        <v>45588</v>
      </c>
      <c r="G220" s="263">
        <v>1.53</v>
      </c>
      <c r="H220" s="271"/>
      <c r="I220" s="271"/>
    </row>
    <row r="221" spans="1:9" x14ac:dyDescent="0.25">
      <c r="A221" s="271" t="s">
        <v>584</v>
      </c>
      <c r="B221" s="283" t="s">
        <v>589</v>
      </c>
      <c r="C221" s="272" t="s">
        <v>606</v>
      </c>
      <c r="D221" s="271">
        <v>4.25</v>
      </c>
      <c r="E221" s="276">
        <f t="shared" si="3"/>
        <v>255</v>
      </c>
      <c r="F221" s="273">
        <v>45588</v>
      </c>
      <c r="G221" s="263">
        <v>3.85</v>
      </c>
      <c r="H221" s="271"/>
      <c r="I221" s="271"/>
    </row>
    <row r="222" spans="1:9" x14ac:dyDescent="0.25">
      <c r="A222" s="272" t="s">
        <v>594</v>
      </c>
      <c r="B222" s="285" t="s">
        <v>590</v>
      </c>
      <c r="C222" s="272" t="s">
        <v>606</v>
      </c>
      <c r="D222" s="271">
        <v>4.25</v>
      </c>
      <c r="E222" s="276">
        <f t="shared" si="3"/>
        <v>255</v>
      </c>
      <c r="F222" s="273">
        <v>45588</v>
      </c>
      <c r="G222" s="263">
        <v>43.65</v>
      </c>
      <c r="H222" s="271"/>
      <c r="I222" s="271"/>
    </row>
    <row r="223" spans="1:9" x14ac:dyDescent="0.25">
      <c r="A223" s="271" t="s">
        <v>584</v>
      </c>
      <c r="B223" s="283" t="s">
        <v>246</v>
      </c>
      <c r="C223" s="272" t="s">
        <v>606</v>
      </c>
      <c r="D223" s="271">
        <v>4.25</v>
      </c>
      <c r="E223" s="276">
        <f t="shared" si="3"/>
        <v>255</v>
      </c>
      <c r="F223" s="273">
        <v>45588</v>
      </c>
      <c r="G223" s="263">
        <v>56.95</v>
      </c>
      <c r="H223" s="271"/>
      <c r="I223" s="271"/>
    </row>
    <row r="224" spans="1:9" x14ac:dyDescent="0.25">
      <c r="A224" s="272" t="s">
        <v>594</v>
      </c>
      <c r="B224" s="285" t="s">
        <v>590</v>
      </c>
      <c r="C224" s="272" t="s">
        <v>606</v>
      </c>
      <c r="D224" s="271">
        <v>4.25</v>
      </c>
      <c r="E224" s="276">
        <f t="shared" si="3"/>
        <v>255</v>
      </c>
      <c r="F224" s="273">
        <v>45588</v>
      </c>
      <c r="G224" s="263">
        <v>26.03</v>
      </c>
      <c r="H224" s="271"/>
      <c r="I224" s="271"/>
    </row>
    <row r="225" spans="1:9" ht="30" x14ac:dyDescent="0.25">
      <c r="A225" s="272" t="s">
        <v>594</v>
      </c>
      <c r="B225" s="282" t="s">
        <v>595</v>
      </c>
      <c r="C225" s="271" t="s">
        <v>604</v>
      </c>
      <c r="D225" s="271">
        <v>4.25</v>
      </c>
      <c r="E225" s="276">
        <f t="shared" si="3"/>
        <v>255</v>
      </c>
      <c r="F225" s="273">
        <v>45589</v>
      </c>
      <c r="G225" s="262">
        <v>0.85</v>
      </c>
      <c r="H225" s="271"/>
      <c r="I225" s="271"/>
    </row>
    <row r="226" spans="1:9" ht="30" x14ac:dyDescent="0.25">
      <c r="A226" s="272" t="s">
        <v>594</v>
      </c>
      <c r="B226" s="282" t="s">
        <v>595</v>
      </c>
      <c r="C226" s="271" t="s">
        <v>604</v>
      </c>
      <c r="D226" s="271">
        <v>4.25</v>
      </c>
      <c r="E226" s="276">
        <f t="shared" si="3"/>
        <v>255</v>
      </c>
      <c r="F226" s="273">
        <v>45589</v>
      </c>
      <c r="G226" s="262">
        <v>0.32</v>
      </c>
      <c r="H226" s="271"/>
      <c r="I226" s="271"/>
    </row>
    <row r="227" spans="1:9" ht="30" x14ac:dyDescent="0.25">
      <c r="A227" s="272" t="s">
        <v>594</v>
      </c>
      <c r="B227" s="282" t="s">
        <v>595</v>
      </c>
      <c r="C227" s="271" t="s">
        <v>604</v>
      </c>
      <c r="D227" s="271">
        <v>4.25</v>
      </c>
      <c r="E227" s="276">
        <f t="shared" si="3"/>
        <v>255</v>
      </c>
      <c r="F227" s="273">
        <v>45589</v>
      </c>
      <c r="G227" s="262">
        <v>1.32</v>
      </c>
      <c r="H227" s="271"/>
      <c r="I227" s="271"/>
    </row>
    <row r="228" spans="1:9" ht="30" x14ac:dyDescent="0.25">
      <c r="A228" s="272" t="s">
        <v>594</v>
      </c>
      <c r="B228" s="282" t="s">
        <v>595</v>
      </c>
      <c r="C228" s="271" t="s">
        <v>604</v>
      </c>
      <c r="D228" s="271">
        <v>4.25</v>
      </c>
      <c r="E228" s="276">
        <f t="shared" si="3"/>
        <v>255</v>
      </c>
      <c r="F228" s="273">
        <v>45589</v>
      </c>
      <c r="G228" s="262">
        <v>0.25</v>
      </c>
      <c r="H228" s="271"/>
      <c r="I228" s="271"/>
    </row>
    <row r="229" spans="1:9" ht="30" x14ac:dyDescent="0.25">
      <c r="A229" s="272" t="s">
        <v>594</v>
      </c>
      <c r="B229" s="282" t="s">
        <v>595</v>
      </c>
      <c r="C229" s="271" t="s">
        <v>604</v>
      </c>
      <c r="D229" s="271">
        <v>4.25</v>
      </c>
      <c r="E229" s="276">
        <f t="shared" si="3"/>
        <v>255</v>
      </c>
      <c r="F229" s="273">
        <v>45589</v>
      </c>
      <c r="G229" s="262">
        <v>1.28</v>
      </c>
      <c r="H229" s="271"/>
      <c r="I229" s="271"/>
    </row>
    <row r="230" spans="1:9" ht="30" x14ac:dyDescent="0.25">
      <c r="A230" s="272" t="s">
        <v>594</v>
      </c>
      <c r="B230" s="282" t="s">
        <v>595</v>
      </c>
      <c r="C230" s="271" t="s">
        <v>604</v>
      </c>
      <c r="D230" s="271">
        <v>4.25</v>
      </c>
      <c r="E230" s="276">
        <f t="shared" si="3"/>
        <v>255</v>
      </c>
      <c r="F230" s="273">
        <v>45589</v>
      </c>
      <c r="G230" s="262">
        <v>0.43</v>
      </c>
      <c r="H230" s="271"/>
      <c r="I230" s="271"/>
    </row>
    <row r="231" spans="1:9" ht="30" x14ac:dyDescent="0.25">
      <c r="A231" s="272" t="s">
        <v>594</v>
      </c>
      <c r="B231" s="282" t="s">
        <v>595</v>
      </c>
      <c r="C231" s="271" t="s">
        <v>604</v>
      </c>
      <c r="D231" s="271">
        <v>4.25</v>
      </c>
      <c r="E231" s="276">
        <f t="shared" si="3"/>
        <v>255</v>
      </c>
      <c r="F231" s="273">
        <v>45589</v>
      </c>
      <c r="G231" s="262">
        <v>0.28000000000000003</v>
      </c>
      <c r="H231" s="271"/>
      <c r="I231" s="271"/>
    </row>
    <row r="232" spans="1:9" ht="30" x14ac:dyDescent="0.25">
      <c r="A232" s="272" t="s">
        <v>594</v>
      </c>
      <c r="B232" s="282" t="s">
        <v>595</v>
      </c>
      <c r="C232" s="271" t="s">
        <v>604</v>
      </c>
      <c r="D232" s="271">
        <v>4.25</v>
      </c>
      <c r="E232" s="276">
        <f t="shared" si="3"/>
        <v>255</v>
      </c>
      <c r="F232" s="273">
        <v>45589</v>
      </c>
      <c r="G232" s="262">
        <v>0.4</v>
      </c>
      <c r="H232" s="271"/>
      <c r="I232" s="271"/>
    </row>
    <row r="233" spans="1:9" ht="30" x14ac:dyDescent="0.25">
      <c r="A233" s="272" t="s">
        <v>594</v>
      </c>
      <c r="B233" s="282" t="s">
        <v>595</v>
      </c>
      <c r="C233" s="271" t="s">
        <v>604</v>
      </c>
      <c r="D233" s="271">
        <v>4.25</v>
      </c>
      <c r="E233" s="276">
        <f t="shared" si="3"/>
        <v>255</v>
      </c>
      <c r="F233" s="273">
        <v>45589</v>
      </c>
      <c r="G233" s="262">
        <v>0.45</v>
      </c>
      <c r="H233" s="271"/>
      <c r="I233" s="271"/>
    </row>
    <row r="234" spans="1:9" ht="30" x14ac:dyDescent="0.25">
      <c r="A234" s="272" t="s">
        <v>594</v>
      </c>
      <c r="B234" s="282" t="s">
        <v>595</v>
      </c>
      <c r="C234" s="271" t="s">
        <v>604</v>
      </c>
      <c r="D234" s="271">
        <v>4.25</v>
      </c>
      <c r="E234" s="276">
        <f t="shared" si="3"/>
        <v>255</v>
      </c>
      <c r="F234" s="273">
        <v>45589</v>
      </c>
      <c r="G234" s="262">
        <v>0.22</v>
      </c>
      <c r="H234" s="271"/>
      <c r="I234" s="271"/>
    </row>
    <row r="235" spans="1:9" ht="30" x14ac:dyDescent="0.25">
      <c r="A235" s="272" t="s">
        <v>594</v>
      </c>
      <c r="B235" s="282" t="s">
        <v>595</v>
      </c>
      <c r="C235" s="271" t="s">
        <v>604</v>
      </c>
      <c r="D235" s="271">
        <v>4.25</v>
      </c>
      <c r="E235" s="276">
        <f t="shared" si="3"/>
        <v>255</v>
      </c>
      <c r="F235" s="273">
        <v>45589</v>
      </c>
      <c r="G235" s="262">
        <v>0.5</v>
      </c>
      <c r="H235" s="271"/>
      <c r="I235" s="271"/>
    </row>
    <row r="236" spans="1:9" ht="30" x14ac:dyDescent="0.25">
      <c r="A236" s="272" t="s">
        <v>594</v>
      </c>
      <c r="B236" s="282" t="s">
        <v>595</v>
      </c>
      <c r="C236" s="271" t="s">
        <v>604</v>
      </c>
      <c r="D236" s="271">
        <v>4.25</v>
      </c>
      <c r="E236" s="276">
        <f t="shared" si="3"/>
        <v>255</v>
      </c>
      <c r="F236" s="273">
        <v>45589</v>
      </c>
      <c r="G236" s="262">
        <v>0.72</v>
      </c>
      <c r="H236" s="271"/>
      <c r="I236" s="271"/>
    </row>
    <row r="237" spans="1:9" ht="30" x14ac:dyDescent="0.25">
      <c r="A237" s="272" t="s">
        <v>594</v>
      </c>
      <c r="B237" s="282" t="s">
        <v>595</v>
      </c>
      <c r="C237" s="271" t="s">
        <v>604</v>
      </c>
      <c r="D237" s="271">
        <v>4.25</v>
      </c>
      <c r="E237" s="276">
        <f t="shared" si="3"/>
        <v>255</v>
      </c>
      <c r="F237" s="273">
        <v>45589</v>
      </c>
      <c r="G237" s="262">
        <v>0.38</v>
      </c>
      <c r="H237" s="271"/>
      <c r="I237" s="271"/>
    </row>
    <row r="238" spans="1:9" ht="30" x14ac:dyDescent="0.25">
      <c r="A238" s="272" t="s">
        <v>594</v>
      </c>
      <c r="B238" s="282" t="s">
        <v>595</v>
      </c>
      <c r="C238" s="271" t="s">
        <v>604</v>
      </c>
      <c r="D238" s="271">
        <v>4.25</v>
      </c>
      <c r="E238" s="276">
        <f t="shared" si="3"/>
        <v>255</v>
      </c>
      <c r="F238" s="273">
        <v>45589</v>
      </c>
      <c r="G238" s="262">
        <v>0.35</v>
      </c>
      <c r="H238" s="271"/>
      <c r="I238" s="271"/>
    </row>
    <row r="239" spans="1:9" ht="30" x14ac:dyDescent="0.25">
      <c r="A239" s="272" t="s">
        <v>594</v>
      </c>
      <c r="B239" s="282" t="s">
        <v>595</v>
      </c>
      <c r="C239" s="271" t="s">
        <v>604</v>
      </c>
      <c r="D239" s="271">
        <v>4.25</v>
      </c>
      <c r="E239" s="276">
        <f t="shared" si="3"/>
        <v>255</v>
      </c>
      <c r="F239" s="273">
        <v>45589</v>
      </c>
      <c r="G239" s="262">
        <v>0.47</v>
      </c>
      <c r="H239" s="271"/>
      <c r="I239" s="271"/>
    </row>
    <row r="240" spans="1:9" ht="30" x14ac:dyDescent="0.25">
      <c r="A240" s="272" t="s">
        <v>594</v>
      </c>
      <c r="B240" s="282" t="s">
        <v>595</v>
      </c>
      <c r="C240" s="271" t="s">
        <v>604</v>
      </c>
      <c r="D240" s="271">
        <v>4.25</v>
      </c>
      <c r="E240" s="276">
        <f t="shared" si="3"/>
        <v>255</v>
      </c>
      <c r="F240" s="273">
        <v>45589</v>
      </c>
      <c r="G240" s="262">
        <v>0.32</v>
      </c>
      <c r="H240" s="271"/>
      <c r="I240" s="271"/>
    </row>
    <row r="241" spans="1:9" ht="30" x14ac:dyDescent="0.25">
      <c r="A241" s="272" t="s">
        <v>594</v>
      </c>
      <c r="B241" s="282" t="s">
        <v>595</v>
      </c>
      <c r="C241" s="271" t="s">
        <v>604</v>
      </c>
      <c r="D241" s="271">
        <v>4.25</v>
      </c>
      <c r="E241" s="276">
        <f t="shared" si="3"/>
        <v>255</v>
      </c>
      <c r="F241" s="273">
        <v>45589</v>
      </c>
      <c r="G241" s="262">
        <v>0.38</v>
      </c>
      <c r="H241" s="271"/>
      <c r="I241" s="271"/>
    </row>
    <row r="242" spans="1:9" ht="30" x14ac:dyDescent="0.25">
      <c r="A242" s="272" t="s">
        <v>594</v>
      </c>
      <c r="B242" s="282" t="s">
        <v>595</v>
      </c>
      <c r="C242" s="271" t="s">
        <v>604</v>
      </c>
      <c r="D242" s="271">
        <v>4.25</v>
      </c>
      <c r="E242" s="276">
        <f t="shared" si="3"/>
        <v>255</v>
      </c>
      <c r="F242" s="273">
        <v>45589</v>
      </c>
      <c r="G242" s="262">
        <v>1.57</v>
      </c>
      <c r="H242" s="271"/>
      <c r="I242" s="271"/>
    </row>
    <row r="243" spans="1:9" ht="30" x14ac:dyDescent="0.25">
      <c r="A243" s="272" t="s">
        <v>594</v>
      </c>
      <c r="B243" s="282" t="s">
        <v>595</v>
      </c>
      <c r="C243" s="271" t="s">
        <v>604</v>
      </c>
      <c r="D243" s="271">
        <v>4.25</v>
      </c>
      <c r="E243" s="276">
        <f t="shared" si="3"/>
        <v>255</v>
      </c>
      <c r="F243" s="273">
        <v>45589</v>
      </c>
      <c r="G243" s="262">
        <v>0.97</v>
      </c>
      <c r="H243" s="271"/>
      <c r="I243" s="271"/>
    </row>
    <row r="244" spans="1:9" ht="30" x14ac:dyDescent="0.25">
      <c r="A244" s="272" t="s">
        <v>594</v>
      </c>
      <c r="B244" s="282" t="s">
        <v>595</v>
      </c>
      <c r="C244" s="271" t="s">
        <v>604</v>
      </c>
      <c r="D244" s="271">
        <v>4.25</v>
      </c>
      <c r="E244" s="276">
        <f t="shared" si="3"/>
        <v>255</v>
      </c>
      <c r="F244" s="273">
        <v>45589</v>
      </c>
      <c r="G244" s="262">
        <v>0.87</v>
      </c>
      <c r="H244" s="271"/>
      <c r="I244" s="271"/>
    </row>
    <row r="245" spans="1:9" ht="30" x14ac:dyDescent="0.25">
      <c r="A245" s="272" t="s">
        <v>594</v>
      </c>
      <c r="B245" s="282" t="s">
        <v>595</v>
      </c>
      <c r="C245" s="271" t="s">
        <v>604</v>
      </c>
      <c r="D245" s="271">
        <v>4.25</v>
      </c>
      <c r="E245" s="276">
        <f t="shared" si="3"/>
        <v>255</v>
      </c>
      <c r="F245" s="273">
        <v>45589</v>
      </c>
      <c r="G245" s="262">
        <v>1.17</v>
      </c>
      <c r="H245" s="271"/>
      <c r="I245" s="271"/>
    </row>
    <row r="246" spans="1:9" ht="30" x14ac:dyDescent="0.25">
      <c r="A246" s="272" t="s">
        <v>594</v>
      </c>
      <c r="B246" s="282" t="s">
        <v>595</v>
      </c>
      <c r="C246" s="271" t="s">
        <v>604</v>
      </c>
      <c r="D246" s="271">
        <v>4.25</v>
      </c>
      <c r="E246" s="276">
        <f t="shared" si="3"/>
        <v>255</v>
      </c>
      <c r="F246" s="273">
        <v>45589</v>
      </c>
      <c r="G246" s="262">
        <v>1.62</v>
      </c>
      <c r="H246" s="271"/>
      <c r="I246" s="271"/>
    </row>
    <row r="247" spans="1:9" ht="30" x14ac:dyDescent="0.25">
      <c r="A247" s="272" t="s">
        <v>594</v>
      </c>
      <c r="B247" s="282" t="s">
        <v>595</v>
      </c>
      <c r="C247" s="271" t="s">
        <v>604</v>
      </c>
      <c r="D247" s="271">
        <v>4.25</v>
      </c>
      <c r="E247" s="276">
        <f t="shared" si="3"/>
        <v>255</v>
      </c>
      <c r="F247" s="273">
        <v>45589</v>
      </c>
      <c r="G247" s="262">
        <v>1.38</v>
      </c>
      <c r="H247" s="271"/>
      <c r="I247" s="271"/>
    </row>
    <row r="248" spans="1:9" ht="30" x14ac:dyDescent="0.25">
      <c r="A248" s="272" t="s">
        <v>594</v>
      </c>
      <c r="B248" s="282" t="s">
        <v>595</v>
      </c>
      <c r="C248" s="271" t="s">
        <v>604</v>
      </c>
      <c r="D248" s="271">
        <v>4.25</v>
      </c>
      <c r="E248" s="276">
        <f t="shared" si="3"/>
        <v>255</v>
      </c>
      <c r="F248" s="273">
        <v>45589</v>
      </c>
      <c r="G248" s="262">
        <v>0.68</v>
      </c>
      <c r="H248" s="271"/>
      <c r="I248" s="271"/>
    </row>
    <row r="249" spans="1:9" ht="30" x14ac:dyDescent="0.25">
      <c r="A249" s="272" t="s">
        <v>594</v>
      </c>
      <c r="B249" s="282" t="s">
        <v>595</v>
      </c>
      <c r="C249" s="271" t="s">
        <v>604</v>
      </c>
      <c r="D249" s="271">
        <v>4.25</v>
      </c>
      <c r="E249" s="276">
        <f t="shared" si="3"/>
        <v>255</v>
      </c>
      <c r="F249" s="273">
        <v>45589</v>
      </c>
      <c r="G249" s="262">
        <v>0.62</v>
      </c>
      <c r="H249" s="271"/>
      <c r="I249" s="271"/>
    </row>
    <row r="250" spans="1:9" ht="30" x14ac:dyDescent="0.25">
      <c r="A250" s="272" t="s">
        <v>594</v>
      </c>
      <c r="B250" s="282" t="s">
        <v>595</v>
      </c>
      <c r="C250" s="271" t="s">
        <v>604</v>
      </c>
      <c r="D250" s="271">
        <v>4.25</v>
      </c>
      <c r="E250" s="276">
        <f t="shared" si="3"/>
        <v>255</v>
      </c>
      <c r="F250" s="273">
        <v>45589</v>
      </c>
      <c r="G250" s="262">
        <v>0.52</v>
      </c>
      <c r="H250" s="271"/>
      <c r="I250" s="271"/>
    </row>
    <row r="251" spans="1:9" ht="30" x14ac:dyDescent="0.25">
      <c r="A251" s="272" t="s">
        <v>594</v>
      </c>
      <c r="B251" s="282" t="s">
        <v>595</v>
      </c>
      <c r="C251" s="271" t="s">
        <v>604</v>
      </c>
      <c r="D251" s="271">
        <v>4.25</v>
      </c>
      <c r="E251" s="276">
        <f t="shared" si="3"/>
        <v>255</v>
      </c>
      <c r="F251" s="273">
        <v>45589</v>
      </c>
      <c r="G251" s="262">
        <v>0.56999999999999995</v>
      </c>
      <c r="H251" s="271"/>
      <c r="I251" s="271"/>
    </row>
    <row r="252" spans="1:9" ht="30" x14ac:dyDescent="0.25">
      <c r="A252" s="272" t="s">
        <v>594</v>
      </c>
      <c r="B252" s="282" t="s">
        <v>595</v>
      </c>
      <c r="C252" s="271" t="s">
        <v>604</v>
      </c>
      <c r="D252" s="271">
        <v>4.25</v>
      </c>
      <c r="E252" s="276">
        <f t="shared" si="3"/>
        <v>255</v>
      </c>
      <c r="F252" s="273">
        <v>45589</v>
      </c>
      <c r="G252" s="262">
        <v>0.38</v>
      </c>
      <c r="H252" s="271"/>
      <c r="I252" s="271"/>
    </row>
    <row r="253" spans="1:9" ht="30" x14ac:dyDescent="0.25">
      <c r="A253" s="272" t="s">
        <v>594</v>
      </c>
      <c r="B253" s="282" t="s">
        <v>595</v>
      </c>
      <c r="C253" s="271" t="s">
        <v>604</v>
      </c>
      <c r="D253" s="271">
        <v>4.25</v>
      </c>
      <c r="E253" s="276">
        <f t="shared" si="3"/>
        <v>255</v>
      </c>
      <c r="F253" s="273">
        <v>45589</v>
      </c>
      <c r="G253" s="262">
        <v>0.2</v>
      </c>
      <c r="H253" s="271"/>
      <c r="I253" s="271"/>
    </row>
    <row r="254" spans="1:9" ht="30" x14ac:dyDescent="0.25">
      <c r="A254" s="272" t="s">
        <v>594</v>
      </c>
      <c r="B254" s="282" t="s">
        <v>595</v>
      </c>
      <c r="C254" s="271" t="s">
        <v>604</v>
      </c>
      <c r="D254" s="271">
        <v>4.25</v>
      </c>
      <c r="E254" s="276">
        <f t="shared" si="3"/>
        <v>255</v>
      </c>
      <c r="F254" s="273">
        <v>45589</v>
      </c>
      <c r="G254" s="262">
        <v>0.56999999999999995</v>
      </c>
      <c r="H254" s="271"/>
      <c r="I254" s="271"/>
    </row>
    <row r="255" spans="1:9" ht="30" x14ac:dyDescent="0.25">
      <c r="A255" s="272" t="s">
        <v>594</v>
      </c>
      <c r="B255" s="282" t="s">
        <v>595</v>
      </c>
      <c r="C255" s="271" t="s">
        <v>604</v>
      </c>
      <c r="D255" s="271">
        <v>4.25</v>
      </c>
      <c r="E255" s="276">
        <f t="shared" si="3"/>
        <v>255</v>
      </c>
      <c r="F255" s="273">
        <v>45589</v>
      </c>
      <c r="G255" s="262">
        <v>0.38</v>
      </c>
      <c r="H255" s="271"/>
      <c r="I255" s="271"/>
    </row>
    <row r="256" spans="1:9" ht="30" x14ac:dyDescent="0.25">
      <c r="A256" s="272" t="s">
        <v>594</v>
      </c>
      <c r="B256" s="282" t="s">
        <v>595</v>
      </c>
      <c r="C256" s="271" t="s">
        <v>604</v>
      </c>
      <c r="D256" s="271">
        <v>4.25</v>
      </c>
      <c r="E256" s="276">
        <f t="shared" si="3"/>
        <v>255</v>
      </c>
      <c r="F256" s="273">
        <v>45589</v>
      </c>
      <c r="G256" s="262">
        <v>0.37</v>
      </c>
      <c r="H256" s="271"/>
      <c r="I256" s="271"/>
    </row>
    <row r="257" spans="1:9" ht="30" x14ac:dyDescent="0.25">
      <c r="A257" s="272" t="s">
        <v>594</v>
      </c>
      <c r="B257" s="282" t="s">
        <v>595</v>
      </c>
      <c r="C257" s="271" t="s">
        <v>604</v>
      </c>
      <c r="D257" s="271">
        <v>4.25</v>
      </c>
      <c r="E257" s="276">
        <f t="shared" si="3"/>
        <v>255</v>
      </c>
      <c r="F257" s="273">
        <v>45589</v>
      </c>
      <c r="G257" s="262">
        <v>0.3</v>
      </c>
      <c r="H257" s="271"/>
      <c r="I257" s="271"/>
    </row>
    <row r="258" spans="1:9" ht="30" x14ac:dyDescent="0.25">
      <c r="A258" s="272" t="s">
        <v>594</v>
      </c>
      <c r="B258" s="282" t="s">
        <v>595</v>
      </c>
      <c r="C258" s="271" t="s">
        <v>604</v>
      </c>
      <c r="D258" s="271">
        <v>4.25</v>
      </c>
      <c r="E258" s="276">
        <f t="shared" si="3"/>
        <v>255</v>
      </c>
      <c r="F258" s="273">
        <v>45589</v>
      </c>
      <c r="G258" s="262">
        <v>0.6</v>
      </c>
      <c r="H258" s="271"/>
      <c r="I258" s="271"/>
    </row>
    <row r="259" spans="1:9" ht="30" x14ac:dyDescent="0.25">
      <c r="A259" s="272" t="s">
        <v>594</v>
      </c>
      <c r="B259" s="282" t="s">
        <v>595</v>
      </c>
      <c r="C259" s="271" t="s">
        <v>604</v>
      </c>
      <c r="D259" s="271">
        <v>4.25</v>
      </c>
      <c r="E259" s="276">
        <f t="shared" ref="E259:E322" si="4">+D259*60</f>
        <v>255</v>
      </c>
      <c r="F259" s="273">
        <v>45589</v>
      </c>
      <c r="G259" s="262">
        <v>0.27</v>
      </c>
      <c r="H259" s="271"/>
      <c r="I259" s="271"/>
    </row>
    <row r="260" spans="1:9" ht="30" x14ac:dyDescent="0.25">
      <c r="A260" s="272" t="s">
        <v>594</v>
      </c>
      <c r="B260" s="282" t="s">
        <v>595</v>
      </c>
      <c r="C260" s="271" t="s">
        <v>604</v>
      </c>
      <c r="D260" s="271">
        <v>4.25</v>
      </c>
      <c r="E260" s="276">
        <f t="shared" si="4"/>
        <v>255</v>
      </c>
      <c r="F260" s="273">
        <v>45589</v>
      </c>
      <c r="G260" s="262">
        <v>0.18</v>
      </c>
      <c r="H260" s="271"/>
      <c r="I260" s="271"/>
    </row>
    <row r="261" spans="1:9" ht="30" x14ac:dyDescent="0.25">
      <c r="A261" s="272" t="s">
        <v>594</v>
      </c>
      <c r="B261" s="282" t="s">
        <v>595</v>
      </c>
      <c r="C261" s="271" t="s">
        <v>604</v>
      </c>
      <c r="D261" s="271">
        <v>4.25</v>
      </c>
      <c r="E261" s="276">
        <f t="shared" si="4"/>
        <v>255</v>
      </c>
      <c r="F261" s="273">
        <v>45589</v>
      </c>
      <c r="G261" s="262">
        <v>0.23</v>
      </c>
      <c r="H261" s="271"/>
      <c r="I261" s="271"/>
    </row>
    <row r="262" spans="1:9" ht="30" x14ac:dyDescent="0.25">
      <c r="A262" s="272" t="s">
        <v>594</v>
      </c>
      <c r="B262" s="282" t="s">
        <v>595</v>
      </c>
      <c r="C262" s="271" t="s">
        <v>604</v>
      </c>
      <c r="D262" s="271">
        <v>4.25</v>
      </c>
      <c r="E262" s="276">
        <f t="shared" si="4"/>
        <v>255</v>
      </c>
      <c r="F262" s="273">
        <v>45589</v>
      </c>
      <c r="G262" s="262">
        <v>0.38</v>
      </c>
      <c r="H262" s="271"/>
      <c r="I262" s="271"/>
    </row>
    <row r="263" spans="1:9" ht="30" x14ac:dyDescent="0.25">
      <c r="A263" s="272" t="s">
        <v>594</v>
      </c>
      <c r="B263" s="282" t="s">
        <v>595</v>
      </c>
      <c r="C263" s="271" t="s">
        <v>604</v>
      </c>
      <c r="D263" s="271">
        <v>4.25</v>
      </c>
      <c r="E263" s="276">
        <f t="shared" si="4"/>
        <v>255</v>
      </c>
      <c r="F263" s="273">
        <v>45589</v>
      </c>
      <c r="G263" s="262">
        <v>0.37</v>
      </c>
      <c r="H263" s="271"/>
      <c r="I263" s="271"/>
    </row>
    <row r="264" spans="1:9" ht="30" x14ac:dyDescent="0.25">
      <c r="A264" s="272" t="s">
        <v>594</v>
      </c>
      <c r="B264" s="282" t="s">
        <v>595</v>
      </c>
      <c r="C264" s="271" t="s">
        <v>604</v>
      </c>
      <c r="D264" s="271">
        <v>4.25</v>
      </c>
      <c r="E264" s="276">
        <f t="shared" si="4"/>
        <v>255</v>
      </c>
      <c r="F264" s="273">
        <v>45589</v>
      </c>
      <c r="G264" s="262">
        <v>0.23</v>
      </c>
      <c r="H264" s="271"/>
      <c r="I264" s="271"/>
    </row>
    <row r="265" spans="1:9" ht="30" x14ac:dyDescent="0.25">
      <c r="A265" s="272" t="s">
        <v>594</v>
      </c>
      <c r="B265" s="282" t="s">
        <v>595</v>
      </c>
      <c r="C265" s="271" t="s">
        <v>604</v>
      </c>
      <c r="D265" s="271">
        <v>4.25</v>
      </c>
      <c r="E265" s="276">
        <f t="shared" si="4"/>
        <v>255</v>
      </c>
      <c r="F265" s="273">
        <v>45589</v>
      </c>
      <c r="G265" s="262">
        <v>0.28000000000000003</v>
      </c>
      <c r="H265" s="271"/>
      <c r="I265" s="271"/>
    </row>
    <row r="266" spans="1:9" ht="30" x14ac:dyDescent="0.25">
      <c r="A266" s="272" t="s">
        <v>594</v>
      </c>
      <c r="B266" s="282" t="s">
        <v>595</v>
      </c>
      <c r="C266" s="271" t="s">
        <v>604</v>
      </c>
      <c r="D266" s="271">
        <v>4.25</v>
      </c>
      <c r="E266" s="276">
        <f t="shared" si="4"/>
        <v>255</v>
      </c>
      <c r="F266" s="273">
        <v>45589</v>
      </c>
      <c r="G266" s="262">
        <v>0.22</v>
      </c>
      <c r="H266" s="271"/>
      <c r="I266" s="271"/>
    </row>
    <row r="267" spans="1:9" ht="30" x14ac:dyDescent="0.25">
      <c r="A267" s="272" t="s">
        <v>594</v>
      </c>
      <c r="B267" s="282" t="s">
        <v>595</v>
      </c>
      <c r="C267" s="271" t="s">
        <v>604</v>
      </c>
      <c r="D267" s="271">
        <v>4.25</v>
      </c>
      <c r="E267" s="276">
        <f t="shared" si="4"/>
        <v>255</v>
      </c>
      <c r="F267" s="273">
        <v>45589</v>
      </c>
      <c r="G267" s="262">
        <v>0.2</v>
      </c>
      <c r="H267" s="271"/>
      <c r="I267" s="271"/>
    </row>
    <row r="268" spans="1:9" ht="30" x14ac:dyDescent="0.25">
      <c r="A268" s="272" t="s">
        <v>594</v>
      </c>
      <c r="B268" s="282" t="s">
        <v>595</v>
      </c>
      <c r="C268" s="271" t="s">
        <v>604</v>
      </c>
      <c r="D268" s="271">
        <v>4.25</v>
      </c>
      <c r="E268" s="276">
        <f t="shared" si="4"/>
        <v>255</v>
      </c>
      <c r="F268" s="273">
        <v>45589</v>
      </c>
      <c r="G268" s="262">
        <v>0.42</v>
      </c>
      <c r="H268" s="271"/>
      <c r="I268" s="271"/>
    </row>
    <row r="269" spans="1:9" ht="30" x14ac:dyDescent="0.25">
      <c r="A269" s="272" t="s">
        <v>594</v>
      </c>
      <c r="B269" s="282" t="s">
        <v>595</v>
      </c>
      <c r="C269" s="271" t="s">
        <v>604</v>
      </c>
      <c r="D269" s="271">
        <v>4.25</v>
      </c>
      <c r="E269" s="276">
        <f t="shared" si="4"/>
        <v>255</v>
      </c>
      <c r="F269" s="273">
        <v>45589</v>
      </c>
      <c r="G269" s="262">
        <v>0.47</v>
      </c>
      <c r="H269" s="271"/>
      <c r="I269" s="271"/>
    </row>
    <row r="270" spans="1:9" ht="30" x14ac:dyDescent="0.25">
      <c r="A270" s="272" t="s">
        <v>594</v>
      </c>
      <c r="B270" s="282" t="s">
        <v>595</v>
      </c>
      <c r="C270" s="271" t="s">
        <v>604</v>
      </c>
      <c r="D270" s="271">
        <v>4.25</v>
      </c>
      <c r="E270" s="276">
        <f t="shared" si="4"/>
        <v>255</v>
      </c>
      <c r="F270" s="273">
        <v>45589</v>
      </c>
      <c r="G270" s="262">
        <v>0.35</v>
      </c>
      <c r="H270" s="271"/>
      <c r="I270" s="271"/>
    </row>
    <row r="271" spans="1:9" ht="30" x14ac:dyDescent="0.25">
      <c r="A271" s="272" t="s">
        <v>594</v>
      </c>
      <c r="B271" s="282" t="s">
        <v>595</v>
      </c>
      <c r="C271" s="271" t="s">
        <v>604</v>
      </c>
      <c r="D271" s="271">
        <v>4.25</v>
      </c>
      <c r="E271" s="276">
        <f t="shared" si="4"/>
        <v>255</v>
      </c>
      <c r="F271" s="273">
        <v>45589</v>
      </c>
      <c r="G271" s="262">
        <v>0.13</v>
      </c>
      <c r="H271" s="271"/>
      <c r="I271" s="271"/>
    </row>
    <row r="272" spans="1:9" ht="30" x14ac:dyDescent="0.25">
      <c r="A272" s="272" t="s">
        <v>594</v>
      </c>
      <c r="B272" s="282" t="s">
        <v>595</v>
      </c>
      <c r="C272" s="271" t="s">
        <v>604</v>
      </c>
      <c r="D272" s="271">
        <v>4.25</v>
      </c>
      <c r="E272" s="276">
        <f t="shared" si="4"/>
        <v>255</v>
      </c>
      <c r="F272" s="273">
        <v>45589</v>
      </c>
      <c r="G272" s="262">
        <v>0.87</v>
      </c>
      <c r="H272" s="271"/>
      <c r="I272" s="271"/>
    </row>
    <row r="273" spans="1:9" ht="30" x14ac:dyDescent="0.25">
      <c r="A273" s="272" t="s">
        <v>594</v>
      </c>
      <c r="B273" s="282" t="s">
        <v>595</v>
      </c>
      <c r="C273" s="271" t="s">
        <v>604</v>
      </c>
      <c r="D273" s="271">
        <v>4.25</v>
      </c>
      <c r="E273" s="276">
        <f t="shared" si="4"/>
        <v>255</v>
      </c>
      <c r="F273" s="273">
        <v>45589</v>
      </c>
      <c r="G273" s="262">
        <v>0.23</v>
      </c>
      <c r="H273" s="271"/>
      <c r="I273" s="271"/>
    </row>
    <row r="274" spans="1:9" ht="30" x14ac:dyDescent="0.25">
      <c r="A274" s="272" t="s">
        <v>594</v>
      </c>
      <c r="B274" s="282" t="s">
        <v>595</v>
      </c>
      <c r="C274" s="271" t="s">
        <v>604</v>
      </c>
      <c r="D274" s="271">
        <v>4.25</v>
      </c>
      <c r="E274" s="276">
        <f t="shared" si="4"/>
        <v>255</v>
      </c>
      <c r="F274" s="273">
        <v>45589</v>
      </c>
      <c r="G274" s="262">
        <v>0.48</v>
      </c>
      <c r="H274" s="271"/>
      <c r="I274" s="271"/>
    </row>
    <row r="275" spans="1:9" ht="30" x14ac:dyDescent="0.25">
      <c r="A275" s="272" t="s">
        <v>594</v>
      </c>
      <c r="B275" s="282" t="s">
        <v>595</v>
      </c>
      <c r="C275" s="271" t="s">
        <v>604</v>
      </c>
      <c r="D275" s="271">
        <v>4.25</v>
      </c>
      <c r="E275" s="276">
        <f t="shared" si="4"/>
        <v>255</v>
      </c>
      <c r="F275" s="273">
        <v>45589</v>
      </c>
      <c r="G275" s="262">
        <v>0.2</v>
      </c>
      <c r="H275" s="271"/>
      <c r="I275" s="271"/>
    </row>
    <row r="276" spans="1:9" ht="30" x14ac:dyDescent="0.25">
      <c r="A276" s="272" t="s">
        <v>594</v>
      </c>
      <c r="B276" s="282" t="s">
        <v>595</v>
      </c>
      <c r="C276" s="271" t="s">
        <v>604</v>
      </c>
      <c r="D276" s="271">
        <v>4.25</v>
      </c>
      <c r="E276" s="276">
        <f t="shared" si="4"/>
        <v>255</v>
      </c>
      <c r="F276" s="273">
        <v>45589</v>
      </c>
      <c r="G276" s="262">
        <v>0.32</v>
      </c>
      <c r="H276" s="271"/>
      <c r="I276" s="271"/>
    </row>
    <row r="277" spans="1:9" ht="30" x14ac:dyDescent="0.25">
      <c r="A277" s="272" t="s">
        <v>594</v>
      </c>
      <c r="B277" s="282" t="s">
        <v>595</v>
      </c>
      <c r="C277" s="271" t="s">
        <v>604</v>
      </c>
      <c r="D277" s="271">
        <v>4.25</v>
      </c>
      <c r="E277" s="276">
        <f t="shared" si="4"/>
        <v>255</v>
      </c>
      <c r="F277" s="273">
        <v>45589</v>
      </c>
      <c r="G277" s="262">
        <v>0.3</v>
      </c>
      <c r="H277" s="271"/>
      <c r="I277" s="271"/>
    </row>
    <row r="278" spans="1:9" ht="30" x14ac:dyDescent="0.25">
      <c r="A278" s="272" t="s">
        <v>594</v>
      </c>
      <c r="B278" s="282" t="s">
        <v>595</v>
      </c>
      <c r="C278" s="271" t="s">
        <v>604</v>
      </c>
      <c r="D278" s="271">
        <v>4.25</v>
      </c>
      <c r="E278" s="276">
        <f t="shared" si="4"/>
        <v>255</v>
      </c>
      <c r="F278" s="273">
        <v>45589</v>
      </c>
      <c r="G278" s="262">
        <v>0.67</v>
      </c>
      <c r="H278" s="271"/>
      <c r="I278" s="271"/>
    </row>
    <row r="279" spans="1:9" ht="30" x14ac:dyDescent="0.25">
      <c r="A279" s="272" t="s">
        <v>594</v>
      </c>
      <c r="B279" s="282" t="s">
        <v>595</v>
      </c>
      <c r="C279" s="271" t="s">
        <v>604</v>
      </c>
      <c r="D279" s="271">
        <v>4.25</v>
      </c>
      <c r="E279" s="276">
        <f t="shared" si="4"/>
        <v>255</v>
      </c>
      <c r="F279" s="273">
        <v>45589</v>
      </c>
      <c r="G279" s="262">
        <v>1.5</v>
      </c>
      <c r="H279" s="271"/>
      <c r="I279" s="271"/>
    </row>
    <row r="280" spans="1:9" ht="30" x14ac:dyDescent="0.25">
      <c r="A280" s="272" t="s">
        <v>594</v>
      </c>
      <c r="B280" s="282" t="s">
        <v>595</v>
      </c>
      <c r="C280" s="271" t="s">
        <v>604</v>
      </c>
      <c r="D280" s="271">
        <v>4.25</v>
      </c>
      <c r="E280" s="276">
        <f t="shared" si="4"/>
        <v>255</v>
      </c>
      <c r="F280" s="273">
        <v>45589</v>
      </c>
      <c r="G280" s="262">
        <v>0.33</v>
      </c>
      <c r="H280" s="271"/>
      <c r="I280" s="271"/>
    </row>
    <row r="281" spans="1:9" ht="30" x14ac:dyDescent="0.25">
      <c r="A281" s="272" t="s">
        <v>594</v>
      </c>
      <c r="B281" s="282" t="s">
        <v>595</v>
      </c>
      <c r="C281" s="271" t="s">
        <v>604</v>
      </c>
      <c r="D281" s="271">
        <v>4.25</v>
      </c>
      <c r="E281" s="276">
        <f t="shared" si="4"/>
        <v>255</v>
      </c>
      <c r="F281" s="273">
        <v>45589</v>
      </c>
      <c r="G281" s="262">
        <v>1.5</v>
      </c>
      <c r="H281" s="271"/>
      <c r="I281" s="271"/>
    </row>
    <row r="282" spans="1:9" ht="30" x14ac:dyDescent="0.25">
      <c r="A282" s="272" t="s">
        <v>594</v>
      </c>
      <c r="B282" s="282" t="s">
        <v>595</v>
      </c>
      <c r="C282" s="271" t="s">
        <v>604</v>
      </c>
      <c r="D282" s="271">
        <v>4.25</v>
      </c>
      <c r="E282" s="276">
        <f t="shared" si="4"/>
        <v>255</v>
      </c>
      <c r="F282" s="273">
        <v>45589</v>
      </c>
      <c r="G282" s="262">
        <v>0.72</v>
      </c>
      <c r="H282" s="271"/>
      <c r="I282" s="271"/>
    </row>
    <row r="283" spans="1:9" ht="30" x14ac:dyDescent="0.25">
      <c r="A283" s="272" t="s">
        <v>594</v>
      </c>
      <c r="B283" s="282" t="s">
        <v>595</v>
      </c>
      <c r="C283" s="271" t="s">
        <v>604</v>
      </c>
      <c r="D283" s="271">
        <v>4.25</v>
      </c>
      <c r="E283" s="276">
        <f t="shared" si="4"/>
        <v>255</v>
      </c>
      <c r="F283" s="273">
        <v>45589</v>
      </c>
      <c r="G283" s="262">
        <v>0.28000000000000003</v>
      </c>
      <c r="H283" s="271"/>
      <c r="I283" s="271"/>
    </row>
    <row r="284" spans="1:9" ht="30" x14ac:dyDescent="0.25">
      <c r="A284" s="272" t="s">
        <v>594</v>
      </c>
      <c r="B284" s="282" t="s">
        <v>595</v>
      </c>
      <c r="C284" s="271" t="s">
        <v>604</v>
      </c>
      <c r="D284" s="271">
        <v>4.25</v>
      </c>
      <c r="E284" s="276">
        <f t="shared" si="4"/>
        <v>255</v>
      </c>
      <c r="F284" s="273">
        <v>45589</v>
      </c>
      <c r="G284" s="262">
        <v>0.2</v>
      </c>
      <c r="H284" s="271"/>
      <c r="I284" s="271"/>
    </row>
    <row r="285" spans="1:9" ht="30" x14ac:dyDescent="0.25">
      <c r="A285" s="272" t="s">
        <v>594</v>
      </c>
      <c r="B285" s="282" t="s">
        <v>595</v>
      </c>
      <c r="C285" s="271" t="s">
        <v>604</v>
      </c>
      <c r="D285" s="271">
        <v>4.25</v>
      </c>
      <c r="E285" s="276">
        <f t="shared" si="4"/>
        <v>255</v>
      </c>
      <c r="F285" s="273">
        <v>45589</v>
      </c>
      <c r="G285" s="262">
        <v>1.98</v>
      </c>
      <c r="H285" s="271"/>
      <c r="I285" s="271"/>
    </row>
    <row r="286" spans="1:9" ht="30" x14ac:dyDescent="0.25">
      <c r="A286" s="272" t="s">
        <v>594</v>
      </c>
      <c r="B286" s="282" t="s">
        <v>595</v>
      </c>
      <c r="C286" s="271" t="s">
        <v>604</v>
      </c>
      <c r="D286" s="271">
        <v>4.25</v>
      </c>
      <c r="E286" s="276">
        <f t="shared" si="4"/>
        <v>255</v>
      </c>
      <c r="F286" s="273">
        <v>45589</v>
      </c>
      <c r="G286" s="262">
        <v>0.22</v>
      </c>
      <c r="H286" s="271"/>
      <c r="I286" s="271"/>
    </row>
    <row r="287" spans="1:9" ht="30" x14ac:dyDescent="0.25">
      <c r="A287" s="272" t="s">
        <v>594</v>
      </c>
      <c r="B287" s="282" t="s">
        <v>595</v>
      </c>
      <c r="C287" s="271" t="s">
        <v>604</v>
      </c>
      <c r="D287" s="271">
        <v>4.25</v>
      </c>
      <c r="E287" s="276">
        <f t="shared" si="4"/>
        <v>255</v>
      </c>
      <c r="F287" s="273">
        <v>45589</v>
      </c>
      <c r="G287" s="262">
        <v>0.4</v>
      </c>
      <c r="H287" s="271"/>
      <c r="I287" s="271"/>
    </row>
    <row r="288" spans="1:9" ht="30" x14ac:dyDescent="0.25">
      <c r="A288" s="272" t="s">
        <v>594</v>
      </c>
      <c r="B288" s="282" t="s">
        <v>595</v>
      </c>
      <c r="C288" s="271" t="s">
        <v>604</v>
      </c>
      <c r="D288" s="271">
        <v>4.25</v>
      </c>
      <c r="E288" s="276">
        <f t="shared" si="4"/>
        <v>255</v>
      </c>
      <c r="F288" s="273">
        <v>45589</v>
      </c>
      <c r="G288" s="262">
        <v>5.7</v>
      </c>
      <c r="H288" s="271"/>
      <c r="I288" s="271"/>
    </row>
    <row r="289" spans="1:9" ht="30" x14ac:dyDescent="0.25">
      <c r="A289" s="272" t="s">
        <v>594</v>
      </c>
      <c r="B289" s="282" t="s">
        <v>595</v>
      </c>
      <c r="C289" s="271" t="s">
        <v>604</v>
      </c>
      <c r="D289" s="271">
        <v>4.25</v>
      </c>
      <c r="E289" s="276">
        <f t="shared" si="4"/>
        <v>255</v>
      </c>
      <c r="F289" s="273">
        <v>45589</v>
      </c>
      <c r="G289" s="262">
        <v>0.92</v>
      </c>
      <c r="H289" s="271"/>
      <c r="I289" s="271"/>
    </row>
    <row r="290" spans="1:9" ht="30" x14ac:dyDescent="0.25">
      <c r="A290" s="272" t="s">
        <v>594</v>
      </c>
      <c r="B290" s="282" t="s">
        <v>595</v>
      </c>
      <c r="C290" s="271" t="s">
        <v>604</v>
      </c>
      <c r="D290" s="271">
        <v>4.25</v>
      </c>
      <c r="E290" s="276">
        <f t="shared" si="4"/>
        <v>255</v>
      </c>
      <c r="F290" s="273">
        <v>45589</v>
      </c>
      <c r="G290" s="262">
        <v>0.32</v>
      </c>
      <c r="H290" s="271"/>
      <c r="I290" s="271"/>
    </row>
    <row r="291" spans="1:9" ht="30" x14ac:dyDescent="0.25">
      <c r="A291" s="272" t="s">
        <v>594</v>
      </c>
      <c r="B291" s="282" t="s">
        <v>595</v>
      </c>
      <c r="C291" s="271" t="s">
        <v>604</v>
      </c>
      <c r="D291" s="271">
        <v>4.25</v>
      </c>
      <c r="E291" s="276">
        <f t="shared" si="4"/>
        <v>255</v>
      </c>
      <c r="F291" s="273">
        <v>45589</v>
      </c>
      <c r="G291" s="262">
        <v>0.32</v>
      </c>
      <c r="H291" s="271"/>
      <c r="I291" s="271"/>
    </row>
    <row r="292" spans="1:9" ht="30" x14ac:dyDescent="0.25">
      <c r="A292" s="272" t="s">
        <v>594</v>
      </c>
      <c r="B292" s="282" t="s">
        <v>595</v>
      </c>
      <c r="C292" s="271" t="s">
        <v>604</v>
      </c>
      <c r="D292" s="271">
        <v>4.25</v>
      </c>
      <c r="E292" s="276">
        <f t="shared" si="4"/>
        <v>255</v>
      </c>
      <c r="F292" s="273">
        <v>45589</v>
      </c>
      <c r="G292" s="262">
        <v>1.88</v>
      </c>
      <c r="H292" s="271"/>
      <c r="I292" s="271"/>
    </row>
    <row r="293" spans="1:9" ht="30" x14ac:dyDescent="0.25">
      <c r="A293" s="272" t="s">
        <v>594</v>
      </c>
      <c r="B293" s="282" t="s">
        <v>595</v>
      </c>
      <c r="C293" s="271" t="s">
        <v>604</v>
      </c>
      <c r="D293" s="271">
        <v>4.25</v>
      </c>
      <c r="E293" s="276">
        <f t="shared" si="4"/>
        <v>255</v>
      </c>
      <c r="F293" s="273">
        <v>45589</v>
      </c>
      <c r="G293" s="262">
        <v>0.38</v>
      </c>
      <c r="H293" s="271"/>
      <c r="I293" s="271"/>
    </row>
    <row r="294" spans="1:9" ht="30" x14ac:dyDescent="0.25">
      <c r="A294" s="272" t="s">
        <v>594</v>
      </c>
      <c r="B294" s="282" t="s">
        <v>595</v>
      </c>
      <c r="C294" s="271" t="s">
        <v>604</v>
      </c>
      <c r="D294" s="271">
        <v>4.25</v>
      </c>
      <c r="E294" s="276">
        <f t="shared" si="4"/>
        <v>255</v>
      </c>
      <c r="F294" s="273">
        <v>45589</v>
      </c>
      <c r="G294" s="262">
        <v>0.43</v>
      </c>
      <c r="H294" s="271"/>
      <c r="I294" s="271"/>
    </row>
    <row r="295" spans="1:9" ht="30" x14ac:dyDescent="0.25">
      <c r="A295" s="272" t="s">
        <v>594</v>
      </c>
      <c r="B295" s="282" t="s">
        <v>595</v>
      </c>
      <c r="C295" s="271" t="s">
        <v>604</v>
      </c>
      <c r="D295" s="271">
        <v>4.25</v>
      </c>
      <c r="E295" s="276">
        <f t="shared" si="4"/>
        <v>255</v>
      </c>
      <c r="F295" s="273">
        <v>45589</v>
      </c>
      <c r="G295" s="262">
        <v>0.22</v>
      </c>
      <c r="H295" s="271"/>
      <c r="I295" s="271"/>
    </row>
    <row r="296" spans="1:9" ht="30" x14ac:dyDescent="0.25">
      <c r="A296" s="272" t="s">
        <v>594</v>
      </c>
      <c r="B296" s="282" t="s">
        <v>595</v>
      </c>
      <c r="C296" s="271" t="s">
        <v>604</v>
      </c>
      <c r="D296" s="271">
        <v>4.25</v>
      </c>
      <c r="E296" s="276">
        <f t="shared" si="4"/>
        <v>255</v>
      </c>
      <c r="F296" s="273">
        <v>45589</v>
      </c>
      <c r="G296" s="262">
        <v>0.37</v>
      </c>
      <c r="H296" s="271"/>
      <c r="I296" s="271"/>
    </row>
    <row r="297" spans="1:9" ht="30" x14ac:dyDescent="0.25">
      <c r="A297" s="272" t="s">
        <v>594</v>
      </c>
      <c r="B297" s="282" t="s">
        <v>595</v>
      </c>
      <c r="C297" s="271" t="s">
        <v>604</v>
      </c>
      <c r="D297" s="271">
        <v>4.25</v>
      </c>
      <c r="E297" s="276">
        <f t="shared" si="4"/>
        <v>255</v>
      </c>
      <c r="F297" s="273">
        <v>45589</v>
      </c>
      <c r="G297" s="262">
        <v>0.35</v>
      </c>
      <c r="H297" s="271"/>
      <c r="I297" s="271"/>
    </row>
    <row r="298" spans="1:9" ht="30" x14ac:dyDescent="0.25">
      <c r="A298" s="272" t="s">
        <v>594</v>
      </c>
      <c r="B298" s="282" t="s">
        <v>595</v>
      </c>
      <c r="C298" s="271" t="s">
        <v>604</v>
      </c>
      <c r="D298" s="271">
        <v>4.25</v>
      </c>
      <c r="E298" s="276">
        <f t="shared" si="4"/>
        <v>255</v>
      </c>
      <c r="F298" s="273">
        <v>45589</v>
      </c>
      <c r="G298" s="262">
        <v>0.52</v>
      </c>
      <c r="H298" s="271"/>
      <c r="I298" s="271"/>
    </row>
    <row r="299" spans="1:9" ht="30" x14ac:dyDescent="0.25">
      <c r="A299" s="272" t="s">
        <v>594</v>
      </c>
      <c r="B299" s="282" t="s">
        <v>595</v>
      </c>
      <c r="C299" s="271" t="s">
        <v>604</v>
      </c>
      <c r="D299" s="271">
        <v>4.25</v>
      </c>
      <c r="E299" s="276">
        <f t="shared" si="4"/>
        <v>255</v>
      </c>
      <c r="F299" s="273">
        <v>45589</v>
      </c>
      <c r="G299" s="262">
        <v>0.23</v>
      </c>
      <c r="H299" s="271"/>
      <c r="I299" s="271"/>
    </row>
    <row r="300" spans="1:9" ht="30" x14ac:dyDescent="0.25">
      <c r="A300" s="272" t="s">
        <v>594</v>
      </c>
      <c r="B300" s="282" t="s">
        <v>595</v>
      </c>
      <c r="C300" s="271" t="s">
        <v>604</v>
      </c>
      <c r="D300" s="271">
        <v>4.25</v>
      </c>
      <c r="E300" s="276">
        <f t="shared" si="4"/>
        <v>255</v>
      </c>
      <c r="F300" s="273">
        <v>45589</v>
      </c>
      <c r="G300" s="262">
        <v>0.7</v>
      </c>
      <c r="H300" s="271"/>
      <c r="I300" s="271"/>
    </row>
    <row r="301" spans="1:9" ht="30" x14ac:dyDescent="0.25">
      <c r="A301" s="272" t="s">
        <v>594</v>
      </c>
      <c r="B301" s="282" t="s">
        <v>595</v>
      </c>
      <c r="C301" s="271" t="s">
        <v>604</v>
      </c>
      <c r="D301" s="271">
        <v>4.25</v>
      </c>
      <c r="E301" s="276">
        <f t="shared" si="4"/>
        <v>255</v>
      </c>
      <c r="F301" s="273">
        <v>45589</v>
      </c>
      <c r="G301" s="262">
        <v>0.2</v>
      </c>
      <c r="H301" s="271"/>
      <c r="I301" s="271"/>
    </row>
    <row r="302" spans="1:9" ht="30" x14ac:dyDescent="0.25">
      <c r="A302" s="272" t="s">
        <v>594</v>
      </c>
      <c r="B302" s="282" t="s">
        <v>595</v>
      </c>
      <c r="C302" s="271" t="s">
        <v>604</v>
      </c>
      <c r="D302" s="271">
        <v>4.25</v>
      </c>
      <c r="E302" s="276">
        <f t="shared" si="4"/>
        <v>255</v>
      </c>
      <c r="F302" s="273">
        <v>45589</v>
      </c>
      <c r="G302" s="262">
        <v>1.5</v>
      </c>
      <c r="H302" s="271"/>
      <c r="I302" s="271"/>
    </row>
    <row r="303" spans="1:9" ht="30" x14ac:dyDescent="0.25">
      <c r="A303" s="272" t="s">
        <v>594</v>
      </c>
      <c r="B303" s="282" t="s">
        <v>595</v>
      </c>
      <c r="C303" s="271" t="s">
        <v>604</v>
      </c>
      <c r="D303" s="271">
        <v>4.25</v>
      </c>
      <c r="E303" s="276">
        <f t="shared" si="4"/>
        <v>255</v>
      </c>
      <c r="F303" s="273">
        <v>45589</v>
      </c>
      <c r="G303" s="262">
        <v>0.22</v>
      </c>
      <c r="H303" s="271"/>
      <c r="I303" s="271"/>
    </row>
    <row r="304" spans="1:9" ht="30" x14ac:dyDescent="0.25">
      <c r="A304" s="272" t="s">
        <v>594</v>
      </c>
      <c r="B304" s="282" t="s">
        <v>595</v>
      </c>
      <c r="C304" s="271" t="s">
        <v>604</v>
      </c>
      <c r="D304" s="271">
        <v>4.25</v>
      </c>
      <c r="E304" s="276">
        <f t="shared" si="4"/>
        <v>255</v>
      </c>
      <c r="F304" s="273">
        <v>45589</v>
      </c>
      <c r="G304" s="262">
        <v>0.42</v>
      </c>
      <c r="H304" s="271"/>
      <c r="I304" s="271"/>
    </row>
    <row r="305" spans="1:9" ht="30" x14ac:dyDescent="0.25">
      <c r="A305" s="272" t="s">
        <v>594</v>
      </c>
      <c r="B305" s="282" t="s">
        <v>595</v>
      </c>
      <c r="C305" s="271" t="s">
        <v>604</v>
      </c>
      <c r="D305" s="271">
        <v>4.25</v>
      </c>
      <c r="E305" s="276">
        <f t="shared" si="4"/>
        <v>255</v>
      </c>
      <c r="F305" s="273">
        <v>45589</v>
      </c>
      <c r="G305" s="262">
        <v>0.28000000000000003</v>
      </c>
      <c r="H305" s="271"/>
      <c r="I305" s="271"/>
    </row>
    <row r="306" spans="1:9" ht="30" x14ac:dyDescent="0.25">
      <c r="A306" s="272" t="s">
        <v>594</v>
      </c>
      <c r="B306" s="282" t="s">
        <v>595</v>
      </c>
      <c r="C306" s="271" t="s">
        <v>604</v>
      </c>
      <c r="D306" s="271">
        <v>4.25</v>
      </c>
      <c r="E306" s="276">
        <f t="shared" si="4"/>
        <v>255</v>
      </c>
      <c r="F306" s="273">
        <v>45589</v>
      </c>
      <c r="G306" s="262">
        <v>0.18</v>
      </c>
      <c r="H306" s="271"/>
      <c r="I306" s="271"/>
    </row>
    <row r="307" spans="1:9" ht="30" x14ac:dyDescent="0.25">
      <c r="A307" s="272" t="s">
        <v>594</v>
      </c>
      <c r="B307" s="282" t="s">
        <v>595</v>
      </c>
      <c r="C307" s="271" t="s">
        <v>604</v>
      </c>
      <c r="D307" s="271">
        <v>4.25</v>
      </c>
      <c r="E307" s="276">
        <f t="shared" si="4"/>
        <v>255</v>
      </c>
      <c r="F307" s="273">
        <v>45589</v>
      </c>
      <c r="G307" s="262">
        <v>0.23</v>
      </c>
      <c r="H307" s="271"/>
      <c r="I307" s="271"/>
    </row>
    <row r="308" spans="1:9" ht="30" x14ac:dyDescent="0.25">
      <c r="A308" s="272" t="s">
        <v>594</v>
      </c>
      <c r="B308" s="282" t="s">
        <v>595</v>
      </c>
      <c r="C308" s="271" t="s">
        <v>604</v>
      </c>
      <c r="D308" s="271">
        <v>4.25</v>
      </c>
      <c r="E308" s="276">
        <f t="shared" si="4"/>
        <v>255</v>
      </c>
      <c r="F308" s="273">
        <v>45589</v>
      </c>
      <c r="G308" s="262">
        <v>0.23</v>
      </c>
      <c r="H308" s="271"/>
      <c r="I308" s="271"/>
    </row>
    <row r="309" spans="1:9" ht="30" x14ac:dyDescent="0.25">
      <c r="A309" s="272" t="s">
        <v>594</v>
      </c>
      <c r="B309" s="282" t="s">
        <v>595</v>
      </c>
      <c r="C309" s="271" t="s">
        <v>604</v>
      </c>
      <c r="D309" s="271">
        <v>4.25</v>
      </c>
      <c r="E309" s="276">
        <f t="shared" si="4"/>
        <v>255</v>
      </c>
      <c r="F309" s="273">
        <v>45589</v>
      </c>
      <c r="G309" s="262">
        <v>0.2</v>
      </c>
      <c r="H309" s="271"/>
      <c r="I309" s="271"/>
    </row>
    <row r="310" spans="1:9" ht="30" x14ac:dyDescent="0.25">
      <c r="A310" s="272" t="s">
        <v>594</v>
      </c>
      <c r="B310" s="282" t="s">
        <v>595</v>
      </c>
      <c r="C310" s="271" t="s">
        <v>604</v>
      </c>
      <c r="D310" s="271">
        <v>4.25</v>
      </c>
      <c r="E310" s="276">
        <f t="shared" si="4"/>
        <v>255</v>
      </c>
      <c r="F310" s="273">
        <v>45589</v>
      </c>
      <c r="G310" s="262">
        <v>0.2</v>
      </c>
      <c r="H310" s="271"/>
      <c r="I310" s="271"/>
    </row>
    <row r="311" spans="1:9" ht="30" x14ac:dyDescent="0.25">
      <c r="A311" s="272" t="s">
        <v>594</v>
      </c>
      <c r="B311" s="282" t="s">
        <v>595</v>
      </c>
      <c r="C311" s="271" t="s">
        <v>604</v>
      </c>
      <c r="D311" s="271">
        <v>4.25</v>
      </c>
      <c r="E311" s="276">
        <f t="shared" si="4"/>
        <v>255</v>
      </c>
      <c r="F311" s="273">
        <v>45589</v>
      </c>
      <c r="G311" s="262">
        <v>0.35</v>
      </c>
      <c r="H311" s="271"/>
      <c r="I311" s="271"/>
    </row>
    <row r="312" spans="1:9" ht="30" x14ac:dyDescent="0.25">
      <c r="A312" s="272" t="s">
        <v>594</v>
      </c>
      <c r="B312" s="282" t="s">
        <v>595</v>
      </c>
      <c r="C312" s="271" t="s">
        <v>604</v>
      </c>
      <c r="D312" s="271">
        <v>4.25</v>
      </c>
      <c r="E312" s="276">
        <f t="shared" si="4"/>
        <v>255</v>
      </c>
      <c r="F312" s="273">
        <v>45589</v>
      </c>
      <c r="G312" s="262">
        <v>0.42</v>
      </c>
      <c r="H312" s="271"/>
      <c r="I312" s="271"/>
    </row>
    <row r="313" spans="1:9" ht="30" x14ac:dyDescent="0.25">
      <c r="A313" s="272" t="s">
        <v>594</v>
      </c>
      <c r="B313" s="282" t="s">
        <v>595</v>
      </c>
      <c r="C313" s="271" t="s">
        <v>604</v>
      </c>
      <c r="D313" s="271">
        <v>4.25</v>
      </c>
      <c r="E313" s="276">
        <f t="shared" si="4"/>
        <v>255</v>
      </c>
      <c r="F313" s="273">
        <v>45589</v>
      </c>
      <c r="G313" s="262">
        <v>0.15</v>
      </c>
      <c r="H313" s="271"/>
      <c r="I313" s="271"/>
    </row>
    <row r="314" spans="1:9" ht="30" x14ac:dyDescent="0.25">
      <c r="A314" s="272" t="s">
        <v>594</v>
      </c>
      <c r="B314" s="282" t="s">
        <v>595</v>
      </c>
      <c r="C314" s="271" t="s">
        <v>604</v>
      </c>
      <c r="D314" s="271">
        <v>4.25</v>
      </c>
      <c r="E314" s="276">
        <f t="shared" si="4"/>
        <v>255</v>
      </c>
      <c r="F314" s="273">
        <v>45589</v>
      </c>
      <c r="G314" s="262">
        <v>0.8</v>
      </c>
      <c r="H314" s="271"/>
      <c r="I314" s="271"/>
    </row>
    <row r="315" spans="1:9" ht="30" x14ac:dyDescent="0.25">
      <c r="A315" s="272" t="s">
        <v>594</v>
      </c>
      <c r="B315" s="282" t="s">
        <v>595</v>
      </c>
      <c r="C315" s="271" t="s">
        <v>604</v>
      </c>
      <c r="D315" s="271">
        <v>4.25</v>
      </c>
      <c r="E315" s="276">
        <f t="shared" si="4"/>
        <v>255</v>
      </c>
      <c r="F315" s="273">
        <v>45589</v>
      </c>
      <c r="G315" s="262">
        <v>3.27</v>
      </c>
      <c r="H315" s="271"/>
      <c r="I315" s="271"/>
    </row>
    <row r="316" spans="1:9" x14ac:dyDescent="0.25">
      <c r="A316" s="271" t="s">
        <v>584</v>
      </c>
      <c r="B316" s="285" t="s">
        <v>590</v>
      </c>
      <c r="C316" s="271" t="s">
        <v>604</v>
      </c>
      <c r="D316" s="271">
        <v>4.25</v>
      </c>
      <c r="E316" s="276">
        <f t="shared" si="4"/>
        <v>255</v>
      </c>
      <c r="F316" s="273">
        <v>45589</v>
      </c>
      <c r="G316" s="262">
        <v>46.43</v>
      </c>
      <c r="H316" s="271"/>
      <c r="I316" s="271"/>
    </row>
    <row r="317" spans="1:9" ht="30" x14ac:dyDescent="0.25">
      <c r="A317" s="272" t="s">
        <v>594</v>
      </c>
      <c r="B317" s="282" t="s">
        <v>595</v>
      </c>
      <c r="C317" s="271" t="s">
        <v>604</v>
      </c>
      <c r="D317" s="271">
        <v>4.25</v>
      </c>
      <c r="E317" s="276">
        <f t="shared" si="4"/>
        <v>255</v>
      </c>
      <c r="F317" s="273">
        <v>45589</v>
      </c>
      <c r="G317" s="262">
        <v>1.35</v>
      </c>
      <c r="H317" s="271"/>
      <c r="I317" s="271"/>
    </row>
    <row r="318" spans="1:9" ht="30" x14ac:dyDescent="0.25">
      <c r="A318" s="272" t="s">
        <v>594</v>
      </c>
      <c r="B318" s="282" t="s">
        <v>595</v>
      </c>
      <c r="C318" s="271" t="s">
        <v>604</v>
      </c>
      <c r="D318" s="271">
        <v>4.25</v>
      </c>
      <c r="E318" s="276">
        <f t="shared" si="4"/>
        <v>255</v>
      </c>
      <c r="F318" s="273">
        <v>45589</v>
      </c>
      <c r="G318" s="262">
        <v>0.22</v>
      </c>
      <c r="H318" s="271"/>
      <c r="I318" s="271"/>
    </row>
    <row r="319" spans="1:9" ht="30" x14ac:dyDescent="0.25">
      <c r="A319" s="272" t="s">
        <v>594</v>
      </c>
      <c r="B319" s="282" t="s">
        <v>595</v>
      </c>
      <c r="C319" s="271" t="s">
        <v>604</v>
      </c>
      <c r="D319" s="271">
        <v>4.25</v>
      </c>
      <c r="E319" s="276">
        <f t="shared" si="4"/>
        <v>255</v>
      </c>
      <c r="F319" s="273">
        <v>45589</v>
      </c>
      <c r="G319" s="262">
        <v>0.93</v>
      </c>
      <c r="H319" s="271"/>
      <c r="I319" s="271"/>
    </row>
    <row r="320" spans="1:9" x14ac:dyDescent="0.25">
      <c r="A320" s="271" t="s">
        <v>600</v>
      </c>
      <c r="B320" s="282" t="s">
        <v>592</v>
      </c>
      <c r="C320" s="271" t="s">
        <v>601</v>
      </c>
      <c r="D320" s="271">
        <v>4.25</v>
      </c>
      <c r="E320" s="276">
        <f t="shared" si="4"/>
        <v>255</v>
      </c>
      <c r="F320" s="273">
        <v>45590</v>
      </c>
      <c r="G320" s="262">
        <v>1.68</v>
      </c>
      <c r="H320" s="271"/>
      <c r="I320" s="271"/>
    </row>
    <row r="321" spans="1:9" x14ac:dyDescent="0.25">
      <c r="A321" s="271" t="s">
        <v>600</v>
      </c>
      <c r="B321" s="282" t="s">
        <v>592</v>
      </c>
      <c r="C321" s="271" t="s">
        <v>601</v>
      </c>
      <c r="D321" s="271">
        <v>4.25</v>
      </c>
      <c r="E321" s="276">
        <f t="shared" si="4"/>
        <v>255</v>
      </c>
      <c r="F321" s="273">
        <v>45590</v>
      </c>
      <c r="G321" s="262">
        <v>1.37</v>
      </c>
      <c r="H321" s="271"/>
      <c r="I321" s="271"/>
    </row>
    <row r="322" spans="1:9" x14ac:dyDescent="0.25">
      <c r="A322" s="271" t="s">
        <v>600</v>
      </c>
      <c r="B322" s="282" t="s">
        <v>592</v>
      </c>
      <c r="C322" s="271" t="s">
        <v>601</v>
      </c>
      <c r="D322" s="271">
        <v>4.25</v>
      </c>
      <c r="E322" s="276">
        <f t="shared" si="4"/>
        <v>255</v>
      </c>
      <c r="F322" s="273">
        <v>45590</v>
      </c>
      <c r="G322" s="262">
        <v>1.4</v>
      </c>
      <c r="H322" s="271"/>
      <c r="I322" s="271"/>
    </row>
    <row r="323" spans="1:9" x14ac:dyDescent="0.25">
      <c r="A323" s="271" t="s">
        <v>600</v>
      </c>
      <c r="B323" s="282" t="s">
        <v>592</v>
      </c>
      <c r="C323" s="271" t="s">
        <v>601</v>
      </c>
      <c r="D323" s="271">
        <v>4.25</v>
      </c>
      <c r="E323" s="276">
        <f t="shared" ref="E323:E386" si="5">+D323*60</f>
        <v>255</v>
      </c>
      <c r="F323" s="273">
        <v>45590</v>
      </c>
      <c r="G323" s="262">
        <v>2.68</v>
      </c>
      <c r="H323" s="271"/>
      <c r="I323" s="271"/>
    </row>
    <row r="324" spans="1:9" x14ac:dyDescent="0.25">
      <c r="A324" s="271" t="s">
        <v>600</v>
      </c>
      <c r="B324" s="282" t="s">
        <v>592</v>
      </c>
      <c r="C324" s="271" t="s">
        <v>601</v>
      </c>
      <c r="D324" s="271">
        <v>4.25</v>
      </c>
      <c r="E324" s="276">
        <f t="shared" si="5"/>
        <v>255</v>
      </c>
      <c r="F324" s="273">
        <v>45590</v>
      </c>
      <c r="G324" s="262">
        <v>4.47</v>
      </c>
      <c r="H324" s="271"/>
      <c r="I324" s="271"/>
    </row>
    <row r="325" spans="1:9" x14ac:dyDescent="0.25">
      <c r="A325" s="271" t="s">
        <v>600</v>
      </c>
      <c r="B325" s="282" t="s">
        <v>592</v>
      </c>
      <c r="C325" s="271" t="s">
        <v>601</v>
      </c>
      <c r="D325" s="271">
        <v>4.25</v>
      </c>
      <c r="E325" s="276">
        <f t="shared" si="5"/>
        <v>255</v>
      </c>
      <c r="F325" s="273">
        <v>45590</v>
      </c>
      <c r="G325" s="262">
        <v>8.08</v>
      </c>
      <c r="H325" s="271"/>
      <c r="I325" s="271"/>
    </row>
    <row r="326" spans="1:9" x14ac:dyDescent="0.25">
      <c r="A326" s="271" t="s">
        <v>600</v>
      </c>
      <c r="B326" s="282" t="s">
        <v>592</v>
      </c>
      <c r="C326" s="271" t="s">
        <v>601</v>
      </c>
      <c r="D326" s="271">
        <v>4.25</v>
      </c>
      <c r="E326" s="276">
        <f t="shared" si="5"/>
        <v>255</v>
      </c>
      <c r="F326" s="273">
        <v>45590</v>
      </c>
      <c r="G326" s="262">
        <v>1.38</v>
      </c>
      <c r="H326" s="271"/>
      <c r="I326" s="271"/>
    </row>
    <row r="327" spans="1:9" x14ac:dyDescent="0.25">
      <c r="A327" s="271" t="s">
        <v>600</v>
      </c>
      <c r="B327" s="282" t="s">
        <v>592</v>
      </c>
      <c r="C327" s="271" t="s">
        <v>601</v>
      </c>
      <c r="D327" s="271">
        <v>4.25</v>
      </c>
      <c r="E327" s="276">
        <f t="shared" si="5"/>
        <v>255</v>
      </c>
      <c r="F327" s="273">
        <v>45590</v>
      </c>
      <c r="G327" s="262">
        <v>2.62</v>
      </c>
      <c r="H327" s="271"/>
      <c r="I327" s="271"/>
    </row>
    <row r="328" spans="1:9" x14ac:dyDescent="0.25">
      <c r="A328" s="271" t="s">
        <v>600</v>
      </c>
      <c r="B328" s="282" t="s">
        <v>592</v>
      </c>
      <c r="C328" s="271" t="s">
        <v>601</v>
      </c>
      <c r="D328" s="271">
        <v>4.25</v>
      </c>
      <c r="E328" s="276">
        <f t="shared" si="5"/>
        <v>255</v>
      </c>
      <c r="F328" s="273">
        <v>45590</v>
      </c>
      <c r="G328" s="262">
        <v>5.15</v>
      </c>
      <c r="H328" s="271"/>
      <c r="I328" s="271"/>
    </row>
    <row r="329" spans="1:9" x14ac:dyDescent="0.25">
      <c r="A329" s="271" t="s">
        <v>600</v>
      </c>
      <c r="B329" s="282" t="s">
        <v>592</v>
      </c>
      <c r="C329" s="271" t="s">
        <v>601</v>
      </c>
      <c r="D329" s="271">
        <v>4.25</v>
      </c>
      <c r="E329" s="276">
        <f t="shared" si="5"/>
        <v>255</v>
      </c>
      <c r="F329" s="273">
        <v>45590</v>
      </c>
      <c r="G329" s="262">
        <v>9.8000000000000007</v>
      </c>
      <c r="H329" s="271"/>
      <c r="I329" s="271"/>
    </row>
    <row r="330" spans="1:9" x14ac:dyDescent="0.25">
      <c r="A330" s="271" t="s">
        <v>600</v>
      </c>
      <c r="B330" s="282" t="s">
        <v>592</v>
      </c>
      <c r="C330" s="271" t="s">
        <v>601</v>
      </c>
      <c r="D330" s="271">
        <v>4.25</v>
      </c>
      <c r="E330" s="276">
        <f t="shared" si="5"/>
        <v>255</v>
      </c>
      <c r="F330" s="273">
        <v>45590</v>
      </c>
      <c r="G330" s="262">
        <v>1.7</v>
      </c>
      <c r="H330" s="271"/>
      <c r="I330" s="271"/>
    </row>
    <row r="331" spans="1:9" x14ac:dyDescent="0.25">
      <c r="A331" s="271" t="s">
        <v>600</v>
      </c>
      <c r="B331" s="282" t="s">
        <v>592</v>
      </c>
      <c r="C331" s="271" t="s">
        <v>601</v>
      </c>
      <c r="D331" s="271">
        <v>4.25</v>
      </c>
      <c r="E331" s="276">
        <f t="shared" si="5"/>
        <v>255</v>
      </c>
      <c r="F331" s="273">
        <v>45590</v>
      </c>
      <c r="G331" s="262">
        <v>2.62</v>
      </c>
      <c r="H331" s="271"/>
      <c r="I331" s="271"/>
    </row>
    <row r="332" spans="1:9" x14ac:dyDescent="0.25">
      <c r="A332" s="271" t="s">
        <v>600</v>
      </c>
      <c r="B332" s="282" t="s">
        <v>592</v>
      </c>
      <c r="C332" s="271" t="s">
        <v>601</v>
      </c>
      <c r="D332" s="271">
        <v>4.25</v>
      </c>
      <c r="E332" s="276">
        <f t="shared" si="5"/>
        <v>255</v>
      </c>
      <c r="F332" s="273">
        <v>45590</v>
      </c>
      <c r="G332" s="262">
        <v>2.37</v>
      </c>
      <c r="H332" s="271"/>
      <c r="I332" s="271"/>
    </row>
    <row r="333" spans="1:9" x14ac:dyDescent="0.25">
      <c r="A333" s="271" t="s">
        <v>600</v>
      </c>
      <c r="B333" s="282" t="s">
        <v>592</v>
      </c>
      <c r="C333" s="271" t="s">
        <v>601</v>
      </c>
      <c r="D333" s="271">
        <v>4.25</v>
      </c>
      <c r="E333" s="276">
        <f t="shared" si="5"/>
        <v>255</v>
      </c>
      <c r="F333" s="273">
        <v>45590</v>
      </c>
      <c r="G333" s="262">
        <v>3.03</v>
      </c>
      <c r="H333" s="271"/>
      <c r="I333" s="271"/>
    </row>
    <row r="334" spans="1:9" x14ac:dyDescent="0.25">
      <c r="A334" s="271" t="s">
        <v>600</v>
      </c>
      <c r="B334" s="282" t="s">
        <v>592</v>
      </c>
      <c r="C334" s="271" t="s">
        <v>601</v>
      </c>
      <c r="D334" s="271">
        <v>4.25</v>
      </c>
      <c r="E334" s="276">
        <f t="shared" si="5"/>
        <v>255</v>
      </c>
      <c r="F334" s="273">
        <v>45590</v>
      </c>
      <c r="G334" s="262">
        <v>4.2</v>
      </c>
      <c r="H334" s="271"/>
      <c r="I334" s="271"/>
    </row>
    <row r="335" spans="1:9" x14ac:dyDescent="0.25">
      <c r="A335" s="271" t="s">
        <v>584</v>
      </c>
      <c r="B335" s="283" t="s">
        <v>588</v>
      </c>
      <c r="C335" s="271" t="s">
        <v>601</v>
      </c>
      <c r="D335" s="271">
        <v>4.25</v>
      </c>
      <c r="E335" s="276">
        <f t="shared" si="5"/>
        <v>255</v>
      </c>
      <c r="F335" s="273">
        <v>45590</v>
      </c>
      <c r="G335" s="262">
        <v>4.2699999999999996</v>
      </c>
      <c r="H335" s="271"/>
      <c r="I335" s="271"/>
    </row>
    <row r="336" spans="1:9" x14ac:dyDescent="0.25">
      <c r="A336" s="271" t="s">
        <v>600</v>
      </c>
      <c r="B336" s="282" t="s">
        <v>592</v>
      </c>
      <c r="C336" s="271" t="s">
        <v>601</v>
      </c>
      <c r="D336" s="271">
        <v>4.25</v>
      </c>
      <c r="E336" s="276">
        <f t="shared" si="5"/>
        <v>255</v>
      </c>
      <c r="F336" s="273">
        <v>45590</v>
      </c>
      <c r="G336" s="262">
        <v>2.1</v>
      </c>
      <c r="H336" s="271"/>
      <c r="I336" s="271"/>
    </row>
    <row r="337" spans="1:9" x14ac:dyDescent="0.25">
      <c r="A337" s="271" t="s">
        <v>600</v>
      </c>
      <c r="B337" s="282" t="s">
        <v>592</v>
      </c>
      <c r="C337" s="271" t="s">
        <v>601</v>
      </c>
      <c r="D337" s="271">
        <v>4.25</v>
      </c>
      <c r="E337" s="276">
        <f t="shared" si="5"/>
        <v>255</v>
      </c>
      <c r="F337" s="273">
        <v>45590</v>
      </c>
      <c r="G337" s="262">
        <v>1.63</v>
      </c>
      <c r="H337" s="271"/>
      <c r="I337" s="271"/>
    </row>
    <row r="338" spans="1:9" x14ac:dyDescent="0.25">
      <c r="A338" s="271" t="s">
        <v>600</v>
      </c>
      <c r="B338" s="282" t="s">
        <v>592</v>
      </c>
      <c r="C338" s="271" t="s">
        <v>601</v>
      </c>
      <c r="D338" s="271">
        <v>4.25</v>
      </c>
      <c r="E338" s="276">
        <f t="shared" si="5"/>
        <v>255</v>
      </c>
      <c r="F338" s="273">
        <v>45590</v>
      </c>
      <c r="G338" s="262">
        <v>0.97</v>
      </c>
      <c r="H338" s="271"/>
      <c r="I338" s="271"/>
    </row>
    <row r="339" spans="1:9" x14ac:dyDescent="0.25">
      <c r="A339" s="271" t="s">
        <v>600</v>
      </c>
      <c r="B339" s="282" t="s">
        <v>592</v>
      </c>
      <c r="C339" s="271" t="s">
        <v>601</v>
      </c>
      <c r="D339" s="271">
        <v>4.25</v>
      </c>
      <c r="E339" s="276">
        <f t="shared" si="5"/>
        <v>255</v>
      </c>
      <c r="F339" s="273">
        <v>45590</v>
      </c>
      <c r="G339" s="262">
        <v>1.27</v>
      </c>
      <c r="H339" s="271"/>
      <c r="I339" s="271"/>
    </row>
    <row r="340" spans="1:9" x14ac:dyDescent="0.25">
      <c r="A340" s="271" t="s">
        <v>600</v>
      </c>
      <c r="B340" s="282" t="s">
        <v>592</v>
      </c>
      <c r="C340" s="271" t="s">
        <v>601</v>
      </c>
      <c r="D340" s="271">
        <v>4.25</v>
      </c>
      <c r="E340" s="276">
        <f t="shared" si="5"/>
        <v>255</v>
      </c>
      <c r="F340" s="273">
        <v>45590</v>
      </c>
      <c r="G340" s="262">
        <v>5.63</v>
      </c>
      <c r="H340" s="271"/>
      <c r="I340" s="271"/>
    </row>
    <row r="341" spans="1:9" x14ac:dyDescent="0.25">
      <c r="A341" s="271" t="s">
        <v>600</v>
      </c>
      <c r="B341" s="282" t="s">
        <v>592</v>
      </c>
      <c r="C341" s="271" t="s">
        <v>601</v>
      </c>
      <c r="D341" s="271">
        <v>4.25</v>
      </c>
      <c r="E341" s="276">
        <f t="shared" si="5"/>
        <v>255</v>
      </c>
      <c r="F341" s="273">
        <v>45590</v>
      </c>
      <c r="G341" s="262">
        <v>2.95</v>
      </c>
      <c r="H341" s="271"/>
      <c r="I341" s="271"/>
    </row>
    <row r="342" spans="1:9" x14ac:dyDescent="0.25">
      <c r="A342" s="271" t="s">
        <v>600</v>
      </c>
      <c r="B342" s="282" t="s">
        <v>592</v>
      </c>
      <c r="C342" s="271" t="s">
        <v>601</v>
      </c>
      <c r="D342" s="271">
        <v>4.25</v>
      </c>
      <c r="E342" s="276">
        <f t="shared" si="5"/>
        <v>255</v>
      </c>
      <c r="F342" s="273">
        <v>45590</v>
      </c>
      <c r="G342" s="262">
        <v>4.37</v>
      </c>
      <c r="H342" s="271"/>
      <c r="I342" s="271"/>
    </row>
    <row r="343" spans="1:9" x14ac:dyDescent="0.25">
      <c r="A343" s="271" t="s">
        <v>600</v>
      </c>
      <c r="B343" s="282" t="s">
        <v>592</v>
      </c>
      <c r="C343" s="271" t="s">
        <v>601</v>
      </c>
      <c r="D343" s="271">
        <v>4.25</v>
      </c>
      <c r="E343" s="276">
        <f t="shared" si="5"/>
        <v>255</v>
      </c>
      <c r="F343" s="273">
        <v>45590</v>
      </c>
      <c r="G343" s="262">
        <v>2.38</v>
      </c>
      <c r="H343" s="271"/>
      <c r="I343" s="271"/>
    </row>
    <row r="344" spans="1:9" x14ac:dyDescent="0.25">
      <c r="A344" s="271" t="s">
        <v>584</v>
      </c>
      <c r="B344" s="283" t="s">
        <v>246</v>
      </c>
      <c r="C344" s="271" t="s">
        <v>601</v>
      </c>
      <c r="D344" s="271">
        <v>4.25</v>
      </c>
      <c r="E344" s="276">
        <f t="shared" si="5"/>
        <v>255</v>
      </c>
      <c r="F344" s="273">
        <v>45590</v>
      </c>
      <c r="G344" s="262">
        <v>38</v>
      </c>
      <c r="H344" s="271"/>
      <c r="I344" s="271"/>
    </row>
    <row r="345" spans="1:9" x14ac:dyDescent="0.25">
      <c r="A345" s="271" t="s">
        <v>620</v>
      </c>
      <c r="B345" s="282" t="s">
        <v>602</v>
      </c>
      <c r="C345" s="271" t="s">
        <v>605</v>
      </c>
      <c r="D345" s="271">
        <v>4.25</v>
      </c>
      <c r="E345" s="276">
        <f t="shared" si="5"/>
        <v>255</v>
      </c>
      <c r="F345" s="273">
        <v>45579</v>
      </c>
      <c r="G345" s="262">
        <v>21.55</v>
      </c>
      <c r="H345" s="271"/>
      <c r="I345" s="271"/>
    </row>
    <row r="346" spans="1:9" x14ac:dyDescent="0.25">
      <c r="A346" s="271" t="s">
        <v>620</v>
      </c>
      <c r="B346" s="282" t="s">
        <v>602</v>
      </c>
      <c r="C346" s="271" t="s">
        <v>605</v>
      </c>
      <c r="D346" s="271">
        <v>4.25</v>
      </c>
      <c r="E346" s="276">
        <f t="shared" si="5"/>
        <v>255</v>
      </c>
      <c r="F346" s="273">
        <v>45579</v>
      </c>
      <c r="G346" s="262">
        <v>7.8</v>
      </c>
      <c r="H346" s="271"/>
      <c r="I346" s="271"/>
    </row>
    <row r="347" spans="1:9" x14ac:dyDescent="0.25">
      <c r="A347" s="271" t="s">
        <v>620</v>
      </c>
      <c r="B347" s="282" t="s">
        <v>602</v>
      </c>
      <c r="C347" s="271" t="s">
        <v>605</v>
      </c>
      <c r="D347" s="271">
        <v>4.25</v>
      </c>
      <c r="E347" s="276">
        <f t="shared" si="5"/>
        <v>255</v>
      </c>
      <c r="F347" s="273">
        <v>45579</v>
      </c>
      <c r="G347" s="262">
        <v>3.72</v>
      </c>
      <c r="H347" s="271"/>
      <c r="I347" s="271"/>
    </row>
    <row r="348" spans="1:9" x14ac:dyDescent="0.25">
      <c r="A348" s="271" t="s">
        <v>620</v>
      </c>
      <c r="B348" s="282" t="s">
        <v>602</v>
      </c>
      <c r="C348" s="271" t="s">
        <v>605</v>
      </c>
      <c r="D348" s="271">
        <v>4.25</v>
      </c>
      <c r="E348" s="276">
        <f t="shared" si="5"/>
        <v>255</v>
      </c>
      <c r="F348" s="273">
        <v>45579</v>
      </c>
      <c r="G348" s="262">
        <v>3.33</v>
      </c>
      <c r="H348" s="271"/>
      <c r="I348" s="271"/>
    </row>
    <row r="349" spans="1:9" x14ac:dyDescent="0.25">
      <c r="A349" s="271" t="s">
        <v>620</v>
      </c>
      <c r="B349" s="282" t="s">
        <v>602</v>
      </c>
      <c r="C349" s="271" t="s">
        <v>605</v>
      </c>
      <c r="D349" s="271">
        <v>4.25</v>
      </c>
      <c r="E349" s="276">
        <f t="shared" si="5"/>
        <v>255</v>
      </c>
      <c r="F349" s="273">
        <v>45579</v>
      </c>
      <c r="G349" s="262">
        <v>5.13</v>
      </c>
      <c r="H349" s="271"/>
      <c r="I349" s="271"/>
    </row>
    <row r="350" spans="1:9" x14ac:dyDescent="0.25">
      <c r="A350" s="271" t="s">
        <v>620</v>
      </c>
      <c r="B350" s="282" t="s">
        <v>602</v>
      </c>
      <c r="C350" s="271" t="s">
        <v>605</v>
      </c>
      <c r="D350" s="271">
        <v>4.25</v>
      </c>
      <c r="E350" s="276">
        <f t="shared" si="5"/>
        <v>255</v>
      </c>
      <c r="F350" s="273">
        <v>45579</v>
      </c>
      <c r="G350" s="262">
        <v>1.1200000000000001</v>
      </c>
      <c r="H350" s="271"/>
      <c r="I350" s="271"/>
    </row>
    <row r="351" spans="1:9" x14ac:dyDescent="0.25">
      <c r="A351" s="271" t="s">
        <v>620</v>
      </c>
      <c r="B351" s="282" t="s">
        <v>602</v>
      </c>
      <c r="C351" s="271" t="s">
        <v>605</v>
      </c>
      <c r="D351" s="271">
        <v>4.25</v>
      </c>
      <c r="E351" s="276">
        <f t="shared" si="5"/>
        <v>255</v>
      </c>
      <c r="F351" s="273">
        <v>45579</v>
      </c>
      <c r="G351" s="262">
        <v>6.8</v>
      </c>
      <c r="H351" s="271"/>
      <c r="I351" s="271"/>
    </row>
    <row r="352" spans="1:9" x14ac:dyDescent="0.25">
      <c r="A352" s="271" t="s">
        <v>620</v>
      </c>
      <c r="B352" s="282" t="s">
        <v>602</v>
      </c>
      <c r="C352" s="271" t="s">
        <v>605</v>
      </c>
      <c r="D352" s="271">
        <v>4.25</v>
      </c>
      <c r="E352" s="276">
        <f t="shared" si="5"/>
        <v>255</v>
      </c>
      <c r="F352" s="273">
        <v>45579</v>
      </c>
      <c r="G352" s="262">
        <v>3.38</v>
      </c>
      <c r="H352" s="271"/>
      <c r="I352" s="271"/>
    </row>
    <row r="353" spans="1:9" x14ac:dyDescent="0.25">
      <c r="A353" s="271" t="s">
        <v>620</v>
      </c>
      <c r="B353" s="282" t="s">
        <v>602</v>
      </c>
      <c r="C353" s="271" t="s">
        <v>605</v>
      </c>
      <c r="D353" s="271">
        <v>4.25</v>
      </c>
      <c r="E353" s="276">
        <f t="shared" si="5"/>
        <v>255</v>
      </c>
      <c r="F353" s="273">
        <v>45579</v>
      </c>
      <c r="G353" s="262">
        <v>5.45</v>
      </c>
      <c r="H353" s="271"/>
      <c r="I353" s="271"/>
    </row>
    <row r="354" spans="1:9" x14ac:dyDescent="0.25">
      <c r="A354" s="271" t="s">
        <v>620</v>
      </c>
      <c r="B354" s="282" t="s">
        <v>602</v>
      </c>
      <c r="C354" s="271" t="s">
        <v>605</v>
      </c>
      <c r="D354" s="271">
        <v>4.25</v>
      </c>
      <c r="E354" s="276">
        <f t="shared" si="5"/>
        <v>255</v>
      </c>
      <c r="F354" s="273">
        <v>45579</v>
      </c>
      <c r="G354" s="262">
        <v>6.22</v>
      </c>
      <c r="H354" s="271"/>
      <c r="I354" s="271"/>
    </row>
    <row r="355" spans="1:9" x14ac:dyDescent="0.25">
      <c r="A355" s="271" t="s">
        <v>620</v>
      </c>
      <c r="B355" s="282" t="s">
        <v>602</v>
      </c>
      <c r="C355" s="271" t="s">
        <v>605</v>
      </c>
      <c r="D355" s="271">
        <v>4.25</v>
      </c>
      <c r="E355" s="276">
        <f t="shared" si="5"/>
        <v>255</v>
      </c>
      <c r="F355" s="273">
        <v>45579</v>
      </c>
      <c r="G355" s="262">
        <v>4.37</v>
      </c>
      <c r="H355" s="271"/>
      <c r="I355" s="271"/>
    </row>
    <row r="356" spans="1:9" x14ac:dyDescent="0.25">
      <c r="A356" s="271" t="s">
        <v>620</v>
      </c>
      <c r="B356" s="282" t="s">
        <v>603</v>
      </c>
      <c r="C356" s="271" t="s">
        <v>605</v>
      </c>
      <c r="D356" s="271">
        <v>4.25</v>
      </c>
      <c r="E356" s="276">
        <f t="shared" si="5"/>
        <v>255</v>
      </c>
      <c r="F356" s="273">
        <v>45579</v>
      </c>
      <c r="G356" s="262">
        <v>2.0299999999999998</v>
      </c>
      <c r="H356" s="271"/>
      <c r="I356" s="271"/>
    </row>
    <row r="357" spans="1:9" x14ac:dyDescent="0.25">
      <c r="A357" s="271" t="s">
        <v>620</v>
      </c>
      <c r="B357" s="282" t="s">
        <v>602</v>
      </c>
      <c r="C357" s="271" t="s">
        <v>605</v>
      </c>
      <c r="D357" s="271">
        <v>4.25</v>
      </c>
      <c r="E357" s="276">
        <f t="shared" si="5"/>
        <v>255</v>
      </c>
      <c r="F357" s="273">
        <v>45579</v>
      </c>
      <c r="G357" s="262">
        <v>17.25</v>
      </c>
      <c r="H357" s="271"/>
      <c r="I357" s="271"/>
    </row>
    <row r="358" spans="1:9" x14ac:dyDescent="0.25">
      <c r="A358" s="271" t="s">
        <v>620</v>
      </c>
      <c r="B358" s="282" t="s">
        <v>602</v>
      </c>
      <c r="C358" s="271" t="s">
        <v>605</v>
      </c>
      <c r="D358" s="271">
        <v>4.25</v>
      </c>
      <c r="E358" s="276">
        <f t="shared" si="5"/>
        <v>255</v>
      </c>
      <c r="F358" s="273">
        <v>45579</v>
      </c>
      <c r="G358" s="262">
        <v>0.78</v>
      </c>
      <c r="H358" s="271"/>
      <c r="I358" s="271"/>
    </row>
    <row r="359" spans="1:9" x14ac:dyDescent="0.25">
      <c r="A359" s="271" t="s">
        <v>620</v>
      </c>
      <c r="B359" s="282" t="s">
        <v>602</v>
      </c>
      <c r="C359" s="271" t="s">
        <v>605</v>
      </c>
      <c r="D359" s="271">
        <v>4.25</v>
      </c>
      <c r="E359" s="276">
        <f t="shared" si="5"/>
        <v>255</v>
      </c>
      <c r="F359" s="273">
        <v>45579</v>
      </c>
      <c r="G359" s="262">
        <v>2.4700000000000002</v>
      </c>
      <c r="H359" s="271"/>
      <c r="I359" s="271"/>
    </row>
    <row r="360" spans="1:9" x14ac:dyDescent="0.25">
      <c r="A360" s="271" t="s">
        <v>620</v>
      </c>
      <c r="B360" s="282" t="s">
        <v>602</v>
      </c>
      <c r="C360" s="271" t="s">
        <v>605</v>
      </c>
      <c r="D360" s="271">
        <v>4.25</v>
      </c>
      <c r="E360" s="276">
        <f t="shared" si="5"/>
        <v>255</v>
      </c>
      <c r="F360" s="273">
        <v>45579</v>
      </c>
      <c r="G360" s="262">
        <v>1.8</v>
      </c>
      <c r="H360" s="271"/>
      <c r="I360" s="271"/>
    </row>
    <row r="361" spans="1:9" x14ac:dyDescent="0.25">
      <c r="A361" s="271" t="s">
        <v>620</v>
      </c>
      <c r="B361" s="282" t="s">
        <v>602</v>
      </c>
      <c r="C361" s="271" t="s">
        <v>605</v>
      </c>
      <c r="D361" s="271">
        <v>4.25</v>
      </c>
      <c r="E361" s="276">
        <f t="shared" si="5"/>
        <v>255</v>
      </c>
      <c r="F361" s="273">
        <v>45579</v>
      </c>
      <c r="G361" s="262">
        <v>1.62</v>
      </c>
      <c r="H361" s="271"/>
      <c r="I361" s="271"/>
    </row>
    <row r="362" spans="1:9" x14ac:dyDescent="0.25">
      <c r="A362" s="271" t="s">
        <v>620</v>
      </c>
      <c r="B362" s="282" t="s">
        <v>602</v>
      </c>
      <c r="C362" s="271" t="s">
        <v>605</v>
      </c>
      <c r="D362" s="271">
        <v>4.25</v>
      </c>
      <c r="E362" s="276">
        <f t="shared" si="5"/>
        <v>255</v>
      </c>
      <c r="F362" s="273">
        <v>45579</v>
      </c>
      <c r="G362" s="262">
        <v>4.25</v>
      </c>
      <c r="H362" s="271"/>
      <c r="I362" s="271"/>
    </row>
    <row r="363" spans="1:9" x14ac:dyDescent="0.25">
      <c r="A363" s="271" t="s">
        <v>620</v>
      </c>
      <c r="B363" s="282" t="s">
        <v>602</v>
      </c>
      <c r="C363" s="271" t="s">
        <v>605</v>
      </c>
      <c r="D363" s="271">
        <v>4.25</v>
      </c>
      <c r="E363" s="276">
        <f t="shared" si="5"/>
        <v>255</v>
      </c>
      <c r="F363" s="273">
        <v>45579</v>
      </c>
      <c r="G363" s="262">
        <v>1.08</v>
      </c>
      <c r="H363" s="271"/>
      <c r="I363" s="271"/>
    </row>
    <row r="364" spans="1:9" x14ac:dyDescent="0.25">
      <c r="A364" s="271" t="s">
        <v>620</v>
      </c>
      <c r="B364" s="282" t="s">
        <v>602</v>
      </c>
      <c r="C364" s="271" t="s">
        <v>605</v>
      </c>
      <c r="D364" s="271">
        <v>4.25</v>
      </c>
      <c r="E364" s="276">
        <f t="shared" si="5"/>
        <v>255</v>
      </c>
      <c r="F364" s="273">
        <v>45579</v>
      </c>
      <c r="G364" s="262">
        <v>4.95</v>
      </c>
      <c r="H364" s="271"/>
      <c r="I364" s="271"/>
    </row>
    <row r="365" spans="1:9" x14ac:dyDescent="0.25">
      <c r="A365" s="271" t="s">
        <v>620</v>
      </c>
      <c r="B365" s="282" t="s">
        <v>602</v>
      </c>
      <c r="C365" s="271" t="s">
        <v>605</v>
      </c>
      <c r="D365" s="271">
        <v>4.25</v>
      </c>
      <c r="E365" s="276">
        <f t="shared" si="5"/>
        <v>255</v>
      </c>
      <c r="F365" s="273">
        <v>45579</v>
      </c>
      <c r="G365" s="262">
        <v>2.2000000000000002</v>
      </c>
      <c r="H365" s="271"/>
      <c r="I365" s="271"/>
    </row>
    <row r="366" spans="1:9" x14ac:dyDescent="0.25">
      <c r="A366" s="271" t="s">
        <v>620</v>
      </c>
      <c r="B366" s="282" t="s">
        <v>602</v>
      </c>
      <c r="C366" s="271" t="s">
        <v>605</v>
      </c>
      <c r="D366" s="271">
        <v>4.25</v>
      </c>
      <c r="E366" s="276">
        <f t="shared" si="5"/>
        <v>255</v>
      </c>
      <c r="F366" s="273">
        <v>45579</v>
      </c>
      <c r="G366" s="262">
        <v>3.75</v>
      </c>
      <c r="H366" s="271"/>
      <c r="I366" s="271"/>
    </row>
    <row r="367" spans="1:9" x14ac:dyDescent="0.25">
      <c r="A367" s="271" t="s">
        <v>620</v>
      </c>
      <c r="B367" s="282" t="s">
        <v>602</v>
      </c>
      <c r="C367" s="271" t="s">
        <v>605</v>
      </c>
      <c r="D367" s="271">
        <v>4.25</v>
      </c>
      <c r="E367" s="276">
        <f t="shared" si="5"/>
        <v>255</v>
      </c>
      <c r="F367" s="273">
        <v>45579</v>
      </c>
      <c r="G367" s="262">
        <v>2.63</v>
      </c>
      <c r="H367" s="271"/>
      <c r="I367" s="271"/>
    </row>
    <row r="368" spans="1:9" x14ac:dyDescent="0.25">
      <c r="A368" s="271" t="s">
        <v>620</v>
      </c>
      <c r="B368" s="282" t="s">
        <v>602</v>
      </c>
      <c r="C368" s="271" t="s">
        <v>605</v>
      </c>
      <c r="D368" s="271">
        <v>4.25</v>
      </c>
      <c r="E368" s="276">
        <f t="shared" si="5"/>
        <v>255</v>
      </c>
      <c r="F368" s="273">
        <v>45579</v>
      </c>
      <c r="G368" s="262">
        <v>4.42</v>
      </c>
      <c r="H368" s="271"/>
      <c r="I368" s="271"/>
    </row>
    <row r="369" spans="1:9" x14ac:dyDescent="0.25">
      <c r="A369" s="271" t="s">
        <v>620</v>
      </c>
      <c r="B369" s="282" t="s">
        <v>602</v>
      </c>
      <c r="C369" s="271" t="s">
        <v>605</v>
      </c>
      <c r="D369" s="271">
        <v>4.25</v>
      </c>
      <c r="E369" s="276">
        <f t="shared" si="5"/>
        <v>255</v>
      </c>
      <c r="F369" s="273">
        <v>45579</v>
      </c>
      <c r="G369" s="262">
        <v>2.12</v>
      </c>
      <c r="H369" s="271"/>
      <c r="I369" s="271"/>
    </row>
    <row r="370" spans="1:9" x14ac:dyDescent="0.25">
      <c r="A370" s="271" t="s">
        <v>620</v>
      </c>
      <c r="B370" s="282" t="s">
        <v>602</v>
      </c>
      <c r="C370" s="271" t="s">
        <v>605</v>
      </c>
      <c r="D370" s="271">
        <v>4.25</v>
      </c>
      <c r="E370" s="276">
        <f t="shared" si="5"/>
        <v>255</v>
      </c>
      <c r="F370" s="273">
        <v>45579</v>
      </c>
      <c r="G370" s="262">
        <v>4.62</v>
      </c>
      <c r="H370" s="271"/>
      <c r="I370" s="271"/>
    </row>
    <row r="371" spans="1:9" x14ac:dyDescent="0.25">
      <c r="A371" s="271" t="s">
        <v>620</v>
      </c>
      <c r="B371" s="282" t="s">
        <v>602</v>
      </c>
      <c r="C371" s="271" t="s">
        <v>605</v>
      </c>
      <c r="D371" s="271">
        <v>4.25</v>
      </c>
      <c r="E371" s="276">
        <f t="shared" si="5"/>
        <v>255</v>
      </c>
      <c r="F371" s="273">
        <v>45579</v>
      </c>
      <c r="G371" s="262">
        <v>1.63</v>
      </c>
      <c r="H371" s="271"/>
      <c r="I371" s="271"/>
    </row>
    <row r="372" spans="1:9" x14ac:dyDescent="0.25">
      <c r="A372" s="271" t="s">
        <v>620</v>
      </c>
      <c r="B372" s="282" t="s">
        <v>603</v>
      </c>
      <c r="C372" s="271" t="s">
        <v>605</v>
      </c>
      <c r="D372" s="271">
        <v>4.25</v>
      </c>
      <c r="E372" s="276">
        <f t="shared" si="5"/>
        <v>255</v>
      </c>
      <c r="F372" s="273">
        <v>45579</v>
      </c>
      <c r="G372" s="262">
        <v>2.13</v>
      </c>
      <c r="H372" s="271"/>
      <c r="I372" s="271"/>
    </row>
    <row r="373" spans="1:9" x14ac:dyDescent="0.25">
      <c r="A373" s="271" t="s">
        <v>620</v>
      </c>
      <c r="B373" s="282" t="s">
        <v>602</v>
      </c>
      <c r="C373" s="271" t="s">
        <v>605</v>
      </c>
      <c r="D373" s="271">
        <v>4.25</v>
      </c>
      <c r="E373" s="276">
        <f t="shared" si="5"/>
        <v>255</v>
      </c>
      <c r="F373" s="273">
        <v>45579</v>
      </c>
      <c r="G373" s="262">
        <v>4.47</v>
      </c>
      <c r="H373" s="271"/>
      <c r="I373" s="271"/>
    </row>
    <row r="374" spans="1:9" x14ac:dyDescent="0.25">
      <c r="A374" s="271" t="s">
        <v>620</v>
      </c>
      <c r="B374" s="282" t="s">
        <v>602</v>
      </c>
      <c r="C374" s="271" t="s">
        <v>605</v>
      </c>
      <c r="D374" s="271">
        <v>4.25</v>
      </c>
      <c r="E374" s="276">
        <f t="shared" si="5"/>
        <v>255</v>
      </c>
      <c r="F374" s="273">
        <v>45579</v>
      </c>
      <c r="G374" s="262">
        <v>7.25</v>
      </c>
      <c r="H374" s="271"/>
      <c r="I374" s="271"/>
    </row>
    <row r="375" spans="1:9" x14ac:dyDescent="0.25">
      <c r="A375" s="271" t="s">
        <v>620</v>
      </c>
      <c r="B375" s="282" t="s">
        <v>602</v>
      </c>
      <c r="C375" s="271" t="s">
        <v>605</v>
      </c>
      <c r="D375" s="271">
        <v>4.25</v>
      </c>
      <c r="E375" s="276">
        <f t="shared" si="5"/>
        <v>255</v>
      </c>
      <c r="F375" s="273">
        <v>45579</v>
      </c>
      <c r="G375" s="262">
        <v>3.62</v>
      </c>
      <c r="H375" s="271"/>
      <c r="I375" s="271"/>
    </row>
    <row r="376" spans="1:9" x14ac:dyDescent="0.25">
      <c r="A376" s="271" t="s">
        <v>620</v>
      </c>
      <c r="B376" s="282" t="s">
        <v>602</v>
      </c>
      <c r="C376" s="271" t="s">
        <v>605</v>
      </c>
      <c r="D376" s="271">
        <v>4.25</v>
      </c>
      <c r="E376" s="276">
        <f t="shared" si="5"/>
        <v>255</v>
      </c>
      <c r="F376" s="273">
        <v>45579</v>
      </c>
      <c r="G376" s="262">
        <v>3.3</v>
      </c>
      <c r="H376" s="271"/>
      <c r="I376" s="271"/>
    </row>
    <row r="377" spans="1:9" x14ac:dyDescent="0.25">
      <c r="A377" s="271" t="s">
        <v>620</v>
      </c>
      <c r="B377" s="282" t="s">
        <v>602</v>
      </c>
      <c r="C377" s="271" t="s">
        <v>605</v>
      </c>
      <c r="D377" s="271">
        <v>4.25</v>
      </c>
      <c r="E377" s="276">
        <f t="shared" si="5"/>
        <v>255</v>
      </c>
      <c r="F377" s="273">
        <v>45579</v>
      </c>
      <c r="G377" s="262">
        <v>5.33</v>
      </c>
      <c r="H377" s="271"/>
      <c r="I377" s="271"/>
    </row>
    <row r="378" spans="1:9" x14ac:dyDescent="0.25">
      <c r="A378" s="271" t="s">
        <v>620</v>
      </c>
      <c r="B378" s="282" t="s">
        <v>602</v>
      </c>
      <c r="C378" s="271" t="s">
        <v>605</v>
      </c>
      <c r="D378" s="271">
        <v>4.25</v>
      </c>
      <c r="E378" s="276">
        <f t="shared" si="5"/>
        <v>255</v>
      </c>
      <c r="F378" s="273">
        <v>45580</v>
      </c>
      <c r="G378" s="262">
        <v>6</v>
      </c>
      <c r="H378" s="271"/>
      <c r="I378" s="271"/>
    </row>
    <row r="379" spans="1:9" x14ac:dyDescent="0.25">
      <c r="A379" s="271" t="s">
        <v>620</v>
      </c>
      <c r="B379" s="282" t="s">
        <v>602</v>
      </c>
      <c r="C379" s="271" t="s">
        <v>605</v>
      </c>
      <c r="D379" s="271">
        <v>4.25</v>
      </c>
      <c r="E379" s="276">
        <f t="shared" si="5"/>
        <v>255</v>
      </c>
      <c r="F379" s="273">
        <v>45580</v>
      </c>
      <c r="G379" s="262">
        <v>4.25</v>
      </c>
      <c r="H379" s="271"/>
      <c r="I379" s="271"/>
    </row>
    <row r="380" spans="1:9" x14ac:dyDescent="0.25">
      <c r="A380" s="271" t="s">
        <v>620</v>
      </c>
      <c r="B380" s="282" t="s">
        <v>602</v>
      </c>
      <c r="C380" s="271" t="s">
        <v>605</v>
      </c>
      <c r="D380" s="271">
        <v>4.25</v>
      </c>
      <c r="E380" s="276">
        <f t="shared" si="5"/>
        <v>255</v>
      </c>
      <c r="F380" s="273">
        <v>45580</v>
      </c>
      <c r="G380" s="262">
        <v>5.3</v>
      </c>
      <c r="H380" s="271"/>
      <c r="I380" s="271"/>
    </row>
    <row r="381" spans="1:9" x14ac:dyDescent="0.25">
      <c r="A381" s="271" t="s">
        <v>620</v>
      </c>
      <c r="B381" s="282" t="s">
        <v>602</v>
      </c>
      <c r="C381" s="271" t="s">
        <v>605</v>
      </c>
      <c r="D381" s="271">
        <v>4.25</v>
      </c>
      <c r="E381" s="276">
        <f t="shared" si="5"/>
        <v>255</v>
      </c>
      <c r="F381" s="273">
        <v>45580</v>
      </c>
      <c r="G381" s="262">
        <v>5.37</v>
      </c>
      <c r="H381" s="271"/>
      <c r="I381" s="271"/>
    </row>
    <row r="382" spans="1:9" x14ac:dyDescent="0.25">
      <c r="A382" s="271" t="s">
        <v>620</v>
      </c>
      <c r="B382" s="282" t="s">
        <v>602</v>
      </c>
      <c r="C382" s="271" t="s">
        <v>605</v>
      </c>
      <c r="D382" s="271">
        <v>4.25</v>
      </c>
      <c r="E382" s="276">
        <f t="shared" si="5"/>
        <v>255</v>
      </c>
      <c r="F382" s="273">
        <v>45580</v>
      </c>
      <c r="G382" s="262">
        <v>2.5</v>
      </c>
      <c r="H382" s="271"/>
      <c r="I382" s="271"/>
    </row>
    <row r="383" spans="1:9" x14ac:dyDescent="0.25">
      <c r="A383" s="271" t="s">
        <v>620</v>
      </c>
      <c r="B383" s="282" t="s">
        <v>602</v>
      </c>
      <c r="C383" s="271" t="s">
        <v>605</v>
      </c>
      <c r="D383" s="271">
        <v>4.25</v>
      </c>
      <c r="E383" s="276">
        <f t="shared" si="5"/>
        <v>255</v>
      </c>
      <c r="F383" s="273">
        <v>45580</v>
      </c>
      <c r="G383" s="262">
        <v>4.45</v>
      </c>
      <c r="H383" s="271"/>
      <c r="I383" s="271"/>
    </row>
    <row r="384" spans="1:9" x14ac:dyDescent="0.25">
      <c r="A384" s="271" t="s">
        <v>620</v>
      </c>
      <c r="B384" s="282" t="s">
        <v>602</v>
      </c>
      <c r="C384" s="271" t="s">
        <v>605</v>
      </c>
      <c r="D384" s="271">
        <v>4.25</v>
      </c>
      <c r="E384" s="276">
        <f t="shared" si="5"/>
        <v>255</v>
      </c>
      <c r="F384" s="273">
        <v>45580</v>
      </c>
      <c r="G384" s="262">
        <v>3.2</v>
      </c>
      <c r="H384" s="271"/>
      <c r="I384" s="271"/>
    </row>
    <row r="385" spans="1:9" x14ac:dyDescent="0.25">
      <c r="A385" s="271" t="s">
        <v>620</v>
      </c>
      <c r="B385" s="282" t="s">
        <v>602</v>
      </c>
      <c r="C385" s="271" t="s">
        <v>605</v>
      </c>
      <c r="D385" s="271">
        <v>4.25</v>
      </c>
      <c r="E385" s="276">
        <f t="shared" si="5"/>
        <v>255</v>
      </c>
      <c r="F385" s="273">
        <v>45580</v>
      </c>
      <c r="G385" s="262">
        <v>8.6999999999999993</v>
      </c>
      <c r="H385" s="271"/>
      <c r="I385" s="271"/>
    </row>
    <row r="386" spans="1:9" x14ac:dyDescent="0.25">
      <c r="A386" s="271" t="s">
        <v>620</v>
      </c>
      <c r="B386" s="282" t="s">
        <v>602</v>
      </c>
      <c r="C386" s="271" t="s">
        <v>605</v>
      </c>
      <c r="D386" s="271">
        <v>4.25</v>
      </c>
      <c r="E386" s="276">
        <f t="shared" si="5"/>
        <v>255</v>
      </c>
      <c r="F386" s="273">
        <v>45580</v>
      </c>
      <c r="G386" s="262">
        <v>7.55</v>
      </c>
      <c r="H386" s="271"/>
      <c r="I386" s="271"/>
    </row>
    <row r="387" spans="1:9" x14ac:dyDescent="0.25">
      <c r="A387" s="271" t="s">
        <v>620</v>
      </c>
      <c r="B387" s="282" t="s">
        <v>602</v>
      </c>
      <c r="C387" s="271" t="s">
        <v>605</v>
      </c>
      <c r="D387" s="271">
        <v>4.25</v>
      </c>
      <c r="E387" s="276">
        <f t="shared" ref="E387:E450" si="6">+D387*60</f>
        <v>255</v>
      </c>
      <c r="F387" s="273">
        <v>45580</v>
      </c>
      <c r="G387" s="262">
        <v>4.47</v>
      </c>
      <c r="H387" s="271"/>
      <c r="I387" s="271"/>
    </row>
    <row r="388" spans="1:9" x14ac:dyDescent="0.25">
      <c r="A388" s="271" t="s">
        <v>620</v>
      </c>
      <c r="B388" s="282" t="s">
        <v>602</v>
      </c>
      <c r="C388" s="271" t="s">
        <v>605</v>
      </c>
      <c r="D388" s="271">
        <v>4.25</v>
      </c>
      <c r="E388" s="276">
        <f t="shared" si="6"/>
        <v>255</v>
      </c>
      <c r="F388" s="273">
        <v>45580</v>
      </c>
      <c r="G388" s="262">
        <v>9.5500000000000007</v>
      </c>
      <c r="H388" s="271"/>
      <c r="I388" s="271"/>
    </row>
    <row r="389" spans="1:9" x14ac:dyDescent="0.25">
      <c r="A389" s="271" t="s">
        <v>620</v>
      </c>
      <c r="B389" s="282" t="s">
        <v>602</v>
      </c>
      <c r="C389" s="271" t="s">
        <v>605</v>
      </c>
      <c r="D389" s="271">
        <v>4.25</v>
      </c>
      <c r="E389" s="276">
        <f t="shared" si="6"/>
        <v>255</v>
      </c>
      <c r="F389" s="273">
        <v>45580</v>
      </c>
      <c r="G389" s="262">
        <v>2.2000000000000002</v>
      </c>
      <c r="H389" s="271"/>
      <c r="I389" s="271"/>
    </row>
    <row r="390" spans="1:9" x14ac:dyDescent="0.25">
      <c r="A390" s="271" t="s">
        <v>620</v>
      </c>
      <c r="B390" s="282" t="s">
        <v>602</v>
      </c>
      <c r="C390" s="271" t="s">
        <v>605</v>
      </c>
      <c r="D390" s="271">
        <v>4.25</v>
      </c>
      <c r="E390" s="276">
        <f t="shared" si="6"/>
        <v>255</v>
      </c>
      <c r="F390" s="273">
        <v>45580</v>
      </c>
      <c r="G390" s="262">
        <v>6</v>
      </c>
      <c r="H390" s="271"/>
      <c r="I390" s="271"/>
    </row>
    <row r="391" spans="1:9" x14ac:dyDescent="0.25">
      <c r="A391" s="271" t="s">
        <v>620</v>
      </c>
      <c r="B391" s="282" t="s">
        <v>602</v>
      </c>
      <c r="C391" s="271" t="s">
        <v>605</v>
      </c>
      <c r="D391" s="271">
        <v>4.25</v>
      </c>
      <c r="E391" s="276">
        <f t="shared" si="6"/>
        <v>255</v>
      </c>
      <c r="F391" s="273">
        <v>45580</v>
      </c>
      <c r="G391" s="262">
        <v>2.2999999999999998</v>
      </c>
      <c r="H391" s="271"/>
      <c r="I391" s="271"/>
    </row>
    <row r="392" spans="1:9" x14ac:dyDescent="0.25">
      <c r="A392" s="271" t="s">
        <v>620</v>
      </c>
      <c r="B392" s="282" t="s">
        <v>602</v>
      </c>
      <c r="C392" s="271" t="s">
        <v>605</v>
      </c>
      <c r="D392" s="271">
        <v>4.25</v>
      </c>
      <c r="E392" s="276">
        <f t="shared" si="6"/>
        <v>255</v>
      </c>
      <c r="F392" s="273">
        <v>45580</v>
      </c>
      <c r="G392" s="262">
        <v>1.53</v>
      </c>
      <c r="H392" s="271"/>
      <c r="I392" s="271"/>
    </row>
    <row r="393" spans="1:9" x14ac:dyDescent="0.25">
      <c r="A393" s="271" t="s">
        <v>620</v>
      </c>
      <c r="B393" s="282" t="s">
        <v>602</v>
      </c>
      <c r="C393" s="271" t="s">
        <v>605</v>
      </c>
      <c r="D393" s="271">
        <v>4.25</v>
      </c>
      <c r="E393" s="276">
        <f t="shared" si="6"/>
        <v>255</v>
      </c>
      <c r="F393" s="273">
        <v>45580</v>
      </c>
      <c r="G393" s="262">
        <v>1.62</v>
      </c>
      <c r="H393" s="271"/>
      <c r="I393" s="271"/>
    </row>
    <row r="394" spans="1:9" x14ac:dyDescent="0.25">
      <c r="A394" s="271" t="s">
        <v>620</v>
      </c>
      <c r="B394" s="282" t="s">
        <v>602</v>
      </c>
      <c r="C394" s="271" t="s">
        <v>605</v>
      </c>
      <c r="D394" s="271">
        <v>4.25</v>
      </c>
      <c r="E394" s="276">
        <f t="shared" si="6"/>
        <v>255</v>
      </c>
      <c r="F394" s="273">
        <v>45580</v>
      </c>
      <c r="G394" s="262">
        <v>3.72</v>
      </c>
      <c r="H394" s="271"/>
      <c r="I394" s="271"/>
    </row>
    <row r="395" spans="1:9" x14ac:dyDescent="0.25">
      <c r="A395" s="271" t="s">
        <v>620</v>
      </c>
      <c r="B395" s="282" t="s">
        <v>602</v>
      </c>
      <c r="C395" s="271" t="s">
        <v>605</v>
      </c>
      <c r="D395" s="271">
        <v>4.25</v>
      </c>
      <c r="E395" s="276">
        <f t="shared" si="6"/>
        <v>255</v>
      </c>
      <c r="F395" s="273">
        <v>45580</v>
      </c>
      <c r="G395" s="262">
        <v>11.05</v>
      </c>
      <c r="H395" s="271"/>
      <c r="I395" s="271"/>
    </row>
    <row r="396" spans="1:9" x14ac:dyDescent="0.25">
      <c r="A396" s="271" t="s">
        <v>620</v>
      </c>
      <c r="B396" s="282" t="s">
        <v>602</v>
      </c>
      <c r="C396" s="271" t="s">
        <v>605</v>
      </c>
      <c r="D396" s="271">
        <v>4.25</v>
      </c>
      <c r="E396" s="276">
        <f t="shared" si="6"/>
        <v>255</v>
      </c>
      <c r="F396" s="273">
        <v>45580</v>
      </c>
      <c r="G396" s="262">
        <v>1.62</v>
      </c>
      <c r="H396" s="271"/>
      <c r="I396" s="271"/>
    </row>
    <row r="397" spans="1:9" x14ac:dyDescent="0.25">
      <c r="A397" s="271" t="s">
        <v>620</v>
      </c>
      <c r="B397" s="282" t="s">
        <v>602</v>
      </c>
      <c r="C397" s="271" t="s">
        <v>605</v>
      </c>
      <c r="D397" s="271">
        <v>4.25</v>
      </c>
      <c r="E397" s="276">
        <f t="shared" si="6"/>
        <v>255</v>
      </c>
      <c r="F397" s="273">
        <v>45580</v>
      </c>
      <c r="G397" s="262">
        <v>4.47</v>
      </c>
      <c r="H397" s="271"/>
      <c r="I397" s="271"/>
    </row>
    <row r="398" spans="1:9" x14ac:dyDescent="0.25">
      <c r="A398" s="271" t="s">
        <v>620</v>
      </c>
      <c r="B398" s="282" t="s">
        <v>602</v>
      </c>
      <c r="C398" s="271" t="s">
        <v>605</v>
      </c>
      <c r="D398" s="271">
        <v>4.25</v>
      </c>
      <c r="E398" s="276">
        <f t="shared" si="6"/>
        <v>255</v>
      </c>
      <c r="F398" s="273">
        <v>45580</v>
      </c>
      <c r="G398" s="262">
        <v>1.45</v>
      </c>
      <c r="H398" s="271"/>
      <c r="I398" s="271"/>
    </row>
    <row r="399" spans="1:9" x14ac:dyDescent="0.25">
      <c r="A399" s="271" t="s">
        <v>620</v>
      </c>
      <c r="B399" s="282" t="s">
        <v>602</v>
      </c>
      <c r="C399" s="271" t="s">
        <v>605</v>
      </c>
      <c r="D399" s="271">
        <v>4.25</v>
      </c>
      <c r="E399" s="276">
        <f t="shared" si="6"/>
        <v>255</v>
      </c>
      <c r="F399" s="273">
        <v>45580</v>
      </c>
      <c r="G399" s="262">
        <v>3.42</v>
      </c>
      <c r="H399" s="271"/>
      <c r="I399" s="271"/>
    </row>
    <row r="400" spans="1:9" x14ac:dyDescent="0.25">
      <c r="A400" s="271" t="s">
        <v>620</v>
      </c>
      <c r="B400" s="282" t="s">
        <v>602</v>
      </c>
      <c r="C400" s="271" t="s">
        <v>605</v>
      </c>
      <c r="D400" s="271">
        <v>4.25</v>
      </c>
      <c r="E400" s="276">
        <f t="shared" si="6"/>
        <v>255</v>
      </c>
      <c r="F400" s="273">
        <v>45580</v>
      </c>
      <c r="G400" s="262">
        <v>9.17</v>
      </c>
      <c r="H400" s="271"/>
      <c r="I400" s="271"/>
    </row>
    <row r="401" spans="1:9" x14ac:dyDescent="0.25">
      <c r="A401" s="271" t="s">
        <v>620</v>
      </c>
      <c r="B401" s="282" t="s">
        <v>602</v>
      </c>
      <c r="C401" s="271" t="s">
        <v>605</v>
      </c>
      <c r="D401" s="271">
        <v>4.25</v>
      </c>
      <c r="E401" s="276">
        <f t="shared" si="6"/>
        <v>255</v>
      </c>
      <c r="F401" s="273">
        <v>45580</v>
      </c>
      <c r="G401" s="262">
        <v>4.83</v>
      </c>
      <c r="H401" s="271"/>
      <c r="I401" s="271"/>
    </row>
    <row r="402" spans="1:9" x14ac:dyDescent="0.25">
      <c r="A402" s="271" t="s">
        <v>620</v>
      </c>
      <c r="B402" s="282" t="s">
        <v>602</v>
      </c>
      <c r="C402" s="271" t="s">
        <v>605</v>
      </c>
      <c r="D402" s="271">
        <v>4.25</v>
      </c>
      <c r="E402" s="276">
        <f t="shared" si="6"/>
        <v>255</v>
      </c>
      <c r="F402" s="273">
        <v>45580</v>
      </c>
      <c r="G402" s="262">
        <v>3.62</v>
      </c>
      <c r="H402" s="271"/>
      <c r="I402" s="271"/>
    </row>
    <row r="403" spans="1:9" x14ac:dyDescent="0.25">
      <c r="A403" s="271" t="s">
        <v>620</v>
      </c>
      <c r="B403" s="282" t="s">
        <v>602</v>
      </c>
      <c r="C403" s="271" t="s">
        <v>605</v>
      </c>
      <c r="D403" s="271">
        <v>4.25</v>
      </c>
      <c r="E403" s="276">
        <f t="shared" si="6"/>
        <v>255</v>
      </c>
      <c r="F403" s="273">
        <v>45580</v>
      </c>
      <c r="G403" s="262">
        <v>3.37</v>
      </c>
      <c r="H403" s="271"/>
      <c r="I403" s="271"/>
    </row>
    <row r="404" spans="1:9" x14ac:dyDescent="0.25">
      <c r="A404" s="271" t="s">
        <v>620</v>
      </c>
      <c r="B404" s="282" t="s">
        <v>602</v>
      </c>
      <c r="C404" s="271" t="s">
        <v>605</v>
      </c>
      <c r="D404" s="271">
        <v>4.25</v>
      </c>
      <c r="E404" s="276">
        <f t="shared" si="6"/>
        <v>255</v>
      </c>
      <c r="F404" s="273">
        <v>45580</v>
      </c>
      <c r="G404" s="262">
        <v>0.35</v>
      </c>
      <c r="H404" s="271"/>
      <c r="I404" s="271"/>
    </row>
    <row r="405" spans="1:9" x14ac:dyDescent="0.25">
      <c r="A405" s="271" t="s">
        <v>584</v>
      </c>
      <c r="B405" s="283" t="s">
        <v>589</v>
      </c>
      <c r="C405" s="271" t="s">
        <v>605</v>
      </c>
      <c r="D405" s="271">
        <v>4.25</v>
      </c>
      <c r="E405" s="276">
        <f t="shared" si="6"/>
        <v>255</v>
      </c>
      <c r="F405" s="273">
        <v>45580</v>
      </c>
      <c r="G405" s="262">
        <v>2.4700000000000002</v>
      </c>
      <c r="H405" s="271"/>
      <c r="I405" s="271"/>
    </row>
    <row r="406" spans="1:9" x14ac:dyDescent="0.25">
      <c r="A406" s="271" t="s">
        <v>620</v>
      </c>
      <c r="B406" s="282" t="s">
        <v>602</v>
      </c>
      <c r="C406" s="271" t="s">
        <v>605</v>
      </c>
      <c r="D406" s="271">
        <v>4.25</v>
      </c>
      <c r="E406" s="276">
        <f t="shared" si="6"/>
        <v>255</v>
      </c>
      <c r="F406" s="273">
        <v>45580</v>
      </c>
      <c r="G406" s="262">
        <v>1.5</v>
      </c>
      <c r="H406" s="271"/>
      <c r="I406" s="271"/>
    </row>
    <row r="407" spans="1:9" x14ac:dyDescent="0.25">
      <c r="A407" s="271" t="s">
        <v>620</v>
      </c>
      <c r="B407" s="282" t="s">
        <v>602</v>
      </c>
      <c r="C407" s="271" t="s">
        <v>605</v>
      </c>
      <c r="D407" s="271">
        <v>4.25</v>
      </c>
      <c r="E407" s="276">
        <f t="shared" si="6"/>
        <v>255</v>
      </c>
      <c r="F407" s="273">
        <v>45580</v>
      </c>
      <c r="G407" s="262">
        <v>1.62</v>
      </c>
      <c r="H407" s="271"/>
      <c r="I407" s="271"/>
    </row>
    <row r="408" spans="1:9" x14ac:dyDescent="0.25">
      <c r="A408" s="271" t="s">
        <v>620</v>
      </c>
      <c r="B408" s="282" t="s">
        <v>602</v>
      </c>
      <c r="C408" s="271" t="s">
        <v>605</v>
      </c>
      <c r="D408" s="271">
        <v>4.25</v>
      </c>
      <c r="E408" s="276">
        <f t="shared" si="6"/>
        <v>255</v>
      </c>
      <c r="F408" s="273">
        <v>45580</v>
      </c>
      <c r="G408" s="262">
        <v>1.42</v>
      </c>
      <c r="H408" s="271"/>
      <c r="I408" s="271"/>
    </row>
    <row r="409" spans="1:9" x14ac:dyDescent="0.25">
      <c r="A409" s="271" t="s">
        <v>584</v>
      </c>
      <c r="B409" s="283" t="s">
        <v>588</v>
      </c>
      <c r="C409" s="271" t="s">
        <v>605</v>
      </c>
      <c r="D409" s="271">
        <v>4.25</v>
      </c>
      <c r="E409" s="276">
        <f t="shared" si="6"/>
        <v>255</v>
      </c>
      <c r="F409" s="273">
        <v>45580</v>
      </c>
      <c r="G409" s="262">
        <v>4.3</v>
      </c>
      <c r="H409" s="271"/>
      <c r="I409" s="271"/>
    </row>
    <row r="410" spans="1:9" x14ac:dyDescent="0.25">
      <c r="A410" s="271" t="s">
        <v>620</v>
      </c>
      <c r="B410" s="282" t="s">
        <v>602</v>
      </c>
      <c r="C410" s="271" t="s">
        <v>605</v>
      </c>
      <c r="D410" s="271">
        <v>4.25</v>
      </c>
      <c r="E410" s="276">
        <f t="shared" si="6"/>
        <v>255</v>
      </c>
      <c r="F410" s="273">
        <v>45580</v>
      </c>
      <c r="G410" s="262">
        <v>2.08</v>
      </c>
      <c r="H410" s="271"/>
      <c r="I410" s="271"/>
    </row>
    <row r="411" spans="1:9" x14ac:dyDescent="0.25">
      <c r="A411" s="271" t="s">
        <v>620</v>
      </c>
      <c r="B411" s="282" t="s">
        <v>602</v>
      </c>
      <c r="C411" s="271" t="s">
        <v>605</v>
      </c>
      <c r="D411" s="271">
        <v>4.25</v>
      </c>
      <c r="E411" s="276">
        <f t="shared" si="6"/>
        <v>255</v>
      </c>
      <c r="F411" s="273">
        <v>45580</v>
      </c>
      <c r="G411" s="262">
        <v>1.17</v>
      </c>
      <c r="H411" s="271"/>
      <c r="I411" s="271"/>
    </row>
    <row r="412" spans="1:9" x14ac:dyDescent="0.25">
      <c r="A412" s="271" t="s">
        <v>620</v>
      </c>
      <c r="B412" s="282" t="s">
        <v>602</v>
      </c>
      <c r="C412" s="271" t="s">
        <v>605</v>
      </c>
      <c r="D412" s="271">
        <v>4.25</v>
      </c>
      <c r="E412" s="276">
        <f t="shared" si="6"/>
        <v>255</v>
      </c>
      <c r="F412" s="273">
        <v>45580</v>
      </c>
      <c r="G412" s="262">
        <v>1.05</v>
      </c>
      <c r="H412" s="271"/>
      <c r="I412" s="271"/>
    </row>
    <row r="413" spans="1:9" x14ac:dyDescent="0.25">
      <c r="A413" s="271" t="s">
        <v>620</v>
      </c>
      <c r="B413" s="282" t="s">
        <v>602</v>
      </c>
      <c r="C413" s="271" t="s">
        <v>605</v>
      </c>
      <c r="D413" s="271">
        <v>4.25</v>
      </c>
      <c r="E413" s="276">
        <f t="shared" si="6"/>
        <v>255</v>
      </c>
      <c r="F413" s="273">
        <v>45580</v>
      </c>
      <c r="G413" s="262">
        <v>1.78</v>
      </c>
      <c r="H413" s="271"/>
      <c r="I413" s="271"/>
    </row>
    <row r="414" spans="1:9" x14ac:dyDescent="0.25">
      <c r="A414" s="271" t="s">
        <v>620</v>
      </c>
      <c r="B414" s="282" t="s">
        <v>602</v>
      </c>
      <c r="C414" s="271" t="s">
        <v>605</v>
      </c>
      <c r="D414" s="271">
        <v>4.25</v>
      </c>
      <c r="E414" s="276">
        <f t="shared" si="6"/>
        <v>255</v>
      </c>
      <c r="F414" s="273">
        <v>45580</v>
      </c>
      <c r="G414" s="262">
        <v>2.17</v>
      </c>
      <c r="H414" s="271"/>
      <c r="I414" s="271"/>
    </row>
    <row r="415" spans="1:9" x14ac:dyDescent="0.25">
      <c r="A415" s="271" t="s">
        <v>620</v>
      </c>
      <c r="B415" s="282" t="s">
        <v>602</v>
      </c>
      <c r="C415" s="271" t="s">
        <v>605</v>
      </c>
      <c r="D415" s="271">
        <v>4.25</v>
      </c>
      <c r="E415" s="276">
        <f t="shared" si="6"/>
        <v>255</v>
      </c>
      <c r="F415" s="273">
        <v>45580</v>
      </c>
      <c r="G415" s="262">
        <v>1.95</v>
      </c>
      <c r="H415" s="271"/>
      <c r="I415" s="271"/>
    </row>
    <row r="416" spans="1:9" x14ac:dyDescent="0.25">
      <c r="A416" s="271" t="s">
        <v>620</v>
      </c>
      <c r="B416" s="282" t="s">
        <v>602</v>
      </c>
      <c r="C416" s="271" t="s">
        <v>605</v>
      </c>
      <c r="D416" s="271">
        <v>4.25</v>
      </c>
      <c r="E416" s="276">
        <f t="shared" si="6"/>
        <v>255</v>
      </c>
      <c r="F416" s="273">
        <v>45580</v>
      </c>
      <c r="G416" s="262">
        <v>1.53</v>
      </c>
      <c r="H416" s="271"/>
      <c r="I416" s="271"/>
    </row>
    <row r="417" spans="1:9" x14ac:dyDescent="0.25">
      <c r="A417" s="271" t="s">
        <v>620</v>
      </c>
      <c r="B417" s="282" t="s">
        <v>602</v>
      </c>
      <c r="C417" s="271" t="s">
        <v>605</v>
      </c>
      <c r="D417" s="271">
        <v>4.25</v>
      </c>
      <c r="E417" s="276">
        <f t="shared" si="6"/>
        <v>255</v>
      </c>
      <c r="F417" s="273">
        <v>45580</v>
      </c>
      <c r="G417" s="262">
        <v>1.08</v>
      </c>
      <c r="H417" s="271"/>
      <c r="I417" s="271"/>
    </row>
    <row r="418" spans="1:9" x14ac:dyDescent="0.25">
      <c r="A418" s="271" t="s">
        <v>584</v>
      </c>
      <c r="B418" s="283" t="s">
        <v>591</v>
      </c>
      <c r="C418" s="271" t="s">
        <v>605</v>
      </c>
      <c r="D418" s="271">
        <v>4.25</v>
      </c>
      <c r="E418" s="276">
        <f t="shared" si="6"/>
        <v>255</v>
      </c>
      <c r="F418" s="273">
        <v>45580</v>
      </c>
      <c r="G418" s="262">
        <v>5.58</v>
      </c>
      <c r="H418" s="271"/>
      <c r="I418" s="271"/>
    </row>
    <row r="419" spans="1:9" x14ac:dyDescent="0.25">
      <c r="A419" s="271" t="s">
        <v>620</v>
      </c>
      <c r="B419" s="282" t="s">
        <v>602</v>
      </c>
      <c r="C419" s="271" t="s">
        <v>605</v>
      </c>
      <c r="D419" s="271">
        <v>4.25</v>
      </c>
      <c r="E419" s="276">
        <f t="shared" si="6"/>
        <v>255</v>
      </c>
      <c r="F419" s="273">
        <v>45580</v>
      </c>
      <c r="G419" s="262">
        <v>4.2</v>
      </c>
      <c r="H419" s="271"/>
      <c r="I419" s="271"/>
    </row>
    <row r="420" spans="1:9" x14ac:dyDescent="0.25">
      <c r="A420" s="271" t="s">
        <v>620</v>
      </c>
      <c r="B420" s="282" t="s">
        <v>602</v>
      </c>
      <c r="C420" s="271" t="s">
        <v>605</v>
      </c>
      <c r="D420" s="271">
        <v>4.25</v>
      </c>
      <c r="E420" s="276">
        <f t="shared" si="6"/>
        <v>255</v>
      </c>
      <c r="F420" s="273">
        <v>45580</v>
      </c>
      <c r="G420" s="262">
        <v>2.2799999999999998</v>
      </c>
      <c r="H420" s="271"/>
      <c r="I420" s="271"/>
    </row>
    <row r="421" spans="1:9" x14ac:dyDescent="0.25">
      <c r="A421" s="271" t="s">
        <v>620</v>
      </c>
      <c r="B421" s="282" t="s">
        <v>602</v>
      </c>
      <c r="C421" s="271" t="s">
        <v>605</v>
      </c>
      <c r="D421" s="271">
        <v>4.25</v>
      </c>
      <c r="E421" s="276">
        <f t="shared" si="6"/>
        <v>255</v>
      </c>
      <c r="F421" s="273">
        <v>45580</v>
      </c>
      <c r="G421" s="262">
        <v>1.37</v>
      </c>
      <c r="H421" s="271"/>
      <c r="I421" s="271"/>
    </row>
    <row r="422" spans="1:9" x14ac:dyDescent="0.25">
      <c r="A422" s="271" t="s">
        <v>620</v>
      </c>
      <c r="B422" s="282" t="s">
        <v>602</v>
      </c>
      <c r="C422" s="271" t="s">
        <v>605</v>
      </c>
      <c r="D422" s="271">
        <v>4.25</v>
      </c>
      <c r="E422" s="276">
        <f t="shared" si="6"/>
        <v>255</v>
      </c>
      <c r="F422" s="273">
        <v>45580</v>
      </c>
      <c r="G422" s="262">
        <v>0.55000000000000004</v>
      </c>
      <c r="H422" s="271"/>
      <c r="I422" s="271"/>
    </row>
    <row r="423" spans="1:9" x14ac:dyDescent="0.25">
      <c r="A423" s="271" t="s">
        <v>620</v>
      </c>
      <c r="B423" s="282" t="s">
        <v>602</v>
      </c>
      <c r="C423" s="271" t="s">
        <v>605</v>
      </c>
      <c r="D423" s="271">
        <v>4.25</v>
      </c>
      <c r="E423" s="276">
        <f t="shared" si="6"/>
        <v>255</v>
      </c>
      <c r="F423" s="273">
        <v>45580</v>
      </c>
      <c r="G423" s="262">
        <v>2.5499999999999998</v>
      </c>
      <c r="H423" s="271"/>
      <c r="I423" s="271"/>
    </row>
    <row r="424" spans="1:9" x14ac:dyDescent="0.25">
      <c r="A424" s="271" t="s">
        <v>620</v>
      </c>
      <c r="B424" s="282" t="s">
        <v>602</v>
      </c>
      <c r="C424" s="271" t="s">
        <v>605</v>
      </c>
      <c r="D424" s="271">
        <v>4.25</v>
      </c>
      <c r="E424" s="276">
        <f t="shared" si="6"/>
        <v>255</v>
      </c>
      <c r="F424" s="273">
        <v>45580</v>
      </c>
      <c r="G424" s="262">
        <v>2.87</v>
      </c>
      <c r="H424" s="271"/>
      <c r="I424" s="271"/>
    </row>
    <row r="425" spans="1:9" x14ac:dyDescent="0.25">
      <c r="A425" s="271" t="s">
        <v>620</v>
      </c>
      <c r="B425" s="282" t="s">
        <v>602</v>
      </c>
      <c r="C425" s="271" t="s">
        <v>605</v>
      </c>
      <c r="D425" s="271">
        <v>4.25</v>
      </c>
      <c r="E425" s="276">
        <f t="shared" si="6"/>
        <v>255</v>
      </c>
      <c r="F425" s="273">
        <v>45580</v>
      </c>
      <c r="G425" s="262">
        <v>2.12</v>
      </c>
      <c r="H425" s="271"/>
      <c r="I425" s="271"/>
    </row>
    <row r="426" spans="1:9" x14ac:dyDescent="0.25">
      <c r="A426" s="271" t="s">
        <v>620</v>
      </c>
      <c r="B426" s="282" t="s">
        <v>602</v>
      </c>
      <c r="C426" s="271" t="s">
        <v>605</v>
      </c>
      <c r="D426" s="271">
        <v>4.25</v>
      </c>
      <c r="E426" s="276">
        <f t="shared" si="6"/>
        <v>255</v>
      </c>
      <c r="F426" s="273">
        <v>45580</v>
      </c>
      <c r="G426" s="262">
        <v>1.42</v>
      </c>
      <c r="H426" s="271"/>
      <c r="I426" s="271"/>
    </row>
    <row r="427" spans="1:9" x14ac:dyDescent="0.25">
      <c r="A427" s="271" t="s">
        <v>620</v>
      </c>
      <c r="B427" s="282" t="s">
        <v>602</v>
      </c>
      <c r="C427" s="271" t="s">
        <v>605</v>
      </c>
      <c r="D427" s="271">
        <v>4.25</v>
      </c>
      <c r="E427" s="276">
        <f t="shared" si="6"/>
        <v>255</v>
      </c>
      <c r="F427" s="273">
        <v>45580</v>
      </c>
      <c r="G427" s="262">
        <v>2.58</v>
      </c>
      <c r="H427" s="271"/>
      <c r="I427" s="271"/>
    </row>
    <row r="428" spans="1:9" x14ac:dyDescent="0.25">
      <c r="A428" s="271" t="s">
        <v>620</v>
      </c>
      <c r="B428" s="282" t="s">
        <v>602</v>
      </c>
      <c r="C428" s="271" t="s">
        <v>605</v>
      </c>
      <c r="D428" s="271">
        <v>4.25</v>
      </c>
      <c r="E428" s="276">
        <f t="shared" si="6"/>
        <v>255</v>
      </c>
      <c r="F428" s="273">
        <v>45580</v>
      </c>
      <c r="G428" s="262">
        <v>1.7</v>
      </c>
      <c r="H428" s="271"/>
      <c r="I428" s="271"/>
    </row>
    <row r="429" spans="1:9" x14ac:dyDescent="0.25">
      <c r="A429" s="271" t="s">
        <v>620</v>
      </c>
      <c r="B429" s="282" t="s">
        <v>602</v>
      </c>
      <c r="C429" s="271" t="s">
        <v>605</v>
      </c>
      <c r="D429" s="271">
        <v>4.25</v>
      </c>
      <c r="E429" s="276">
        <f t="shared" si="6"/>
        <v>255</v>
      </c>
      <c r="F429" s="273">
        <v>45580</v>
      </c>
      <c r="G429" s="262">
        <v>1.17</v>
      </c>
      <c r="H429" s="271"/>
      <c r="I429" s="271"/>
    </row>
    <row r="430" spans="1:9" x14ac:dyDescent="0.25">
      <c r="A430" s="271" t="s">
        <v>620</v>
      </c>
      <c r="B430" s="282" t="s">
        <v>602</v>
      </c>
      <c r="C430" s="271" t="s">
        <v>605</v>
      </c>
      <c r="D430" s="271">
        <v>4.25</v>
      </c>
      <c r="E430" s="276">
        <f t="shared" si="6"/>
        <v>255</v>
      </c>
      <c r="F430" s="273">
        <v>45580</v>
      </c>
      <c r="G430" s="262">
        <v>2.2799999999999998</v>
      </c>
      <c r="H430" s="271"/>
      <c r="I430" s="271"/>
    </row>
    <row r="431" spans="1:9" x14ac:dyDescent="0.25">
      <c r="A431" s="271" t="s">
        <v>620</v>
      </c>
      <c r="B431" s="282" t="s">
        <v>602</v>
      </c>
      <c r="C431" s="271" t="s">
        <v>605</v>
      </c>
      <c r="D431" s="271">
        <v>4.25</v>
      </c>
      <c r="E431" s="276">
        <f t="shared" si="6"/>
        <v>255</v>
      </c>
      <c r="F431" s="273">
        <v>45580</v>
      </c>
      <c r="G431" s="262">
        <v>1.72</v>
      </c>
      <c r="H431" s="271"/>
      <c r="I431" s="271"/>
    </row>
    <row r="432" spans="1:9" x14ac:dyDescent="0.25">
      <c r="A432" s="271" t="s">
        <v>620</v>
      </c>
      <c r="B432" s="282" t="s">
        <v>602</v>
      </c>
      <c r="C432" s="271" t="s">
        <v>605</v>
      </c>
      <c r="D432" s="271">
        <v>4.25</v>
      </c>
      <c r="E432" s="276">
        <f t="shared" si="6"/>
        <v>255</v>
      </c>
      <c r="F432" s="273">
        <v>45580</v>
      </c>
      <c r="G432" s="262">
        <v>1.05</v>
      </c>
      <c r="H432" s="271"/>
      <c r="I432" s="271"/>
    </row>
    <row r="433" spans="1:9" x14ac:dyDescent="0.25">
      <c r="A433" s="271" t="s">
        <v>620</v>
      </c>
      <c r="B433" s="282" t="s">
        <v>602</v>
      </c>
      <c r="C433" s="271" t="s">
        <v>605</v>
      </c>
      <c r="D433" s="271">
        <v>4.25</v>
      </c>
      <c r="E433" s="276">
        <f t="shared" si="6"/>
        <v>255</v>
      </c>
      <c r="F433" s="273">
        <v>45580</v>
      </c>
      <c r="G433" s="262">
        <v>1.92</v>
      </c>
      <c r="H433" s="271"/>
      <c r="I433" s="271"/>
    </row>
    <row r="434" spans="1:9" x14ac:dyDescent="0.25">
      <c r="A434" s="271" t="s">
        <v>620</v>
      </c>
      <c r="B434" s="282" t="s">
        <v>602</v>
      </c>
      <c r="C434" s="271" t="s">
        <v>605</v>
      </c>
      <c r="D434" s="271">
        <v>4.25</v>
      </c>
      <c r="E434" s="276">
        <f t="shared" si="6"/>
        <v>255</v>
      </c>
      <c r="F434" s="273">
        <v>45580</v>
      </c>
      <c r="G434" s="262">
        <v>1.5</v>
      </c>
      <c r="H434" s="271"/>
      <c r="I434" s="271"/>
    </row>
    <row r="435" spans="1:9" x14ac:dyDescent="0.25">
      <c r="A435" s="271" t="s">
        <v>620</v>
      </c>
      <c r="B435" s="282" t="s">
        <v>583</v>
      </c>
      <c r="C435" s="280" t="s">
        <v>607</v>
      </c>
      <c r="D435" s="276">
        <v>8</v>
      </c>
      <c r="E435" s="276">
        <f t="shared" si="6"/>
        <v>480</v>
      </c>
      <c r="F435" s="273">
        <v>45580</v>
      </c>
      <c r="G435" s="262">
        <v>5.93</v>
      </c>
      <c r="H435" s="271"/>
      <c r="I435" s="271"/>
    </row>
    <row r="436" spans="1:9" x14ac:dyDescent="0.25">
      <c r="A436" s="271" t="s">
        <v>620</v>
      </c>
      <c r="B436" s="282" t="s">
        <v>583</v>
      </c>
      <c r="C436" s="280" t="s">
        <v>607</v>
      </c>
      <c r="D436" s="276">
        <v>8</v>
      </c>
      <c r="E436" s="276">
        <f t="shared" si="6"/>
        <v>480</v>
      </c>
      <c r="F436" s="273">
        <v>45580</v>
      </c>
      <c r="G436" s="262">
        <v>8.1</v>
      </c>
      <c r="H436" s="271"/>
      <c r="I436" s="271"/>
    </row>
    <row r="437" spans="1:9" x14ac:dyDescent="0.25">
      <c r="A437" s="271" t="s">
        <v>620</v>
      </c>
      <c r="B437" s="282" t="s">
        <v>583</v>
      </c>
      <c r="C437" s="280" t="s">
        <v>607</v>
      </c>
      <c r="D437" s="276">
        <v>8</v>
      </c>
      <c r="E437" s="276">
        <f t="shared" si="6"/>
        <v>480</v>
      </c>
      <c r="F437" s="273">
        <v>45580</v>
      </c>
      <c r="G437" s="262">
        <v>6.57</v>
      </c>
      <c r="H437" s="271"/>
      <c r="I437" s="271"/>
    </row>
    <row r="438" spans="1:9" x14ac:dyDescent="0.25">
      <c r="A438" s="271" t="s">
        <v>584</v>
      </c>
      <c r="B438" s="283" t="s">
        <v>589</v>
      </c>
      <c r="C438" s="280" t="s">
        <v>607</v>
      </c>
      <c r="D438" s="276">
        <v>8</v>
      </c>
      <c r="E438" s="276">
        <f t="shared" si="6"/>
        <v>480</v>
      </c>
      <c r="F438" s="273">
        <v>45580</v>
      </c>
      <c r="G438" s="262">
        <v>10.15</v>
      </c>
      <c r="H438" s="271"/>
      <c r="I438" s="271"/>
    </row>
    <row r="439" spans="1:9" x14ac:dyDescent="0.25">
      <c r="A439" s="271" t="s">
        <v>584</v>
      </c>
      <c r="B439" s="283" t="s">
        <v>589</v>
      </c>
      <c r="C439" s="280" t="s">
        <v>607</v>
      </c>
      <c r="D439" s="276">
        <v>8</v>
      </c>
      <c r="E439" s="276">
        <f t="shared" si="6"/>
        <v>480</v>
      </c>
      <c r="F439" s="273">
        <v>45580</v>
      </c>
      <c r="G439" s="262">
        <v>3.87</v>
      </c>
      <c r="H439" s="271"/>
      <c r="I439" s="271"/>
    </row>
    <row r="440" spans="1:9" x14ac:dyDescent="0.25">
      <c r="A440" s="271" t="s">
        <v>620</v>
      </c>
      <c r="B440" s="282" t="s">
        <v>582</v>
      </c>
      <c r="C440" s="280" t="s">
        <v>607</v>
      </c>
      <c r="D440" s="276">
        <v>8</v>
      </c>
      <c r="E440" s="276">
        <f t="shared" si="6"/>
        <v>480</v>
      </c>
      <c r="F440" s="273">
        <v>45580</v>
      </c>
      <c r="G440" s="262">
        <v>17.13</v>
      </c>
      <c r="H440" s="271"/>
      <c r="I440" s="271"/>
    </row>
    <row r="441" spans="1:9" x14ac:dyDescent="0.25">
      <c r="A441" s="271" t="s">
        <v>620</v>
      </c>
      <c r="B441" s="282" t="s">
        <v>582</v>
      </c>
      <c r="C441" s="280" t="s">
        <v>607</v>
      </c>
      <c r="D441" s="276">
        <v>8</v>
      </c>
      <c r="E441" s="276">
        <f t="shared" si="6"/>
        <v>480</v>
      </c>
      <c r="F441" s="273">
        <v>45580</v>
      </c>
      <c r="G441" s="262">
        <v>19.27</v>
      </c>
      <c r="H441" s="271"/>
      <c r="I441" s="271"/>
    </row>
    <row r="442" spans="1:9" x14ac:dyDescent="0.25">
      <c r="A442" s="271" t="s">
        <v>620</v>
      </c>
      <c r="B442" s="282" t="s">
        <v>582</v>
      </c>
      <c r="C442" s="280" t="s">
        <v>607</v>
      </c>
      <c r="D442" s="276">
        <v>8</v>
      </c>
      <c r="E442" s="276">
        <f t="shared" si="6"/>
        <v>480</v>
      </c>
      <c r="F442" s="273">
        <v>45580</v>
      </c>
      <c r="G442" s="262">
        <v>7.77</v>
      </c>
      <c r="H442" s="271"/>
      <c r="I442" s="271"/>
    </row>
    <row r="443" spans="1:9" x14ac:dyDescent="0.25">
      <c r="A443" s="271" t="s">
        <v>620</v>
      </c>
      <c r="B443" s="282" t="s">
        <v>582</v>
      </c>
      <c r="C443" s="280" t="s">
        <v>607</v>
      </c>
      <c r="D443" s="276">
        <v>8</v>
      </c>
      <c r="E443" s="276">
        <f t="shared" si="6"/>
        <v>480</v>
      </c>
      <c r="F443" s="273">
        <v>45580</v>
      </c>
      <c r="G443" s="262">
        <v>12.1</v>
      </c>
      <c r="H443" s="271"/>
      <c r="I443" s="271"/>
    </row>
    <row r="444" spans="1:9" x14ac:dyDescent="0.25">
      <c r="A444" s="271" t="s">
        <v>620</v>
      </c>
      <c r="B444" s="282" t="s">
        <v>582</v>
      </c>
      <c r="C444" s="280" t="s">
        <v>607</v>
      </c>
      <c r="D444" s="276">
        <v>8</v>
      </c>
      <c r="E444" s="276">
        <f t="shared" si="6"/>
        <v>480</v>
      </c>
      <c r="F444" s="273">
        <v>45580</v>
      </c>
      <c r="G444" s="262">
        <v>36.85</v>
      </c>
      <c r="H444" s="271"/>
      <c r="I444" s="271"/>
    </row>
    <row r="445" spans="1:9" x14ac:dyDescent="0.25">
      <c r="A445" s="271" t="s">
        <v>620</v>
      </c>
      <c r="B445" s="282" t="s">
        <v>582</v>
      </c>
      <c r="C445" s="280" t="s">
        <v>607</v>
      </c>
      <c r="D445" s="276">
        <v>8</v>
      </c>
      <c r="E445" s="276">
        <f t="shared" si="6"/>
        <v>480</v>
      </c>
      <c r="F445" s="273">
        <v>45580</v>
      </c>
      <c r="G445" s="262">
        <v>14.08</v>
      </c>
      <c r="H445" s="271"/>
      <c r="I445" s="271"/>
    </row>
    <row r="446" spans="1:9" x14ac:dyDescent="0.25">
      <c r="A446" s="271" t="s">
        <v>620</v>
      </c>
      <c r="B446" s="282" t="s">
        <v>582</v>
      </c>
      <c r="C446" s="280" t="s">
        <v>607</v>
      </c>
      <c r="D446" s="276">
        <v>8</v>
      </c>
      <c r="E446" s="276">
        <f t="shared" si="6"/>
        <v>480</v>
      </c>
      <c r="F446" s="273">
        <v>45580</v>
      </c>
      <c r="G446" s="262">
        <v>9.1</v>
      </c>
      <c r="H446" s="271"/>
      <c r="I446" s="271"/>
    </row>
    <row r="447" spans="1:9" x14ac:dyDescent="0.25">
      <c r="A447" s="271" t="s">
        <v>584</v>
      </c>
      <c r="B447" s="283" t="s">
        <v>589</v>
      </c>
      <c r="C447" s="280" t="s">
        <v>607</v>
      </c>
      <c r="D447" s="276">
        <v>8</v>
      </c>
      <c r="E447" s="276">
        <f t="shared" si="6"/>
        <v>480</v>
      </c>
      <c r="F447" s="273">
        <v>45580</v>
      </c>
      <c r="G447" s="262">
        <v>8.73</v>
      </c>
      <c r="H447" s="271"/>
      <c r="I447" s="271"/>
    </row>
    <row r="448" spans="1:9" x14ac:dyDescent="0.25">
      <c r="A448" s="271" t="s">
        <v>620</v>
      </c>
      <c r="B448" s="282" t="s">
        <v>582</v>
      </c>
      <c r="C448" s="280" t="s">
        <v>607</v>
      </c>
      <c r="D448" s="276">
        <v>8</v>
      </c>
      <c r="E448" s="276">
        <f t="shared" si="6"/>
        <v>480</v>
      </c>
      <c r="F448" s="273">
        <v>45580</v>
      </c>
      <c r="G448" s="262">
        <v>12.55</v>
      </c>
      <c r="H448" s="271"/>
      <c r="I448" s="271"/>
    </row>
    <row r="449" spans="1:9" x14ac:dyDescent="0.25">
      <c r="A449" s="271" t="s">
        <v>620</v>
      </c>
      <c r="B449" s="282" t="s">
        <v>582</v>
      </c>
      <c r="C449" s="280" t="s">
        <v>607</v>
      </c>
      <c r="D449" s="276">
        <v>8</v>
      </c>
      <c r="E449" s="276">
        <f t="shared" si="6"/>
        <v>480</v>
      </c>
      <c r="F449" s="273">
        <v>45580</v>
      </c>
      <c r="G449" s="262">
        <v>14.22</v>
      </c>
      <c r="H449" s="271"/>
      <c r="I449" s="271"/>
    </row>
    <row r="450" spans="1:9" x14ac:dyDescent="0.25">
      <c r="A450" s="271" t="s">
        <v>620</v>
      </c>
      <c r="B450" s="282" t="s">
        <v>582</v>
      </c>
      <c r="C450" s="280" t="s">
        <v>607</v>
      </c>
      <c r="D450" s="276">
        <v>8</v>
      </c>
      <c r="E450" s="276">
        <f t="shared" si="6"/>
        <v>480</v>
      </c>
      <c r="F450" s="273">
        <v>45580</v>
      </c>
      <c r="G450" s="262">
        <v>7.78</v>
      </c>
      <c r="H450" s="271"/>
      <c r="I450" s="271"/>
    </row>
    <row r="451" spans="1:9" x14ac:dyDescent="0.25">
      <c r="A451" s="271" t="s">
        <v>620</v>
      </c>
      <c r="B451" s="282" t="s">
        <v>582</v>
      </c>
      <c r="C451" s="280" t="s">
        <v>607</v>
      </c>
      <c r="D451" s="276">
        <v>8</v>
      </c>
      <c r="E451" s="276">
        <f t="shared" ref="E451:E514" si="7">+D451*60</f>
        <v>480</v>
      </c>
      <c r="F451" s="273">
        <v>45580</v>
      </c>
      <c r="G451" s="262">
        <v>6.08</v>
      </c>
      <c r="H451" s="271"/>
      <c r="I451" s="271"/>
    </row>
    <row r="452" spans="1:9" x14ac:dyDescent="0.25">
      <c r="A452" s="271" t="s">
        <v>620</v>
      </c>
      <c r="B452" s="282" t="s">
        <v>582</v>
      </c>
      <c r="C452" s="280" t="s">
        <v>607</v>
      </c>
      <c r="D452" s="276">
        <v>8</v>
      </c>
      <c r="E452" s="276">
        <f t="shared" si="7"/>
        <v>480</v>
      </c>
      <c r="F452" s="273">
        <v>45580</v>
      </c>
      <c r="G452" s="262">
        <v>4.92</v>
      </c>
      <c r="H452" s="271"/>
      <c r="I452" s="271"/>
    </row>
    <row r="453" spans="1:9" x14ac:dyDescent="0.25">
      <c r="A453" s="271" t="s">
        <v>620</v>
      </c>
      <c r="B453" s="282" t="s">
        <v>582</v>
      </c>
      <c r="C453" s="280" t="s">
        <v>607</v>
      </c>
      <c r="D453" s="276">
        <v>8</v>
      </c>
      <c r="E453" s="276">
        <f t="shared" si="7"/>
        <v>480</v>
      </c>
      <c r="F453" s="273">
        <v>45580</v>
      </c>
      <c r="G453" s="262">
        <v>10.47</v>
      </c>
      <c r="H453" s="271"/>
      <c r="I453" s="271"/>
    </row>
    <row r="454" spans="1:9" x14ac:dyDescent="0.25">
      <c r="A454" s="271" t="s">
        <v>620</v>
      </c>
      <c r="B454" s="282" t="s">
        <v>583</v>
      </c>
      <c r="C454" s="280" t="s">
        <v>607</v>
      </c>
      <c r="D454" s="276">
        <v>8</v>
      </c>
      <c r="E454" s="276">
        <f t="shared" si="7"/>
        <v>480</v>
      </c>
      <c r="F454" s="273">
        <v>45580</v>
      </c>
      <c r="G454" s="262">
        <v>8.2799999999999994</v>
      </c>
      <c r="H454" s="271"/>
      <c r="I454" s="271"/>
    </row>
    <row r="455" spans="1:9" x14ac:dyDescent="0.25">
      <c r="A455" s="271" t="s">
        <v>620</v>
      </c>
      <c r="B455" s="282" t="s">
        <v>583</v>
      </c>
      <c r="C455" s="280" t="s">
        <v>607</v>
      </c>
      <c r="D455" s="276">
        <v>8</v>
      </c>
      <c r="E455" s="276">
        <f t="shared" si="7"/>
        <v>480</v>
      </c>
      <c r="F455" s="273">
        <v>45580</v>
      </c>
      <c r="G455" s="262">
        <v>3.97</v>
      </c>
      <c r="H455" s="271"/>
      <c r="I455" s="271"/>
    </row>
    <row r="456" spans="1:9" x14ac:dyDescent="0.25">
      <c r="A456" s="271" t="s">
        <v>620</v>
      </c>
      <c r="B456" s="282" t="s">
        <v>583</v>
      </c>
      <c r="C456" s="280" t="s">
        <v>607</v>
      </c>
      <c r="D456" s="276">
        <v>8</v>
      </c>
      <c r="E456" s="276">
        <f t="shared" si="7"/>
        <v>480</v>
      </c>
      <c r="F456" s="273">
        <v>45580</v>
      </c>
      <c r="G456" s="262">
        <v>4.5199999999999996</v>
      </c>
      <c r="H456" s="271"/>
      <c r="I456" s="271"/>
    </row>
    <row r="457" spans="1:9" x14ac:dyDescent="0.25">
      <c r="A457" s="271" t="s">
        <v>620</v>
      </c>
      <c r="B457" s="282" t="s">
        <v>582</v>
      </c>
      <c r="C457" s="271" t="s">
        <v>605</v>
      </c>
      <c r="D457" s="276">
        <v>8</v>
      </c>
      <c r="E457" s="276">
        <f t="shared" si="7"/>
        <v>480</v>
      </c>
      <c r="F457" s="273">
        <v>45581</v>
      </c>
      <c r="G457" s="262">
        <v>3.78</v>
      </c>
      <c r="H457" s="271"/>
      <c r="I457" s="271"/>
    </row>
    <row r="458" spans="1:9" x14ac:dyDescent="0.25">
      <c r="A458" s="271" t="s">
        <v>620</v>
      </c>
      <c r="B458" s="282" t="s">
        <v>582</v>
      </c>
      <c r="C458" s="271" t="s">
        <v>605</v>
      </c>
      <c r="D458" s="276">
        <v>8</v>
      </c>
      <c r="E458" s="276">
        <f t="shared" si="7"/>
        <v>480</v>
      </c>
      <c r="F458" s="273">
        <v>45581</v>
      </c>
      <c r="G458" s="262">
        <v>2.82</v>
      </c>
      <c r="H458" s="271"/>
      <c r="I458" s="271"/>
    </row>
    <row r="459" spans="1:9" x14ac:dyDescent="0.25">
      <c r="A459" s="271" t="s">
        <v>620</v>
      </c>
      <c r="B459" s="282" t="s">
        <v>582</v>
      </c>
      <c r="C459" s="271" t="s">
        <v>605</v>
      </c>
      <c r="D459" s="276">
        <v>8</v>
      </c>
      <c r="E459" s="276">
        <f t="shared" si="7"/>
        <v>480</v>
      </c>
      <c r="F459" s="273">
        <v>45581</v>
      </c>
      <c r="G459" s="262">
        <v>3.65</v>
      </c>
      <c r="H459" s="271"/>
      <c r="I459" s="271"/>
    </row>
    <row r="460" spans="1:9" x14ac:dyDescent="0.25">
      <c r="A460" s="271" t="s">
        <v>620</v>
      </c>
      <c r="B460" s="282" t="s">
        <v>582</v>
      </c>
      <c r="C460" s="271" t="s">
        <v>605</v>
      </c>
      <c r="D460" s="276">
        <v>8</v>
      </c>
      <c r="E460" s="276">
        <f t="shared" si="7"/>
        <v>480</v>
      </c>
      <c r="F460" s="273">
        <v>45581</v>
      </c>
      <c r="G460" s="262">
        <v>2.65</v>
      </c>
      <c r="H460" s="271"/>
      <c r="I460" s="271"/>
    </row>
    <row r="461" spans="1:9" x14ac:dyDescent="0.25">
      <c r="A461" s="271" t="s">
        <v>620</v>
      </c>
      <c r="B461" s="282" t="s">
        <v>582</v>
      </c>
      <c r="C461" s="271" t="s">
        <v>605</v>
      </c>
      <c r="D461" s="276">
        <v>8</v>
      </c>
      <c r="E461" s="276">
        <f t="shared" si="7"/>
        <v>480</v>
      </c>
      <c r="F461" s="273">
        <v>45581</v>
      </c>
      <c r="G461" s="262">
        <v>4.9000000000000004</v>
      </c>
      <c r="H461" s="271"/>
      <c r="I461" s="271"/>
    </row>
    <row r="462" spans="1:9" x14ac:dyDescent="0.25">
      <c r="A462" s="271" t="s">
        <v>620</v>
      </c>
      <c r="B462" s="282" t="s">
        <v>582</v>
      </c>
      <c r="C462" s="271" t="s">
        <v>605</v>
      </c>
      <c r="D462" s="276">
        <v>8</v>
      </c>
      <c r="E462" s="276">
        <f t="shared" si="7"/>
        <v>480</v>
      </c>
      <c r="F462" s="273">
        <v>45581</v>
      </c>
      <c r="G462" s="262">
        <v>4.0199999999999996</v>
      </c>
      <c r="H462" s="271"/>
      <c r="I462" s="271"/>
    </row>
    <row r="463" spans="1:9" x14ac:dyDescent="0.25">
      <c r="A463" s="271" t="s">
        <v>620</v>
      </c>
      <c r="B463" s="282" t="s">
        <v>582</v>
      </c>
      <c r="C463" s="271" t="s">
        <v>605</v>
      </c>
      <c r="D463" s="276">
        <v>8</v>
      </c>
      <c r="E463" s="276">
        <f t="shared" si="7"/>
        <v>480</v>
      </c>
      <c r="F463" s="273">
        <v>45581</v>
      </c>
      <c r="G463" s="262">
        <v>6.38</v>
      </c>
      <c r="H463" s="271"/>
      <c r="I463" s="271"/>
    </row>
    <row r="464" spans="1:9" x14ac:dyDescent="0.25">
      <c r="A464" s="271" t="s">
        <v>620</v>
      </c>
      <c r="B464" s="282" t="s">
        <v>582</v>
      </c>
      <c r="C464" s="271" t="s">
        <v>605</v>
      </c>
      <c r="D464" s="276">
        <v>8</v>
      </c>
      <c r="E464" s="276">
        <f t="shared" si="7"/>
        <v>480</v>
      </c>
      <c r="F464" s="273">
        <v>45581</v>
      </c>
      <c r="G464" s="262">
        <v>3.65</v>
      </c>
      <c r="H464" s="271"/>
      <c r="I464" s="271"/>
    </row>
    <row r="465" spans="1:9" x14ac:dyDescent="0.25">
      <c r="A465" s="271" t="s">
        <v>620</v>
      </c>
      <c r="B465" s="282" t="s">
        <v>582</v>
      </c>
      <c r="C465" s="271" t="s">
        <v>605</v>
      </c>
      <c r="D465" s="276">
        <v>8</v>
      </c>
      <c r="E465" s="276">
        <f t="shared" si="7"/>
        <v>480</v>
      </c>
      <c r="F465" s="273">
        <v>45581</v>
      </c>
      <c r="G465" s="262">
        <v>4.68</v>
      </c>
      <c r="H465" s="271"/>
      <c r="I465" s="271"/>
    </row>
    <row r="466" spans="1:9" x14ac:dyDescent="0.25">
      <c r="A466" s="271" t="s">
        <v>620</v>
      </c>
      <c r="B466" s="282" t="s">
        <v>582</v>
      </c>
      <c r="C466" s="271" t="s">
        <v>605</v>
      </c>
      <c r="D466" s="276">
        <v>8</v>
      </c>
      <c r="E466" s="276">
        <f t="shared" si="7"/>
        <v>480</v>
      </c>
      <c r="F466" s="273">
        <v>45581</v>
      </c>
      <c r="G466" s="262">
        <v>5.2</v>
      </c>
      <c r="H466" s="271"/>
      <c r="I466" s="271"/>
    </row>
    <row r="467" spans="1:9" x14ac:dyDescent="0.25">
      <c r="A467" s="271" t="s">
        <v>620</v>
      </c>
      <c r="B467" s="282" t="s">
        <v>582</v>
      </c>
      <c r="C467" s="271" t="s">
        <v>605</v>
      </c>
      <c r="D467" s="276">
        <v>8</v>
      </c>
      <c r="E467" s="276">
        <f t="shared" si="7"/>
        <v>480</v>
      </c>
      <c r="F467" s="273">
        <v>45581</v>
      </c>
      <c r="G467" s="262">
        <v>3.32</v>
      </c>
      <c r="H467" s="271"/>
      <c r="I467" s="271"/>
    </row>
    <row r="468" spans="1:9" x14ac:dyDescent="0.25">
      <c r="A468" s="271" t="s">
        <v>620</v>
      </c>
      <c r="B468" s="282" t="s">
        <v>582</v>
      </c>
      <c r="C468" s="271" t="s">
        <v>605</v>
      </c>
      <c r="D468" s="276">
        <v>8</v>
      </c>
      <c r="E468" s="276">
        <f t="shared" si="7"/>
        <v>480</v>
      </c>
      <c r="F468" s="273">
        <v>45581</v>
      </c>
      <c r="G468" s="262">
        <v>4.47</v>
      </c>
      <c r="H468" s="271"/>
      <c r="I468" s="271"/>
    </row>
    <row r="469" spans="1:9" x14ac:dyDescent="0.25">
      <c r="A469" s="271" t="s">
        <v>620</v>
      </c>
      <c r="B469" s="282" t="s">
        <v>582</v>
      </c>
      <c r="C469" s="271" t="s">
        <v>605</v>
      </c>
      <c r="D469" s="276">
        <v>8</v>
      </c>
      <c r="E469" s="276">
        <f t="shared" si="7"/>
        <v>480</v>
      </c>
      <c r="F469" s="273">
        <v>45581</v>
      </c>
      <c r="G469" s="262">
        <v>4.3</v>
      </c>
      <c r="H469" s="271"/>
      <c r="I469" s="271"/>
    </row>
    <row r="470" spans="1:9" x14ac:dyDescent="0.25">
      <c r="A470" s="271" t="s">
        <v>620</v>
      </c>
      <c r="B470" s="282" t="s">
        <v>582</v>
      </c>
      <c r="C470" s="271" t="s">
        <v>605</v>
      </c>
      <c r="D470" s="276">
        <v>8</v>
      </c>
      <c r="E470" s="276">
        <f t="shared" si="7"/>
        <v>480</v>
      </c>
      <c r="F470" s="273">
        <v>45581</v>
      </c>
      <c r="G470" s="262">
        <v>2.33</v>
      </c>
      <c r="H470" s="271"/>
      <c r="I470" s="271"/>
    </row>
    <row r="471" spans="1:9" x14ac:dyDescent="0.25">
      <c r="A471" s="271" t="s">
        <v>620</v>
      </c>
      <c r="B471" s="282" t="s">
        <v>582</v>
      </c>
      <c r="C471" s="271" t="s">
        <v>605</v>
      </c>
      <c r="D471" s="276">
        <v>8</v>
      </c>
      <c r="E471" s="276">
        <f t="shared" si="7"/>
        <v>480</v>
      </c>
      <c r="F471" s="273">
        <v>45581</v>
      </c>
      <c r="G471" s="262">
        <v>5.05</v>
      </c>
      <c r="H471" s="271"/>
      <c r="I471" s="271"/>
    </row>
    <row r="472" spans="1:9" x14ac:dyDescent="0.25">
      <c r="A472" s="271" t="s">
        <v>620</v>
      </c>
      <c r="B472" s="282" t="s">
        <v>582</v>
      </c>
      <c r="C472" s="271" t="s">
        <v>605</v>
      </c>
      <c r="D472" s="276">
        <v>8</v>
      </c>
      <c r="E472" s="276">
        <f t="shared" si="7"/>
        <v>480</v>
      </c>
      <c r="F472" s="273">
        <v>45581</v>
      </c>
      <c r="G472" s="262">
        <v>4.28</v>
      </c>
      <c r="H472" s="271"/>
      <c r="I472" s="271"/>
    </row>
    <row r="473" spans="1:9" x14ac:dyDescent="0.25">
      <c r="A473" s="271" t="s">
        <v>620</v>
      </c>
      <c r="B473" s="282" t="s">
        <v>582</v>
      </c>
      <c r="C473" s="271" t="s">
        <v>605</v>
      </c>
      <c r="D473" s="276">
        <v>8</v>
      </c>
      <c r="E473" s="276">
        <f t="shared" si="7"/>
        <v>480</v>
      </c>
      <c r="F473" s="273">
        <v>45581</v>
      </c>
      <c r="G473" s="262">
        <v>2.4500000000000002</v>
      </c>
      <c r="H473" s="271"/>
      <c r="I473" s="271"/>
    </row>
    <row r="474" spans="1:9" x14ac:dyDescent="0.25">
      <c r="A474" s="271" t="s">
        <v>620</v>
      </c>
      <c r="B474" s="282" t="s">
        <v>582</v>
      </c>
      <c r="C474" s="271" t="s">
        <v>605</v>
      </c>
      <c r="D474" s="276">
        <v>8</v>
      </c>
      <c r="E474" s="276">
        <f t="shared" si="7"/>
        <v>480</v>
      </c>
      <c r="F474" s="273">
        <v>45581</v>
      </c>
      <c r="G474" s="262">
        <v>2.08</v>
      </c>
      <c r="H474" s="271"/>
      <c r="I474" s="271"/>
    </row>
    <row r="475" spans="1:9" x14ac:dyDescent="0.25">
      <c r="A475" s="271" t="s">
        <v>620</v>
      </c>
      <c r="B475" s="282" t="s">
        <v>582</v>
      </c>
      <c r="C475" s="271" t="s">
        <v>605</v>
      </c>
      <c r="D475" s="276">
        <v>8</v>
      </c>
      <c r="E475" s="276">
        <f t="shared" si="7"/>
        <v>480</v>
      </c>
      <c r="F475" s="273">
        <v>45581</v>
      </c>
      <c r="G475" s="262">
        <v>4.92</v>
      </c>
      <c r="H475" s="271"/>
      <c r="I475" s="271"/>
    </row>
    <row r="476" spans="1:9" x14ac:dyDescent="0.25">
      <c r="A476" s="271" t="s">
        <v>620</v>
      </c>
      <c r="B476" s="282" t="s">
        <v>582</v>
      </c>
      <c r="C476" s="271" t="s">
        <v>605</v>
      </c>
      <c r="D476" s="276">
        <v>8</v>
      </c>
      <c r="E476" s="276">
        <f t="shared" si="7"/>
        <v>480</v>
      </c>
      <c r="F476" s="273">
        <v>45581</v>
      </c>
      <c r="G476" s="262">
        <v>3.75</v>
      </c>
      <c r="H476" s="271"/>
      <c r="I476" s="271"/>
    </row>
    <row r="477" spans="1:9" x14ac:dyDescent="0.25">
      <c r="A477" s="271" t="s">
        <v>620</v>
      </c>
      <c r="B477" s="282" t="s">
        <v>582</v>
      </c>
      <c r="C477" s="271" t="s">
        <v>605</v>
      </c>
      <c r="D477" s="276">
        <v>8</v>
      </c>
      <c r="E477" s="276">
        <f t="shared" si="7"/>
        <v>480</v>
      </c>
      <c r="F477" s="273">
        <v>45581</v>
      </c>
      <c r="G477" s="262">
        <v>3.12</v>
      </c>
      <c r="H477" s="271"/>
      <c r="I477" s="271"/>
    </row>
    <row r="478" spans="1:9" x14ac:dyDescent="0.25">
      <c r="A478" s="271" t="s">
        <v>620</v>
      </c>
      <c r="B478" s="282" t="s">
        <v>582</v>
      </c>
      <c r="C478" s="271" t="s">
        <v>605</v>
      </c>
      <c r="D478" s="276">
        <v>8</v>
      </c>
      <c r="E478" s="276">
        <f t="shared" si="7"/>
        <v>480</v>
      </c>
      <c r="F478" s="273">
        <v>45581</v>
      </c>
      <c r="G478" s="262">
        <v>4.4000000000000004</v>
      </c>
      <c r="H478" s="271"/>
      <c r="I478" s="271"/>
    </row>
    <row r="479" spans="1:9" x14ac:dyDescent="0.25">
      <c r="A479" s="271" t="s">
        <v>620</v>
      </c>
      <c r="B479" s="282" t="s">
        <v>582</v>
      </c>
      <c r="C479" s="271" t="s">
        <v>605</v>
      </c>
      <c r="D479" s="276">
        <v>8</v>
      </c>
      <c r="E479" s="276">
        <f t="shared" si="7"/>
        <v>480</v>
      </c>
      <c r="F479" s="273">
        <v>45581</v>
      </c>
      <c r="G479" s="262">
        <v>7.53</v>
      </c>
      <c r="H479" s="271"/>
      <c r="I479" s="271"/>
    </row>
    <row r="480" spans="1:9" x14ac:dyDescent="0.25">
      <c r="A480" s="271" t="s">
        <v>620</v>
      </c>
      <c r="B480" s="282" t="s">
        <v>582</v>
      </c>
      <c r="C480" s="271" t="s">
        <v>605</v>
      </c>
      <c r="D480" s="276">
        <v>8</v>
      </c>
      <c r="E480" s="276">
        <f t="shared" si="7"/>
        <v>480</v>
      </c>
      <c r="F480" s="273">
        <v>45581</v>
      </c>
      <c r="G480" s="262">
        <v>4.5</v>
      </c>
      <c r="H480" s="271"/>
      <c r="I480" s="271"/>
    </row>
    <row r="481" spans="1:9" x14ac:dyDescent="0.25">
      <c r="A481" s="271" t="s">
        <v>620</v>
      </c>
      <c r="B481" s="282" t="s">
        <v>582</v>
      </c>
      <c r="C481" s="271" t="s">
        <v>605</v>
      </c>
      <c r="D481" s="276">
        <v>8</v>
      </c>
      <c r="E481" s="276">
        <f t="shared" si="7"/>
        <v>480</v>
      </c>
      <c r="F481" s="273">
        <v>45581</v>
      </c>
      <c r="G481" s="262">
        <v>6.83</v>
      </c>
      <c r="H481" s="271"/>
      <c r="I481" s="271"/>
    </row>
    <row r="482" spans="1:9" x14ac:dyDescent="0.25">
      <c r="A482" s="271" t="s">
        <v>620</v>
      </c>
      <c r="B482" s="282" t="s">
        <v>582</v>
      </c>
      <c r="C482" s="271" t="s">
        <v>605</v>
      </c>
      <c r="D482" s="276">
        <v>8</v>
      </c>
      <c r="E482" s="276">
        <f t="shared" si="7"/>
        <v>480</v>
      </c>
      <c r="F482" s="273">
        <v>45581</v>
      </c>
      <c r="G482" s="262">
        <v>4.45</v>
      </c>
      <c r="H482" s="271"/>
      <c r="I482" s="271"/>
    </row>
    <row r="483" spans="1:9" x14ac:dyDescent="0.25">
      <c r="A483" s="271" t="s">
        <v>620</v>
      </c>
      <c r="B483" s="282" t="s">
        <v>582</v>
      </c>
      <c r="C483" s="271" t="s">
        <v>605</v>
      </c>
      <c r="D483" s="276">
        <v>8</v>
      </c>
      <c r="E483" s="276">
        <f t="shared" si="7"/>
        <v>480</v>
      </c>
      <c r="F483" s="273">
        <v>45581</v>
      </c>
      <c r="G483" s="262">
        <v>2.25</v>
      </c>
      <c r="H483" s="271"/>
      <c r="I483" s="271"/>
    </row>
    <row r="484" spans="1:9" x14ac:dyDescent="0.25">
      <c r="A484" s="271" t="s">
        <v>620</v>
      </c>
      <c r="B484" s="282" t="s">
        <v>582</v>
      </c>
      <c r="C484" s="271" t="s">
        <v>605</v>
      </c>
      <c r="D484" s="276">
        <v>8</v>
      </c>
      <c r="E484" s="276">
        <f t="shared" si="7"/>
        <v>480</v>
      </c>
      <c r="F484" s="273">
        <v>45581</v>
      </c>
      <c r="G484" s="262">
        <v>4.38</v>
      </c>
      <c r="H484" s="271"/>
      <c r="I484" s="271"/>
    </row>
    <row r="485" spans="1:9" x14ac:dyDescent="0.25">
      <c r="A485" s="271" t="s">
        <v>620</v>
      </c>
      <c r="B485" s="282" t="s">
        <v>582</v>
      </c>
      <c r="C485" s="271" t="s">
        <v>605</v>
      </c>
      <c r="D485" s="276">
        <v>8</v>
      </c>
      <c r="E485" s="276">
        <f t="shared" si="7"/>
        <v>480</v>
      </c>
      <c r="F485" s="273">
        <v>45581</v>
      </c>
      <c r="G485" s="262">
        <v>5.12</v>
      </c>
      <c r="H485" s="271"/>
      <c r="I485" s="271"/>
    </row>
    <row r="486" spans="1:9" x14ac:dyDescent="0.25">
      <c r="A486" s="271" t="s">
        <v>620</v>
      </c>
      <c r="B486" s="282" t="s">
        <v>582</v>
      </c>
      <c r="C486" s="271" t="s">
        <v>605</v>
      </c>
      <c r="D486" s="276">
        <v>8</v>
      </c>
      <c r="E486" s="276">
        <f t="shared" si="7"/>
        <v>480</v>
      </c>
      <c r="F486" s="273">
        <v>45581</v>
      </c>
      <c r="G486" s="262">
        <v>1.1299999999999999</v>
      </c>
      <c r="H486" s="271"/>
      <c r="I486" s="271"/>
    </row>
    <row r="487" spans="1:9" x14ac:dyDescent="0.25">
      <c r="A487" s="271" t="s">
        <v>620</v>
      </c>
      <c r="B487" s="282" t="s">
        <v>582</v>
      </c>
      <c r="C487" s="271" t="s">
        <v>605</v>
      </c>
      <c r="D487" s="276">
        <v>8</v>
      </c>
      <c r="E487" s="276">
        <f t="shared" si="7"/>
        <v>480</v>
      </c>
      <c r="F487" s="273">
        <v>45581</v>
      </c>
      <c r="G487" s="262">
        <v>1.68</v>
      </c>
      <c r="H487" s="271"/>
      <c r="I487" s="271"/>
    </row>
    <row r="488" spans="1:9" x14ac:dyDescent="0.25">
      <c r="A488" s="271" t="s">
        <v>620</v>
      </c>
      <c r="B488" s="282" t="s">
        <v>582</v>
      </c>
      <c r="C488" s="271" t="s">
        <v>605</v>
      </c>
      <c r="D488" s="276">
        <v>8</v>
      </c>
      <c r="E488" s="276">
        <f t="shared" si="7"/>
        <v>480</v>
      </c>
      <c r="F488" s="273">
        <v>45581</v>
      </c>
      <c r="G488" s="262">
        <v>15.28</v>
      </c>
      <c r="H488" s="271"/>
      <c r="I488" s="271"/>
    </row>
    <row r="489" spans="1:9" x14ac:dyDescent="0.25">
      <c r="A489" s="271" t="s">
        <v>620</v>
      </c>
      <c r="B489" s="282" t="s">
        <v>582</v>
      </c>
      <c r="C489" s="271" t="s">
        <v>605</v>
      </c>
      <c r="D489" s="276">
        <v>8</v>
      </c>
      <c r="E489" s="276">
        <f t="shared" si="7"/>
        <v>480</v>
      </c>
      <c r="F489" s="273">
        <v>45581</v>
      </c>
      <c r="G489" s="262">
        <v>9.2799999999999994</v>
      </c>
      <c r="H489" s="271"/>
      <c r="I489" s="271"/>
    </row>
    <row r="490" spans="1:9" x14ac:dyDescent="0.25">
      <c r="A490" s="271" t="s">
        <v>620</v>
      </c>
      <c r="B490" s="282" t="s">
        <v>582</v>
      </c>
      <c r="C490" s="271" t="s">
        <v>605</v>
      </c>
      <c r="D490" s="276">
        <v>8</v>
      </c>
      <c r="E490" s="276">
        <f t="shared" si="7"/>
        <v>480</v>
      </c>
      <c r="F490" s="273">
        <v>45581</v>
      </c>
      <c r="G490" s="262">
        <v>7.63</v>
      </c>
      <c r="H490" s="271"/>
      <c r="I490" s="271"/>
    </row>
    <row r="491" spans="1:9" x14ac:dyDescent="0.25">
      <c r="A491" s="271" t="s">
        <v>620</v>
      </c>
      <c r="B491" s="282" t="s">
        <v>582</v>
      </c>
      <c r="C491" s="271" t="s">
        <v>605</v>
      </c>
      <c r="D491" s="276">
        <v>8</v>
      </c>
      <c r="E491" s="276">
        <f t="shared" si="7"/>
        <v>480</v>
      </c>
      <c r="F491" s="273">
        <v>45581</v>
      </c>
      <c r="G491" s="262">
        <v>8.57</v>
      </c>
      <c r="H491" s="271"/>
      <c r="I491" s="271"/>
    </row>
    <row r="492" spans="1:9" x14ac:dyDescent="0.25">
      <c r="A492" s="271" t="s">
        <v>620</v>
      </c>
      <c r="B492" s="282" t="s">
        <v>582</v>
      </c>
      <c r="C492" s="271" t="s">
        <v>605</v>
      </c>
      <c r="D492" s="276">
        <v>8</v>
      </c>
      <c r="E492" s="276">
        <f t="shared" si="7"/>
        <v>480</v>
      </c>
      <c r="F492" s="273">
        <v>45581</v>
      </c>
      <c r="G492" s="262">
        <v>6.38</v>
      </c>
      <c r="H492" s="271"/>
      <c r="I492" s="271"/>
    </row>
    <row r="493" spans="1:9" x14ac:dyDescent="0.25">
      <c r="A493" s="271" t="s">
        <v>620</v>
      </c>
      <c r="B493" s="282" t="s">
        <v>582</v>
      </c>
      <c r="C493" s="271" t="s">
        <v>605</v>
      </c>
      <c r="D493" s="276">
        <v>8</v>
      </c>
      <c r="E493" s="276">
        <f t="shared" si="7"/>
        <v>480</v>
      </c>
      <c r="F493" s="273">
        <v>45581</v>
      </c>
      <c r="G493" s="262">
        <v>4.3499999999999996</v>
      </c>
      <c r="H493" s="271"/>
      <c r="I493" s="271"/>
    </row>
    <row r="494" spans="1:9" x14ac:dyDescent="0.25">
      <c r="A494" s="271" t="s">
        <v>620</v>
      </c>
      <c r="B494" s="282" t="s">
        <v>582</v>
      </c>
      <c r="C494" s="271" t="s">
        <v>605</v>
      </c>
      <c r="D494" s="276">
        <v>8</v>
      </c>
      <c r="E494" s="276">
        <f t="shared" si="7"/>
        <v>480</v>
      </c>
      <c r="F494" s="273">
        <v>45581</v>
      </c>
      <c r="G494" s="262">
        <v>5.53</v>
      </c>
      <c r="H494" s="271"/>
      <c r="I494" s="271"/>
    </row>
    <row r="495" spans="1:9" x14ac:dyDescent="0.25">
      <c r="A495" s="271" t="s">
        <v>584</v>
      </c>
      <c r="B495" s="283" t="s">
        <v>246</v>
      </c>
      <c r="C495" s="271" t="s">
        <v>605</v>
      </c>
      <c r="D495" s="276">
        <v>8</v>
      </c>
      <c r="E495" s="276">
        <f t="shared" si="7"/>
        <v>480</v>
      </c>
      <c r="F495" s="273">
        <v>45581</v>
      </c>
      <c r="G495" s="262">
        <v>33.82</v>
      </c>
      <c r="H495" s="271"/>
      <c r="I495" s="271"/>
    </row>
    <row r="496" spans="1:9" x14ac:dyDescent="0.25">
      <c r="A496" s="271" t="s">
        <v>584</v>
      </c>
      <c r="B496" s="283" t="s">
        <v>591</v>
      </c>
      <c r="C496" s="271" t="s">
        <v>605</v>
      </c>
      <c r="D496" s="276">
        <v>8</v>
      </c>
      <c r="E496" s="276">
        <f t="shared" si="7"/>
        <v>480</v>
      </c>
      <c r="F496" s="273">
        <v>45581</v>
      </c>
      <c r="G496" s="262">
        <v>12.57</v>
      </c>
      <c r="H496" s="271"/>
      <c r="I496" s="271"/>
    </row>
    <row r="497" spans="1:9" x14ac:dyDescent="0.25">
      <c r="A497" s="271" t="s">
        <v>620</v>
      </c>
      <c r="B497" s="282" t="s">
        <v>582</v>
      </c>
      <c r="C497" s="271" t="s">
        <v>605</v>
      </c>
      <c r="D497" s="276">
        <v>8</v>
      </c>
      <c r="E497" s="276">
        <f t="shared" si="7"/>
        <v>480</v>
      </c>
      <c r="F497" s="273">
        <v>45581</v>
      </c>
      <c r="G497" s="262">
        <v>2.87</v>
      </c>
      <c r="H497" s="271"/>
      <c r="I497" s="271"/>
    </row>
    <row r="498" spans="1:9" x14ac:dyDescent="0.25">
      <c r="A498" s="271" t="s">
        <v>620</v>
      </c>
      <c r="B498" s="282" t="s">
        <v>582</v>
      </c>
      <c r="C498" s="271" t="s">
        <v>605</v>
      </c>
      <c r="D498" s="276">
        <v>8</v>
      </c>
      <c r="E498" s="276">
        <f t="shared" si="7"/>
        <v>480</v>
      </c>
      <c r="F498" s="273">
        <v>45581</v>
      </c>
      <c r="G498" s="262">
        <v>8.6300000000000008</v>
      </c>
      <c r="H498" s="271"/>
      <c r="I498" s="271"/>
    </row>
    <row r="499" spans="1:9" x14ac:dyDescent="0.25">
      <c r="A499" s="271" t="s">
        <v>620</v>
      </c>
      <c r="B499" s="282" t="s">
        <v>582</v>
      </c>
      <c r="C499" s="271" t="s">
        <v>605</v>
      </c>
      <c r="D499" s="276">
        <v>8</v>
      </c>
      <c r="E499" s="276">
        <f t="shared" si="7"/>
        <v>480</v>
      </c>
      <c r="F499" s="273">
        <v>45581</v>
      </c>
      <c r="G499" s="262">
        <v>7.52</v>
      </c>
      <c r="H499" s="271"/>
      <c r="I499" s="271"/>
    </row>
    <row r="500" spans="1:9" x14ac:dyDescent="0.25">
      <c r="A500" s="271" t="s">
        <v>620</v>
      </c>
      <c r="B500" s="282" t="s">
        <v>582</v>
      </c>
      <c r="C500" s="271" t="s">
        <v>605</v>
      </c>
      <c r="D500" s="276">
        <v>8</v>
      </c>
      <c r="E500" s="276">
        <f t="shared" si="7"/>
        <v>480</v>
      </c>
      <c r="F500" s="273">
        <v>45581</v>
      </c>
      <c r="G500" s="262">
        <v>7.52</v>
      </c>
      <c r="H500" s="271"/>
      <c r="I500" s="271"/>
    </row>
    <row r="501" spans="1:9" x14ac:dyDescent="0.25">
      <c r="A501" s="271" t="s">
        <v>620</v>
      </c>
      <c r="B501" s="282" t="s">
        <v>582</v>
      </c>
      <c r="C501" s="271" t="s">
        <v>605</v>
      </c>
      <c r="D501" s="276">
        <v>8</v>
      </c>
      <c r="E501" s="276">
        <f t="shared" si="7"/>
        <v>480</v>
      </c>
      <c r="F501" s="273">
        <v>45581</v>
      </c>
      <c r="G501" s="262">
        <v>4.1500000000000004</v>
      </c>
      <c r="H501" s="271"/>
      <c r="I501" s="271"/>
    </row>
    <row r="502" spans="1:9" x14ac:dyDescent="0.25">
      <c r="A502" s="271" t="s">
        <v>620</v>
      </c>
      <c r="B502" s="282" t="s">
        <v>582</v>
      </c>
      <c r="C502" s="271" t="s">
        <v>605</v>
      </c>
      <c r="D502" s="276">
        <v>8</v>
      </c>
      <c r="E502" s="276">
        <f t="shared" si="7"/>
        <v>480</v>
      </c>
      <c r="F502" s="273">
        <v>45581</v>
      </c>
      <c r="G502" s="262">
        <v>4.83</v>
      </c>
      <c r="H502" s="271"/>
      <c r="I502" s="271"/>
    </row>
    <row r="503" spans="1:9" x14ac:dyDescent="0.25">
      <c r="A503" s="271" t="s">
        <v>620</v>
      </c>
      <c r="B503" s="282" t="s">
        <v>582</v>
      </c>
      <c r="C503" s="271" t="s">
        <v>605</v>
      </c>
      <c r="D503" s="276">
        <v>8</v>
      </c>
      <c r="E503" s="276">
        <f t="shared" si="7"/>
        <v>480</v>
      </c>
      <c r="F503" s="273">
        <v>45581</v>
      </c>
      <c r="G503" s="262">
        <v>6.53</v>
      </c>
      <c r="H503" s="271"/>
      <c r="I503" s="271"/>
    </row>
    <row r="504" spans="1:9" x14ac:dyDescent="0.25">
      <c r="A504" s="271" t="s">
        <v>620</v>
      </c>
      <c r="B504" s="282" t="s">
        <v>582</v>
      </c>
      <c r="C504" s="271" t="s">
        <v>605</v>
      </c>
      <c r="D504" s="276">
        <v>8</v>
      </c>
      <c r="E504" s="276">
        <f t="shared" si="7"/>
        <v>480</v>
      </c>
      <c r="F504" s="273">
        <v>45581</v>
      </c>
      <c r="G504" s="262">
        <v>7.53</v>
      </c>
      <c r="H504" s="271"/>
      <c r="I504" s="271"/>
    </row>
    <row r="505" spans="1:9" x14ac:dyDescent="0.25">
      <c r="A505" s="271" t="s">
        <v>620</v>
      </c>
      <c r="B505" s="282" t="s">
        <v>582</v>
      </c>
      <c r="C505" s="271" t="s">
        <v>605</v>
      </c>
      <c r="D505" s="276">
        <v>8</v>
      </c>
      <c r="E505" s="276">
        <f t="shared" si="7"/>
        <v>480</v>
      </c>
      <c r="F505" s="273">
        <v>45581</v>
      </c>
      <c r="G505" s="262">
        <v>3.03</v>
      </c>
      <c r="H505" s="271"/>
      <c r="I505" s="271"/>
    </row>
    <row r="506" spans="1:9" x14ac:dyDescent="0.25">
      <c r="A506" s="271" t="s">
        <v>620</v>
      </c>
      <c r="B506" s="282" t="s">
        <v>582</v>
      </c>
      <c r="C506" s="271" t="s">
        <v>605</v>
      </c>
      <c r="D506" s="276">
        <v>8</v>
      </c>
      <c r="E506" s="276">
        <f t="shared" si="7"/>
        <v>480</v>
      </c>
      <c r="F506" s="273">
        <v>45581</v>
      </c>
      <c r="G506" s="262">
        <v>2.87</v>
      </c>
      <c r="H506" s="271"/>
      <c r="I506" s="271"/>
    </row>
    <row r="507" spans="1:9" x14ac:dyDescent="0.25">
      <c r="A507" s="271" t="s">
        <v>620</v>
      </c>
      <c r="B507" s="282" t="s">
        <v>582</v>
      </c>
      <c r="C507" s="271" t="s">
        <v>605</v>
      </c>
      <c r="D507" s="276">
        <v>8</v>
      </c>
      <c r="E507" s="276">
        <f t="shared" si="7"/>
        <v>480</v>
      </c>
      <c r="F507" s="273">
        <v>45581</v>
      </c>
      <c r="G507" s="262">
        <v>3.75</v>
      </c>
      <c r="H507" s="271"/>
      <c r="I507" s="271"/>
    </row>
    <row r="508" spans="1:9" x14ac:dyDescent="0.25">
      <c r="A508" s="271" t="s">
        <v>620</v>
      </c>
      <c r="B508" s="282" t="s">
        <v>582</v>
      </c>
      <c r="C508" s="271" t="s">
        <v>605</v>
      </c>
      <c r="D508" s="276">
        <v>8</v>
      </c>
      <c r="E508" s="276">
        <f t="shared" si="7"/>
        <v>480</v>
      </c>
      <c r="F508" s="273">
        <v>45581</v>
      </c>
      <c r="G508" s="262">
        <v>4.5999999999999996</v>
      </c>
      <c r="H508" s="271"/>
      <c r="I508" s="271"/>
    </row>
    <row r="509" spans="1:9" x14ac:dyDescent="0.25">
      <c r="A509" s="271" t="s">
        <v>620</v>
      </c>
      <c r="B509" s="282" t="s">
        <v>582</v>
      </c>
      <c r="C509" s="271" t="s">
        <v>605</v>
      </c>
      <c r="D509" s="276">
        <v>8</v>
      </c>
      <c r="E509" s="276">
        <f t="shared" si="7"/>
        <v>480</v>
      </c>
      <c r="F509" s="273">
        <v>45581</v>
      </c>
      <c r="G509" s="262">
        <v>5.12</v>
      </c>
      <c r="H509" s="271"/>
      <c r="I509" s="271"/>
    </row>
    <row r="510" spans="1:9" x14ac:dyDescent="0.25">
      <c r="A510" s="271" t="s">
        <v>620</v>
      </c>
      <c r="B510" s="282" t="s">
        <v>582</v>
      </c>
      <c r="C510" s="271" t="s">
        <v>605</v>
      </c>
      <c r="D510" s="276">
        <v>8</v>
      </c>
      <c r="E510" s="276">
        <f t="shared" si="7"/>
        <v>480</v>
      </c>
      <c r="F510" s="273">
        <v>45581</v>
      </c>
      <c r="G510" s="262">
        <v>6.57</v>
      </c>
      <c r="H510" s="271"/>
      <c r="I510" s="271"/>
    </row>
    <row r="511" spans="1:9" x14ac:dyDescent="0.25">
      <c r="A511" s="271" t="s">
        <v>620</v>
      </c>
      <c r="B511" s="282" t="s">
        <v>582</v>
      </c>
      <c r="C511" s="271" t="s">
        <v>605</v>
      </c>
      <c r="D511" s="276">
        <v>8</v>
      </c>
      <c r="E511" s="276">
        <f t="shared" si="7"/>
        <v>480</v>
      </c>
      <c r="F511" s="273">
        <v>45581</v>
      </c>
      <c r="G511" s="262">
        <v>5.2</v>
      </c>
      <c r="H511" s="271"/>
      <c r="I511" s="271"/>
    </row>
    <row r="512" spans="1:9" x14ac:dyDescent="0.25">
      <c r="A512" s="271" t="s">
        <v>620</v>
      </c>
      <c r="B512" s="282" t="s">
        <v>582</v>
      </c>
      <c r="C512" s="271" t="s">
        <v>605</v>
      </c>
      <c r="D512" s="276">
        <v>8</v>
      </c>
      <c r="E512" s="276">
        <f t="shared" si="7"/>
        <v>480</v>
      </c>
      <c r="F512" s="273">
        <v>45581</v>
      </c>
      <c r="G512" s="262">
        <v>3.22</v>
      </c>
      <c r="H512" s="271"/>
      <c r="I512" s="271"/>
    </row>
    <row r="513" spans="1:9" x14ac:dyDescent="0.25">
      <c r="A513" s="271" t="s">
        <v>620</v>
      </c>
      <c r="B513" s="282" t="s">
        <v>582</v>
      </c>
      <c r="C513" s="271" t="s">
        <v>605</v>
      </c>
      <c r="D513" s="276">
        <v>8</v>
      </c>
      <c r="E513" s="276">
        <f t="shared" si="7"/>
        <v>480</v>
      </c>
      <c r="F513" s="273">
        <v>45582</v>
      </c>
      <c r="G513" s="262">
        <v>3.73</v>
      </c>
      <c r="H513" s="271"/>
      <c r="I513" s="271"/>
    </row>
    <row r="514" spans="1:9" x14ac:dyDescent="0.25">
      <c r="A514" s="271" t="s">
        <v>620</v>
      </c>
      <c r="B514" s="282" t="s">
        <v>582</v>
      </c>
      <c r="C514" s="271" t="s">
        <v>605</v>
      </c>
      <c r="D514" s="276">
        <v>8</v>
      </c>
      <c r="E514" s="276">
        <f t="shared" si="7"/>
        <v>480</v>
      </c>
      <c r="F514" s="273">
        <v>45582</v>
      </c>
      <c r="G514" s="262">
        <v>5.75</v>
      </c>
      <c r="H514" s="271"/>
      <c r="I514" s="271"/>
    </row>
    <row r="515" spans="1:9" x14ac:dyDescent="0.25">
      <c r="A515" s="271" t="s">
        <v>620</v>
      </c>
      <c r="B515" s="282" t="s">
        <v>582</v>
      </c>
      <c r="C515" s="271" t="s">
        <v>605</v>
      </c>
      <c r="D515" s="276">
        <v>8</v>
      </c>
      <c r="E515" s="276">
        <f t="shared" ref="E515:E578" si="8">+D515*60</f>
        <v>480</v>
      </c>
      <c r="F515" s="273">
        <v>45582</v>
      </c>
      <c r="G515" s="262">
        <v>3.93</v>
      </c>
      <c r="H515" s="271"/>
      <c r="I515" s="271"/>
    </row>
    <row r="516" spans="1:9" x14ac:dyDescent="0.25">
      <c r="A516" s="271" t="s">
        <v>620</v>
      </c>
      <c r="B516" s="282" t="s">
        <v>582</v>
      </c>
      <c r="C516" s="271" t="s">
        <v>605</v>
      </c>
      <c r="D516" s="276">
        <v>8</v>
      </c>
      <c r="E516" s="276">
        <f t="shared" si="8"/>
        <v>480</v>
      </c>
      <c r="F516" s="273">
        <v>45582</v>
      </c>
      <c r="G516" s="262">
        <v>3.5</v>
      </c>
      <c r="H516" s="271"/>
      <c r="I516" s="271"/>
    </row>
    <row r="517" spans="1:9" x14ac:dyDescent="0.25">
      <c r="A517" s="271" t="s">
        <v>620</v>
      </c>
      <c r="B517" s="282" t="s">
        <v>582</v>
      </c>
      <c r="C517" s="271" t="s">
        <v>605</v>
      </c>
      <c r="D517" s="276">
        <v>8</v>
      </c>
      <c r="E517" s="276">
        <f t="shared" si="8"/>
        <v>480</v>
      </c>
      <c r="F517" s="273">
        <v>45582</v>
      </c>
      <c r="G517" s="262">
        <v>2.4500000000000002</v>
      </c>
      <c r="H517" s="271"/>
      <c r="I517" s="271"/>
    </row>
    <row r="518" spans="1:9" x14ac:dyDescent="0.25">
      <c r="A518" s="271" t="s">
        <v>620</v>
      </c>
      <c r="B518" s="282" t="s">
        <v>582</v>
      </c>
      <c r="C518" s="271" t="s">
        <v>605</v>
      </c>
      <c r="D518" s="276">
        <v>8</v>
      </c>
      <c r="E518" s="276">
        <f t="shared" si="8"/>
        <v>480</v>
      </c>
      <c r="F518" s="273">
        <v>45582</v>
      </c>
      <c r="G518" s="262">
        <v>3.05</v>
      </c>
      <c r="H518" s="271"/>
      <c r="I518" s="271"/>
    </row>
    <row r="519" spans="1:9" x14ac:dyDescent="0.25">
      <c r="A519" s="271" t="s">
        <v>620</v>
      </c>
      <c r="B519" s="282" t="s">
        <v>582</v>
      </c>
      <c r="C519" s="271" t="s">
        <v>605</v>
      </c>
      <c r="D519" s="276">
        <v>8</v>
      </c>
      <c r="E519" s="276">
        <f t="shared" si="8"/>
        <v>480</v>
      </c>
      <c r="F519" s="273">
        <v>45582</v>
      </c>
      <c r="G519" s="262">
        <v>3.45</v>
      </c>
      <c r="H519" s="271"/>
      <c r="I519" s="271"/>
    </row>
    <row r="520" spans="1:9" x14ac:dyDescent="0.25">
      <c r="A520" s="271" t="s">
        <v>620</v>
      </c>
      <c r="B520" s="282" t="s">
        <v>582</v>
      </c>
      <c r="C520" s="271" t="s">
        <v>605</v>
      </c>
      <c r="D520" s="276">
        <v>8</v>
      </c>
      <c r="E520" s="276">
        <f t="shared" si="8"/>
        <v>480</v>
      </c>
      <c r="F520" s="273">
        <v>45582</v>
      </c>
      <c r="G520" s="262">
        <v>6</v>
      </c>
      <c r="H520" s="271"/>
      <c r="I520" s="271"/>
    </row>
    <row r="521" spans="1:9" x14ac:dyDescent="0.25">
      <c r="A521" s="271" t="s">
        <v>620</v>
      </c>
      <c r="B521" s="282" t="s">
        <v>582</v>
      </c>
      <c r="C521" s="271" t="s">
        <v>605</v>
      </c>
      <c r="D521" s="276">
        <v>8</v>
      </c>
      <c r="E521" s="276">
        <f t="shared" si="8"/>
        <v>480</v>
      </c>
      <c r="F521" s="273">
        <v>45582</v>
      </c>
      <c r="G521" s="262">
        <v>5.9</v>
      </c>
      <c r="H521" s="271"/>
      <c r="I521" s="271"/>
    </row>
    <row r="522" spans="1:9" x14ac:dyDescent="0.25">
      <c r="A522" s="271" t="s">
        <v>620</v>
      </c>
      <c r="B522" s="282" t="s">
        <v>582</v>
      </c>
      <c r="C522" s="271" t="s">
        <v>605</v>
      </c>
      <c r="D522" s="276">
        <v>8</v>
      </c>
      <c r="E522" s="276">
        <f t="shared" si="8"/>
        <v>480</v>
      </c>
      <c r="F522" s="273">
        <v>45582</v>
      </c>
      <c r="G522" s="262">
        <v>3.92</v>
      </c>
      <c r="H522" s="271"/>
      <c r="I522" s="271"/>
    </row>
    <row r="523" spans="1:9" x14ac:dyDescent="0.25">
      <c r="A523" s="271" t="s">
        <v>620</v>
      </c>
      <c r="B523" s="282" t="s">
        <v>582</v>
      </c>
      <c r="C523" s="271" t="s">
        <v>605</v>
      </c>
      <c r="D523" s="276">
        <v>8</v>
      </c>
      <c r="E523" s="276">
        <f t="shared" si="8"/>
        <v>480</v>
      </c>
      <c r="F523" s="273">
        <v>45582</v>
      </c>
      <c r="G523" s="262">
        <v>2.97</v>
      </c>
      <c r="H523" s="271"/>
      <c r="I523" s="271"/>
    </row>
    <row r="524" spans="1:9" x14ac:dyDescent="0.25">
      <c r="A524" s="271" t="s">
        <v>620</v>
      </c>
      <c r="B524" s="282" t="s">
        <v>582</v>
      </c>
      <c r="C524" s="271" t="s">
        <v>605</v>
      </c>
      <c r="D524" s="276">
        <v>8</v>
      </c>
      <c r="E524" s="276">
        <f t="shared" si="8"/>
        <v>480</v>
      </c>
      <c r="F524" s="273">
        <v>45582</v>
      </c>
      <c r="G524" s="262">
        <v>3.7</v>
      </c>
      <c r="H524" s="271"/>
      <c r="I524" s="271"/>
    </row>
    <row r="525" spans="1:9" x14ac:dyDescent="0.25">
      <c r="A525" s="271" t="s">
        <v>620</v>
      </c>
      <c r="B525" s="282" t="s">
        <v>582</v>
      </c>
      <c r="C525" s="271" t="s">
        <v>605</v>
      </c>
      <c r="D525" s="276">
        <v>8</v>
      </c>
      <c r="E525" s="276">
        <f t="shared" si="8"/>
        <v>480</v>
      </c>
      <c r="F525" s="273">
        <v>45582</v>
      </c>
      <c r="G525" s="262">
        <v>1.78</v>
      </c>
      <c r="H525" s="271"/>
      <c r="I525" s="271"/>
    </row>
    <row r="526" spans="1:9" x14ac:dyDescent="0.25">
      <c r="A526" s="271" t="s">
        <v>620</v>
      </c>
      <c r="B526" s="282" t="s">
        <v>582</v>
      </c>
      <c r="C526" s="271" t="s">
        <v>605</v>
      </c>
      <c r="D526" s="276">
        <v>8</v>
      </c>
      <c r="E526" s="276">
        <f t="shared" si="8"/>
        <v>480</v>
      </c>
      <c r="F526" s="273">
        <v>45582</v>
      </c>
      <c r="G526" s="262">
        <v>1.25</v>
      </c>
      <c r="H526" s="271"/>
      <c r="I526" s="271"/>
    </row>
    <row r="527" spans="1:9" x14ac:dyDescent="0.25">
      <c r="A527" s="271" t="s">
        <v>620</v>
      </c>
      <c r="B527" s="282" t="s">
        <v>582</v>
      </c>
      <c r="C527" s="271" t="s">
        <v>605</v>
      </c>
      <c r="D527" s="276">
        <v>8</v>
      </c>
      <c r="E527" s="276">
        <f t="shared" si="8"/>
        <v>480</v>
      </c>
      <c r="F527" s="273">
        <v>45582</v>
      </c>
      <c r="G527" s="262">
        <v>1.1499999999999999</v>
      </c>
      <c r="H527" s="271"/>
      <c r="I527" s="271"/>
    </row>
    <row r="528" spans="1:9" x14ac:dyDescent="0.25">
      <c r="A528" s="271" t="s">
        <v>620</v>
      </c>
      <c r="B528" s="282" t="s">
        <v>582</v>
      </c>
      <c r="C528" s="271" t="s">
        <v>605</v>
      </c>
      <c r="D528" s="276">
        <v>8</v>
      </c>
      <c r="E528" s="276">
        <f t="shared" si="8"/>
        <v>480</v>
      </c>
      <c r="F528" s="273">
        <v>45582</v>
      </c>
      <c r="G528" s="262">
        <v>6.17</v>
      </c>
      <c r="H528" s="271"/>
      <c r="I528" s="271"/>
    </row>
    <row r="529" spans="1:9" x14ac:dyDescent="0.25">
      <c r="A529" s="271" t="s">
        <v>620</v>
      </c>
      <c r="B529" s="282" t="s">
        <v>582</v>
      </c>
      <c r="C529" s="271" t="s">
        <v>605</v>
      </c>
      <c r="D529" s="276">
        <v>8</v>
      </c>
      <c r="E529" s="276">
        <f t="shared" si="8"/>
        <v>480</v>
      </c>
      <c r="F529" s="273">
        <v>45582</v>
      </c>
      <c r="G529" s="262">
        <v>3.08</v>
      </c>
      <c r="H529" s="271"/>
      <c r="I529" s="271"/>
    </row>
    <row r="530" spans="1:9" x14ac:dyDescent="0.25">
      <c r="A530" s="271" t="s">
        <v>620</v>
      </c>
      <c r="B530" s="282" t="s">
        <v>582</v>
      </c>
      <c r="C530" s="271" t="s">
        <v>605</v>
      </c>
      <c r="D530" s="276">
        <v>8</v>
      </c>
      <c r="E530" s="276">
        <f t="shared" si="8"/>
        <v>480</v>
      </c>
      <c r="F530" s="273">
        <v>45582</v>
      </c>
      <c r="G530" s="262">
        <v>7.23</v>
      </c>
      <c r="H530" s="271"/>
      <c r="I530" s="271"/>
    </row>
    <row r="531" spans="1:9" x14ac:dyDescent="0.25">
      <c r="A531" s="271" t="s">
        <v>620</v>
      </c>
      <c r="B531" s="282" t="s">
        <v>582</v>
      </c>
      <c r="C531" s="271" t="s">
        <v>605</v>
      </c>
      <c r="D531" s="276">
        <v>8</v>
      </c>
      <c r="E531" s="276">
        <f t="shared" si="8"/>
        <v>480</v>
      </c>
      <c r="F531" s="273">
        <v>45582</v>
      </c>
      <c r="G531" s="262">
        <v>6.65</v>
      </c>
      <c r="H531" s="271"/>
      <c r="I531" s="271"/>
    </row>
    <row r="532" spans="1:9" x14ac:dyDescent="0.25">
      <c r="A532" s="271" t="s">
        <v>620</v>
      </c>
      <c r="B532" s="282" t="s">
        <v>582</v>
      </c>
      <c r="C532" s="271" t="s">
        <v>605</v>
      </c>
      <c r="D532" s="276">
        <v>8</v>
      </c>
      <c r="E532" s="276">
        <f t="shared" si="8"/>
        <v>480</v>
      </c>
      <c r="F532" s="273">
        <v>45582</v>
      </c>
      <c r="G532" s="262">
        <v>4.9000000000000004</v>
      </c>
      <c r="H532" s="271"/>
      <c r="I532" s="271"/>
    </row>
    <row r="533" spans="1:9" x14ac:dyDescent="0.25">
      <c r="A533" s="271" t="s">
        <v>620</v>
      </c>
      <c r="B533" s="282" t="s">
        <v>582</v>
      </c>
      <c r="C533" s="271" t="s">
        <v>605</v>
      </c>
      <c r="D533" s="276">
        <v>8</v>
      </c>
      <c r="E533" s="276">
        <f t="shared" si="8"/>
        <v>480</v>
      </c>
      <c r="F533" s="273">
        <v>45582</v>
      </c>
      <c r="G533" s="262">
        <v>5.5</v>
      </c>
      <c r="H533" s="271"/>
      <c r="I533" s="271"/>
    </row>
    <row r="534" spans="1:9" x14ac:dyDescent="0.25">
      <c r="A534" s="271" t="s">
        <v>620</v>
      </c>
      <c r="B534" s="282" t="s">
        <v>582</v>
      </c>
      <c r="C534" s="271" t="s">
        <v>605</v>
      </c>
      <c r="D534" s="276">
        <v>8</v>
      </c>
      <c r="E534" s="276">
        <f t="shared" si="8"/>
        <v>480</v>
      </c>
      <c r="F534" s="273">
        <v>45582</v>
      </c>
      <c r="G534" s="262">
        <v>4.93</v>
      </c>
      <c r="H534" s="271"/>
      <c r="I534" s="271"/>
    </row>
    <row r="535" spans="1:9" x14ac:dyDescent="0.25">
      <c r="A535" s="271" t="s">
        <v>584</v>
      </c>
      <c r="B535" s="283" t="s">
        <v>588</v>
      </c>
      <c r="C535" s="271" t="s">
        <v>605</v>
      </c>
      <c r="D535" s="276">
        <v>8</v>
      </c>
      <c r="E535" s="276">
        <f t="shared" si="8"/>
        <v>480</v>
      </c>
      <c r="F535" s="273">
        <v>45582</v>
      </c>
      <c r="G535" s="262">
        <v>5.72</v>
      </c>
      <c r="H535" s="271"/>
      <c r="I535" s="271"/>
    </row>
    <row r="536" spans="1:9" x14ac:dyDescent="0.25">
      <c r="A536" s="271" t="s">
        <v>620</v>
      </c>
      <c r="B536" s="282" t="s">
        <v>582</v>
      </c>
      <c r="C536" s="271" t="s">
        <v>605</v>
      </c>
      <c r="D536" s="276">
        <v>8</v>
      </c>
      <c r="E536" s="276">
        <f t="shared" si="8"/>
        <v>480</v>
      </c>
      <c r="F536" s="273">
        <v>45582</v>
      </c>
      <c r="G536" s="262">
        <v>5.23</v>
      </c>
      <c r="H536" s="271"/>
      <c r="I536" s="271"/>
    </row>
    <row r="537" spans="1:9" x14ac:dyDescent="0.25">
      <c r="A537" s="271" t="s">
        <v>620</v>
      </c>
      <c r="B537" s="282" t="s">
        <v>582</v>
      </c>
      <c r="C537" s="271" t="s">
        <v>605</v>
      </c>
      <c r="D537" s="276">
        <v>8</v>
      </c>
      <c r="E537" s="276">
        <f t="shared" si="8"/>
        <v>480</v>
      </c>
      <c r="F537" s="273">
        <v>45582</v>
      </c>
      <c r="G537" s="262">
        <v>5.65</v>
      </c>
      <c r="H537" s="271"/>
      <c r="I537" s="271"/>
    </row>
    <row r="538" spans="1:9" x14ac:dyDescent="0.25">
      <c r="A538" s="271" t="s">
        <v>620</v>
      </c>
      <c r="B538" s="282" t="s">
        <v>582</v>
      </c>
      <c r="C538" s="271" t="s">
        <v>605</v>
      </c>
      <c r="D538" s="276">
        <v>8</v>
      </c>
      <c r="E538" s="276">
        <f t="shared" si="8"/>
        <v>480</v>
      </c>
      <c r="F538" s="273">
        <v>45582</v>
      </c>
      <c r="G538" s="262">
        <v>1.95</v>
      </c>
      <c r="H538" s="271"/>
      <c r="I538" s="271"/>
    </row>
    <row r="539" spans="1:9" x14ac:dyDescent="0.25">
      <c r="A539" s="271" t="s">
        <v>620</v>
      </c>
      <c r="B539" s="282" t="s">
        <v>582</v>
      </c>
      <c r="C539" s="271" t="s">
        <v>605</v>
      </c>
      <c r="D539" s="276">
        <v>8</v>
      </c>
      <c r="E539" s="276">
        <f t="shared" si="8"/>
        <v>480</v>
      </c>
      <c r="F539" s="273">
        <v>45582</v>
      </c>
      <c r="G539" s="262">
        <v>5.62</v>
      </c>
      <c r="H539" s="271"/>
      <c r="I539" s="271"/>
    </row>
    <row r="540" spans="1:9" x14ac:dyDescent="0.25">
      <c r="A540" s="271" t="s">
        <v>620</v>
      </c>
      <c r="B540" s="282" t="s">
        <v>582</v>
      </c>
      <c r="C540" s="271" t="s">
        <v>605</v>
      </c>
      <c r="D540" s="276">
        <v>8</v>
      </c>
      <c r="E540" s="276">
        <f t="shared" si="8"/>
        <v>480</v>
      </c>
      <c r="F540" s="273">
        <v>45582</v>
      </c>
      <c r="G540" s="262">
        <v>3.55</v>
      </c>
      <c r="H540" s="271"/>
      <c r="I540" s="271"/>
    </row>
    <row r="541" spans="1:9" x14ac:dyDescent="0.25">
      <c r="A541" s="271" t="s">
        <v>620</v>
      </c>
      <c r="B541" s="282" t="s">
        <v>582</v>
      </c>
      <c r="C541" s="271" t="s">
        <v>605</v>
      </c>
      <c r="D541" s="276">
        <v>8</v>
      </c>
      <c r="E541" s="276">
        <f t="shared" si="8"/>
        <v>480</v>
      </c>
      <c r="F541" s="273">
        <v>45582</v>
      </c>
      <c r="G541" s="262">
        <v>5.32</v>
      </c>
      <c r="H541" s="271"/>
      <c r="I541" s="271"/>
    </row>
    <row r="542" spans="1:9" x14ac:dyDescent="0.25">
      <c r="A542" s="271" t="s">
        <v>620</v>
      </c>
      <c r="B542" s="282" t="s">
        <v>582</v>
      </c>
      <c r="C542" s="271" t="s">
        <v>605</v>
      </c>
      <c r="D542" s="276">
        <v>8</v>
      </c>
      <c r="E542" s="276">
        <f t="shared" si="8"/>
        <v>480</v>
      </c>
      <c r="F542" s="273">
        <v>45582</v>
      </c>
      <c r="G542" s="262">
        <v>3</v>
      </c>
      <c r="H542" s="271"/>
      <c r="I542" s="271"/>
    </row>
    <row r="543" spans="1:9" x14ac:dyDescent="0.25">
      <c r="A543" s="271" t="s">
        <v>620</v>
      </c>
      <c r="B543" s="282" t="s">
        <v>582</v>
      </c>
      <c r="C543" s="271" t="s">
        <v>605</v>
      </c>
      <c r="D543" s="276">
        <v>8</v>
      </c>
      <c r="E543" s="276">
        <f t="shared" si="8"/>
        <v>480</v>
      </c>
      <c r="F543" s="273">
        <v>45582</v>
      </c>
      <c r="G543" s="262">
        <v>12.15</v>
      </c>
      <c r="H543" s="271"/>
      <c r="I543" s="271"/>
    </row>
    <row r="544" spans="1:9" x14ac:dyDescent="0.25">
      <c r="A544" s="271" t="s">
        <v>620</v>
      </c>
      <c r="B544" s="282" t="s">
        <v>582</v>
      </c>
      <c r="C544" s="271" t="s">
        <v>605</v>
      </c>
      <c r="D544" s="276">
        <v>8</v>
      </c>
      <c r="E544" s="276">
        <f t="shared" si="8"/>
        <v>480</v>
      </c>
      <c r="F544" s="273">
        <v>45582</v>
      </c>
      <c r="G544" s="262">
        <v>5.27</v>
      </c>
      <c r="H544" s="271"/>
      <c r="I544" s="271"/>
    </row>
    <row r="545" spans="1:9" x14ac:dyDescent="0.25">
      <c r="A545" s="271" t="s">
        <v>620</v>
      </c>
      <c r="B545" s="282" t="s">
        <v>582</v>
      </c>
      <c r="C545" s="271" t="s">
        <v>605</v>
      </c>
      <c r="D545" s="276">
        <v>8</v>
      </c>
      <c r="E545" s="276">
        <f t="shared" si="8"/>
        <v>480</v>
      </c>
      <c r="F545" s="273">
        <v>45582</v>
      </c>
      <c r="G545" s="262">
        <v>3.4</v>
      </c>
      <c r="H545" s="271"/>
      <c r="I545" s="271"/>
    </row>
    <row r="546" spans="1:9" x14ac:dyDescent="0.25">
      <c r="A546" s="271" t="s">
        <v>620</v>
      </c>
      <c r="B546" s="282" t="s">
        <v>582</v>
      </c>
      <c r="C546" s="271" t="s">
        <v>605</v>
      </c>
      <c r="D546" s="276">
        <v>8</v>
      </c>
      <c r="E546" s="276">
        <f t="shared" si="8"/>
        <v>480</v>
      </c>
      <c r="F546" s="273">
        <v>45582</v>
      </c>
      <c r="G546" s="262">
        <v>4.47</v>
      </c>
      <c r="H546" s="271"/>
      <c r="I546" s="271"/>
    </row>
    <row r="547" spans="1:9" x14ac:dyDescent="0.25">
      <c r="A547" s="271" t="s">
        <v>620</v>
      </c>
      <c r="B547" s="282" t="s">
        <v>582</v>
      </c>
      <c r="C547" s="271" t="s">
        <v>605</v>
      </c>
      <c r="D547" s="276">
        <v>8</v>
      </c>
      <c r="E547" s="276">
        <f t="shared" si="8"/>
        <v>480</v>
      </c>
      <c r="F547" s="273">
        <v>45582</v>
      </c>
      <c r="G547" s="262">
        <v>6.18</v>
      </c>
      <c r="H547" s="271"/>
      <c r="I547" s="271"/>
    </row>
    <row r="548" spans="1:9" x14ac:dyDescent="0.25">
      <c r="A548" s="271" t="s">
        <v>620</v>
      </c>
      <c r="B548" s="282" t="s">
        <v>582</v>
      </c>
      <c r="C548" s="271" t="s">
        <v>605</v>
      </c>
      <c r="D548" s="276">
        <v>8</v>
      </c>
      <c r="E548" s="276">
        <f t="shared" si="8"/>
        <v>480</v>
      </c>
      <c r="F548" s="273">
        <v>45582</v>
      </c>
      <c r="G548" s="262">
        <v>2.0499999999999998</v>
      </c>
      <c r="H548" s="271"/>
      <c r="I548" s="271"/>
    </row>
    <row r="549" spans="1:9" x14ac:dyDescent="0.25">
      <c r="A549" s="271" t="s">
        <v>620</v>
      </c>
      <c r="B549" s="282" t="s">
        <v>582</v>
      </c>
      <c r="C549" s="271" t="s">
        <v>605</v>
      </c>
      <c r="D549" s="276">
        <v>8</v>
      </c>
      <c r="E549" s="276">
        <f t="shared" si="8"/>
        <v>480</v>
      </c>
      <c r="F549" s="273">
        <v>45582</v>
      </c>
      <c r="G549" s="262">
        <v>3.08</v>
      </c>
      <c r="H549" s="271"/>
      <c r="I549" s="271"/>
    </row>
    <row r="550" spans="1:9" x14ac:dyDescent="0.25">
      <c r="A550" s="271" t="s">
        <v>620</v>
      </c>
      <c r="B550" s="282" t="s">
        <v>582</v>
      </c>
      <c r="C550" s="271" t="s">
        <v>605</v>
      </c>
      <c r="D550" s="276">
        <v>8</v>
      </c>
      <c r="E550" s="276">
        <f t="shared" si="8"/>
        <v>480</v>
      </c>
      <c r="F550" s="273">
        <v>45582</v>
      </c>
      <c r="G550" s="262">
        <v>4.47</v>
      </c>
      <c r="H550" s="271"/>
      <c r="I550" s="271"/>
    </row>
    <row r="551" spans="1:9" x14ac:dyDescent="0.25">
      <c r="A551" s="271" t="s">
        <v>620</v>
      </c>
      <c r="B551" s="282" t="s">
        <v>582</v>
      </c>
      <c r="C551" s="271" t="s">
        <v>605</v>
      </c>
      <c r="D551" s="276">
        <v>8</v>
      </c>
      <c r="E551" s="276">
        <f t="shared" si="8"/>
        <v>480</v>
      </c>
      <c r="F551" s="273">
        <v>45582</v>
      </c>
      <c r="G551" s="262">
        <v>6.58</v>
      </c>
      <c r="H551" s="271"/>
      <c r="I551" s="271"/>
    </row>
    <row r="552" spans="1:9" x14ac:dyDescent="0.25">
      <c r="A552" s="271" t="s">
        <v>620</v>
      </c>
      <c r="B552" s="282" t="s">
        <v>582</v>
      </c>
      <c r="C552" s="271" t="s">
        <v>605</v>
      </c>
      <c r="D552" s="276">
        <v>8</v>
      </c>
      <c r="E552" s="276">
        <f t="shared" si="8"/>
        <v>480</v>
      </c>
      <c r="F552" s="273">
        <v>45582</v>
      </c>
      <c r="G552" s="262">
        <v>2.65</v>
      </c>
      <c r="H552" s="271"/>
      <c r="I552" s="271"/>
    </row>
    <row r="553" spans="1:9" x14ac:dyDescent="0.25">
      <c r="A553" s="271" t="s">
        <v>620</v>
      </c>
      <c r="B553" s="282" t="s">
        <v>582</v>
      </c>
      <c r="C553" s="271" t="s">
        <v>605</v>
      </c>
      <c r="D553" s="276">
        <v>8</v>
      </c>
      <c r="E553" s="276">
        <f t="shared" si="8"/>
        <v>480</v>
      </c>
      <c r="F553" s="273">
        <v>45582</v>
      </c>
      <c r="G553" s="262">
        <v>4.3499999999999996</v>
      </c>
      <c r="H553" s="271"/>
      <c r="I553" s="271"/>
    </row>
    <row r="554" spans="1:9" x14ac:dyDescent="0.25">
      <c r="A554" s="271" t="s">
        <v>620</v>
      </c>
      <c r="B554" s="282" t="s">
        <v>582</v>
      </c>
      <c r="C554" s="271" t="s">
        <v>605</v>
      </c>
      <c r="D554" s="276">
        <v>8</v>
      </c>
      <c r="E554" s="276">
        <f t="shared" si="8"/>
        <v>480</v>
      </c>
      <c r="F554" s="273">
        <v>45582</v>
      </c>
      <c r="G554" s="262">
        <v>3.97</v>
      </c>
      <c r="H554" s="271"/>
      <c r="I554" s="271"/>
    </row>
    <row r="555" spans="1:9" x14ac:dyDescent="0.25">
      <c r="A555" s="271" t="s">
        <v>620</v>
      </c>
      <c r="B555" s="282" t="s">
        <v>582</v>
      </c>
      <c r="C555" s="271" t="s">
        <v>605</v>
      </c>
      <c r="D555" s="276">
        <v>8</v>
      </c>
      <c r="E555" s="276">
        <f t="shared" si="8"/>
        <v>480</v>
      </c>
      <c r="F555" s="273">
        <v>45582</v>
      </c>
      <c r="G555" s="262">
        <v>4.1500000000000004</v>
      </c>
      <c r="H555" s="271"/>
      <c r="I555" s="271"/>
    </row>
    <row r="556" spans="1:9" x14ac:dyDescent="0.25">
      <c r="A556" s="271" t="s">
        <v>620</v>
      </c>
      <c r="B556" s="282" t="s">
        <v>582</v>
      </c>
      <c r="C556" s="271" t="s">
        <v>605</v>
      </c>
      <c r="D556" s="276">
        <v>8</v>
      </c>
      <c r="E556" s="276">
        <f t="shared" si="8"/>
        <v>480</v>
      </c>
      <c r="F556" s="273">
        <v>45582</v>
      </c>
      <c r="G556" s="262">
        <v>5.05</v>
      </c>
      <c r="H556" s="271"/>
      <c r="I556" s="271"/>
    </row>
    <row r="557" spans="1:9" x14ac:dyDescent="0.25">
      <c r="A557" s="271" t="s">
        <v>620</v>
      </c>
      <c r="B557" s="282" t="s">
        <v>582</v>
      </c>
      <c r="C557" s="271" t="s">
        <v>605</v>
      </c>
      <c r="D557" s="276">
        <v>8</v>
      </c>
      <c r="E557" s="276">
        <f t="shared" si="8"/>
        <v>480</v>
      </c>
      <c r="F557" s="273">
        <v>45582</v>
      </c>
      <c r="G557" s="262">
        <v>4.0999999999999996</v>
      </c>
      <c r="H557" s="271"/>
      <c r="I557" s="271"/>
    </row>
    <row r="558" spans="1:9" x14ac:dyDescent="0.25">
      <c r="A558" s="271" t="s">
        <v>620</v>
      </c>
      <c r="B558" s="282" t="s">
        <v>582</v>
      </c>
      <c r="C558" s="271" t="s">
        <v>605</v>
      </c>
      <c r="D558" s="276">
        <v>8</v>
      </c>
      <c r="E558" s="276">
        <f t="shared" si="8"/>
        <v>480</v>
      </c>
      <c r="F558" s="273">
        <v>45582</v>
      </c>
      <c r="G558" s="262">
        <v>3.78</v>
      </c>
      <c r="H558" s="271"/>
      <c r="I558" s="271"/>
    </row>
    <row r="559" spans="1:9" x14ac:dyDescent="0.25">
      <c r="A559" s="271" t="s">
        <v>620</v>
      </c>
      <c r="B559" s="282" t="s">
        <v>582</v>
      </c>
      <c r="C559" s="271" t="s">
        <v>605</v>
      </c>
      <c r="D559" s="276">
        <v>8</v>
      </c>
      <c r="E559" s="276">
        <f t="shared" si="8"/>
        <v>480</v>
      </c>
      <c r="F559" s="273">
        <v>45582</v>
      </c>
      <c r="G559" s="262">
        <v>4.92</v>
      </c>
      <c r="H559" s="271"/>
      <c r="I559" s="271"/>
    </row>
    <row r="560" spans="1:9" x14ac:dyDescent="0.25">
      <c r="A560" s="271" t="s">
        <v>620</v>
      </c>
      <c r="B560" s="282" t="s">
        <v>582</v>
      </c>
      <c r="C560" s="271" t="s">
        <v>605</v>
      </c>
      <c r="D560" s="276">
        <v>8</v>
      </c>
      <c r="E560" s="276">
        <f t="shared" si="8"/>
        <v>480</v>
      </c>
      <c r="F560" s="273">
        <v>45582</v>
      </c>
      <c r="G560" s="262">
        <v>6.55</v>
      </c>
      <c r="H560" s="271"/>
      <c r="I560" s="271"/>
    </row>
    <row r="561" spans="1:9" x14ac:dyDescent="0.25">
      <c r="A561" s="271" t="s">
        <v>620</v>
      </c>
      <c r="B561" s="282" t="s">
        <v>582</v>
      </c>
      <c r="C561" s="271" t="s">
        <v>605</v>
      </c>
      <c r="D561" s="276">
        <v>8</v>
      </c>
      <c r="E561" s="276">
        <f t="shared" si="8"/>
        <v>480</v>
      </c>
      <c r="F561" s="273">
        <v>45582</v>
      </c>
      <c r="G561" s="262">
        <v>5.42</v>
      </c>
      <c r="H561" s="271"/>
      <c r="I561" s="271"/>
    </row>
    <row r="562" spans="1:9" x14ac:dyDescent="0.25">
      <c r="A562" s="271" t="s">
        <v>620</v>
      </c>
      <c r="B562" s="282" t="s">
        <v>582</v>
      </c>
      <c r="C562" s="271" t="s">
        <v>605</v>
      </c>
      <c r="D562" s="276">
        <v>8</v>
      </c>
      <c r="E562" s="276">
        <f t="shared" si="8"/>
        <v>480</v>
      </c>
      <c r="F562" s="273">
        <v>45582</v>
      </c>
      <c r="G562" s="262">
        <v>2.9</v>
      </c>
      <c r="H562" s="271"/>
      <c r="I562" s="271"/>
    </row>
    <row r="563" spans="1:9" x14ac:dyDescent="0.25">
      <c r="A563" s="271" t="s">
        <v>620</v>
      </c>
      <c r="B563" s="282" t="s">
        <v>582</v>
      </c>
      <c r="C563" s="271" t="s">
        <v>605</v>
      </c>
      <c r="D563" s="276">
        <v>8</v>
      </c>
      <c r="E563" s="276">
        <f t="shared" si="8"/>
        <v>480</v>
      </c>
      <c r="F563" s="273">
        <v>45582</v>
      </c>
      <c r="G563" s="262">
        <v>4.33</v>
      </c>
      <c r="H563" s="271"/>
      <c r="I563" s="271"/>
    </row>
    <row r="564" spans="1:9" x14ac:dyDescent="0.25">
      <c r="A564" s="271" t="s">
        <v>620</v>
      </c>
      <c r="B564" s="282" t="s">
        <v>582</v>
      </c>
      <c r="C564" s="271" t="s">
        <v>605</v>
      </c>
      <c r="D564" s="276">
        <v>8</v>
      </c>
      <c r="E564" s="276">
        <f t="shared" si="8"/>
        <v>480</v>
      </c>
      <c r="F564" s="273">
        <v>45582</v>
      </c>
      <c r="G564" s="262">
        <v>2.5</v>
      </c>
      <c r="H564" s="271"/>
      <c r="I564" s="271"/>
    </row>
    <row r="565" spans="1:9" x14ac:dyDescent="0.25">
      <c r="A565" s="271" t="s">
        <v>620</v>
      </c>
      <c r="B565" s="282" t="s">
        <v>582</v>
      </c>
      <c r="C565" s="271" t="s">
        <v>605</v>
      </c>
      <c r="D565" s="276">
        <v>8</v>
      </c>
      <c r="E565" s="276">
        <f t="shared" si="8"/>
        <v>480</v>
      </c>
      <c r="F565" s="273">
        <v>45582</v>
      </c>
      <c r="G565" s="262">
        <v>3.98</v>
      </c>
      <c r="H565" s="271"/>
      <c r="I565" s="271"/>
    </row>
    <row r="566" spans="1:9" x14ac:dyDescent="0.25">
      <c r="A566" s="271" t="s">
        <v>620</v>
      </c>
      <c r="B566" s="282" t="s">
        <v>582</v>
      </c>
      <c r="C566" s="271" t="s">
        <v>605</v>
      </c>
      <c r="D566" s="276">
        <v>8</v>
      </c>
      <c r="E566" s="276">
        <f t="shared" si="8"/>
        <v>480</v>
      </c>
      <c r="F566" s="273">
        <v>45582</v>
      </c>
      <c r="G566" s="262">
        <v>4.37</v>
      </c>
      <c r="H566" s="271"/>
      <c r="I566" s="271"/>
    </row>
    <row r="567" spans="1:9" x14ac:dyDescent="0.25">
      <c r="A567" s="271" t="s">
        <v>620</v>
      </c>
      <c r="B567" s="282" t="s">
        <v>582</v>
      </c>
      <c r="C567" s="271" t="s">
        <v>605</v>
      </c>
      <c r="D567" s="276">
        <v>8</v>
      </c>
      <c r="E567" s="276">
        <f t="shared" si="8"/>
        <v>480</v>
      </c>
      <c r="F567" s="273">
        <v>45582</v>
      </c>
      <c r="G567" s="262">
        <v>1.88</v>
      </c>
      <c r="H567" s="271"/>
      <c r="I567" s="271"/>
    </row>
    <row r="568" spans="1:9" x14ac:dyDescent="0.25">
      <c r="A568" s="271" t="s">
        <v>620</v>
      </c>
      <c r="B568" s="282" t="s">
        <v>582</v>
      </c>
      <c r="C568" s="271" t="s">
        <v>605</v>
      </c>
      <c r="D568" s="276">
        <v>8</v>
      </c>
      <c r="E568" s="276">
        <f t="shared" si="8"/>
        <v>480</v>
      </c>
      <c r="F568" s="273">
        <v>45582</v>
      </c>
      <c r="G568" s="262">
        <v>3.43</v>
      </c>
      <c r="H568" s="271"/>
      <c r="I568" s="271"/>
    </row>
    <row r="569" spans="1:9" x14ac:dyDescent="0.25">
      <c r="A569" s="271" t="s">
        <v>620</v>
      </c>
      <c r="B569" s="282" t="s">
        <v>582</v>
      </c>
      <c r="C569" s="271" t="s">
        <v>605</v>
      </c>
      <c r="D569" s="276">
        <v>8</v>
      </c>
      <c r="E569" s="276">
        <f t="shared" si="8"/>
        <v>480</v>
      </c>
      <c r="F569" s="273">
        <v>45582</v>
      </c>
      <c r="G569" s="262">
        <v>4.93</v>
      </c>
      <c r="H569" s="271"/>
      <c r="I569" s="271"/>
    </row>
    <row r="570" spans="1:9" x14ac:dyDescent="0.25">
      <c r="A570" s="271" t="s">
        <v>620</v>
      </c>
      <c r="B570" s="282" t="s">
        <v>582</v>
      </c>
      <c r="C570" s="271" t="s">
        <v>605</v>
      </c>
      <c r="D570" s="276">
        <v>8</v>
      </c>
      <c r="E570" s="276">
        <f t="shared" si="8"/>
        <v>480</v>
      </c>
      <c r="F570" s="273">
        <v>45582</v>
      </c>
      <c r="G570" s="262">
        <v>2.83</v>
      </c>
      <c r="H570" s="271"/>
      <c r="I570" s="271"/>
    </row>
    <row r="571" spans="1:9" x14ac:dyDescent="0.25">
      <c r="A571" s="271" t="s">
        <v>620</v>
      </c>
      <c r="B571" s="282" t="s">
        <v>582</v>
      </c>
      <c r="C571" s="271" t="s">
        <v>605</v>
      </c>
      <c r="D571" s="276">
        <v>8</v>
      </c>
      <c r="E571" s="276">
        <f t="shared" si="8"/>
        <v>480</v>
      </c>
      <c r="F571" s="273">
        <v>45582</v>
      </c>
      <c r="G571" s="262">
        <v>3.48</v>
      </c>
      <c r="H571" s="271"/>
      <c r="I571" s="271"/>
    </row>
    <row r="572" spans="1:9" x14ac:dyDescent="0.25">
      <c r="A572" s="271" t="s">
        <v>620</v>
      </c>
      <c r="B572" s="282" t="s">
        <v>582</v>
      </c>
      <c r="C572" s="271" t="s">
        <v>605</v>
      </c>
      <c r="D572" s="276">
        <v>8</v>
      </c>
      <c r="E572" s="276">
        <f t="shared" si="8"/>
        <v>480</v>
      </c>
      <c r="F572" s="273">
        <v>45582</v>
      </c>
      <c r="G572" s="262">
        <v>4.08</v>
      </c>
      <c r="H572" s="271"/>
      <c r="I572" s="271"/>
    </row>
    <row r="573" spans="1:9" x14ac:dyDescent="0.25">
      <c r="A573" s="271" t="s">
        <v>620</v>
      </c>
      <c r="B573" s="282" t="s">
        <v>582</v>
      </c>
      <c r="C573" s="271" t="s">
        <v>605</v>
      </c>
      <c r="D573" s="276">
        <v>8</v>
      </c>
      <c r="E573" s="276">
        <f t="shared" si="8"/>
        <v>480</v>
      </c>
      <c r="F573" s="273">
        <v>45582</v>
      </c>
      <c r="G573" s="262">
        <v>1.23</v>
      </c>
      <c r="H573" s="271"/>
      <c r="I573" s="271"/>
    </row>
    <row r="574" spans="1:9" x14ac:dyDescent="0.25">
      <c r="A574" s="271" t="s">
        <v>620</v>
      </c>
      <c r="B574" s="282" t="s">
        <v>582</v>
      </c>
      <c r="C574" s="271" t="s">
        <v>605</v>
      </c>
      <c r="D574" s="276">
        <v>8</v>
      </c>
      <c r="E574" s="276">
        <f t="shared" si="8"/>
        <v>480</v>
      </c>
      <c r="F574" s="273">
        <v>45582</v>
      </c>
      <c r="G574" s="262">
        <v>2.6</v>
      </c>
      <c r="H574" s="271"/>
      <c r="I574" s="271"/>
    </row>
    <row r="575" spans="1:9" x14ac:dyDescent="0.25">
      <c r="A575" s="271" t="s">
        <v>620</v>
      </c>
      <c r="B575" s="282" t="s">
        <v>582</v>
      </c>
      <c r="C575" s="271" t="s">
        <v>605</v>
      </c>
      <c r="D575" s="276">
        <v>8</v>
      </c>
      <c r="E575" s="276">
        <f t="shared" si="8"/>
        <v>480</v>
      </c>
      <c r="F575" s="273">
        <v>45582</v>
      </c>
      <c r="G575" s="262">
        <v>4.18</v>
      </c>
      <c r="H575" s="271"/>
      <c r="I575" s="271"/>
    </row>
    <row r="576" spans="1:9" x14ac:dyDescent="0.25">
      <c r="A576" s="271" t="s">
        <v>620</v>
      </c>
      <c r="B576" s="282" t="s">
        <v>582</v>
      </c>
      <c r="C576" s="271" t="s">
        <v>605</v>
      </c>
      <c r="D576" s="276">
        <v>8</v>
      </c>
      <c r="E576" s="276">
        <f t="shared" si="8"/>
        <v>480</v>
      </c>
      <c r="F576" s="273">
        <v>45582</v>
      </c>
      <c r="G576" s="262">
        <v>2.13</v>
      </c>
      <c r="H576" s="271"/>
      <c r="I576" s="271"/>
    </row>
    <row r="577" spans="1:9" x14ac:dyDescent="0.25">
      <c r="A577" s="271" t="s">
        <v>620</v>
      </c>
      <c r="B577" s="282" t="s">
        <v>582</v>
      </c>
      <c r="C577" s="271" t="s">
        <v>605</v>
      </c>
      <c r="D577" s="276">
        <v>8</v>
      </c>
      <c r="E577" s="276">
        <f t="shared" si="8"/>
        <v>480</v>
      </c>
      <c r="F577" s="273">
        <v>45582</v>
      </c>
      <c r="G577" s="262">
        <v>4.28</v>
      </c>
      <c r="H577" s="271"/>
      <c r="I577" s="271"/>
    </row>
    <row r="578" spans="1:9" x14ac:dyDescent="0.25">
      <c r="A578" s="271" t="s">
        <v>620</v>
      </c>
      <c r="B578" s="282" t="s">
        <v>582</v>
      </c>
      <c r="C578" s="271" t="s">
        <v>605</v>
      </c>
      <c r="D578" s="276">
        <v>8</v>
      </c>
      <c r="E578" s="276">
        <f t="shared" si="8"/>
        <v>480</v>
      </c>
      <c r="F578" s="273">
        <v>45582</v>
      </c>
      <c r="G578" s="262">
        <v>2.12</v>
      </c>
      <c r="H578" s="271"/>
      <c r="I578" s="271"/>
    </row>
    <row r="579" spans="1:9" x14ac:dyDescent="0.25">
      <c r="A579" s="271" t="s">
        <v>620</v>
      </c>
      <c r="B579" s="282" t="s">
        <v>582</v>
      </c>
      <c r="C579" s="271" t="s">
        <v>605</v>
      </c>
      <c r="D579" s="276">
        <v>8</v>
      </c>
      <c r="E579" s="276">
        <f t="shared" ref="E579:E642" si="9">+D579*60</f>
        <v>480</v>
      </c>
      <c r="F579" s="273">
        <v>45582</v>
      </c>
      <c r="G579" s="262">
        <v>6.23</v>
      </c>
      <c r="H579" s="271"/>
      <c r="I579" s="271"/>
    </row>
    <row r="580" spans="1:9" x14ac:dyDescent="0.25">
      <c r="A580" s="271" t="s">
        <v>620</v>
      </c>
      <c r="B580" s="282" t="s">
        <v>582</v>
      </c>
      <c r="C580" s="271" t="s">
        <v>605</v>
      </c>
      <c r="D580" s="276">
        <v>8</v>
      </c>
      <c r="E580" s="276">
        <f t="shared" si="9"/>
        <v>480</v>
      </c>
      <c r="F580" s="273">
        <v>45582</v>
      </c>
      <c r="G580" s="262">
        <v>1.65</v>
      </c>
      <c r="H580" s="271"/>
      <c r="I580" s="271"/>
    </row>
    <row r="581" spans="1:9" x14ac:dyDescent="0.25">
      <c r="A581" s="271" t="s">
        <v>620</v>
      </c>
      <c r="B581" s="282" t="s">
        <v>582</v>
      </c>
      <c r="C581" s="271" t="s">
        <v>605</v>
      </c>
      <c r="D581" s="276">
        <v>8</v>
      </c>
      <c r="E581" s="276">
        <f t="shared" si="9"/>
        <v>480</v>
      </c>
      <c r="F581" s="273">
        <v>45582</v>
      </c>
      <c r="G581" s="262">
        <v>1.05</v>
      </c>
      <c r="H581" s="271"/>
      <c r="I581" s="271"/>
    </row>
    <row r="582" spans="1:9" x14ac:dyDescent="0.25">
      <c r="A582" s="271" t="s">
        <v>620</v>
      </c>
      <c r="B582" s="282" t="s">
        <v>582</v>
      </c>
      <c r="C582" s="271" t="s">
        <v>605</v>
      </c>
      <c r="D582" s="276">
        <v>8</v>
      </c>
      <c r="E582" s="276">
        <f t="shared" si="9"/>
        <v>480</v>
      </c>
      <c r="F582" s="273">
        <v>45582</v>
      </c>
      <c r="G582" s="262">
        <v>4.38</v>
      </c>
      <c r="H582" s="271"/>
      <c r="I582" s="271"/>
    </row>
    <row r="583" spans="1:9" x14ac:dyDescent="0.25">
      <c r="A583" s="271" t="s">
        <v>584</v>
      </c>
      <c r="B583" s="283" t="s">
        <v>246</v>
      </c>
      <c r="C583" s="271" t="s">
        <v>605</v>
      </c>
      <c r="D583" s="276">
        <v>8</v>
      </c>
      <c r="E583" s="276">
        <f t="shared" si="9"/>
        <v>480</v>
      </c>
      <c r="F583" s="273">
        <v>45582</v>
      </c>
      <c r="G583" s="262">
        <v>42.45</v>
      </c>
      <c r="H583" s="271"/>
      <c r="I583" s="271"/>
    </row>
    <row r="584" spans="1:9" x14ac:dyDescent="0.25">
      <c r="A584" s="271" t="s">
        <v>620</v>
      </c>
      <c r="B584" s="282" t="s">
        <v>582</v>
      </c>
      <c r="C584" s="271" t="s">
        <v>605</v>
      </c>
      <c r="D584" s="276">
        <v>8</v>
      </c>
      <c r="E584" s="276">
        <f t="shared" si="9"/>
        <v>480</v>
      </c>
      <c r="F584" s="273">
        <v>45582</v>
      </c>
      <c r="G584" s="262">
        <v>6.58</v>
      </c>
      <c r="H584" s="271"/>
      <c r="I584" s="271"/>
    </row>
    <row r="585" spans="1:9" x14ac:dyDescent="0.25">
      <c r="A585" s="271" t="s">
        <v>620</v>
      </c>
      <c r="B585" s="282" t="s">
        <v>582</v>
      </c>
      <c r="C585" s="271" t="s">
        <v>605</v>
      </c>
      <c r="D585" s="276">
        <v>8</v>
      </c>
      <c r="E585" s="276">
        <f t="shared" si="9"/>
        <v>480</v>
      </c>
      <c r="F585" s="273">
        <v>45582</v>
      </c>
      <c r="G585" s="262">
        <v>3.9</v>
      </c>
      <c r="H585" s="271"/>
      <c r="I585" s="271"/>
    </row>
    <row r="586" spans="1:9" x14ac:dyDescent="0.25">
      <c r="A586" s="271" t="s">
        <v>620</v>
      </c>
      <c r="B586" s="282" t="s">
        <v>582</v>
      </c>
      <c r="C586" s="271" t="s">
        <v>605</v>
      </c>
      <c r="D586" s="276">
        <v>8</v>
      </c>
      <c r="E586" s="276">
        <f t="shared" si="9"/>
        <v>480</v>
      </c>
      <c r="F586" s="273">
        <v>45582</v>
      </c>
      <c r="G586" s="262">
        <v>4</v>
      </c>
      <c r="H586" s="271"/>
      <c r="I586" s="271"/>
    </row>
    <row r="587" spans="1:9" x14ac:dyDescent="0.25">
      <c r="A587" s="271" t="s">
        <v>620</v>
      </c>
      <c r="B587" s="282" t="s">
        <v>582</v>
      </c>
      <c r="C587" s="271" t="s">
        <v>605</v>
      </c>
      <c r="D587" s="276">
        <v>8</v>
      </c>
      <c r="E587" s="276">
        <f t="shared" si="9"/>
        <v>480</v>
      </c>
      <c r="F587" s="273">
        <v>45582</v>
      </c>
      <c r="G587" s="262">
        <v>3.93</v>
      </c>
      <c r="H587" s="271"/>
      <c r="I587" s="271"/>
    </row>
    <row r="588" spans="1:9" x14ac:dyDescent="0.25">
      <c r="A588" s="271" t="s">
        <v>620</v>
      </c>
      <c r="B588" s="282" t="s">
        <v>582</v>
      </c>
      <c r="C588" s="271" t="s">
        <v>605</v>
      </c>
      <c r="D588" s="276">
        <v>8</v>
      </c>
      <c r="E588" s="276">
        <f t="shared" si="9"/>
        <v>480</v>
      </c>
      <c r="F588" s="273">
        <v>45582</v>
      </c>
      <c r="G588" s="262">
        <v>2.88</v>
      </c>
      <c r="H588" s="271"/>
      <c r="I588" s="271"/>
    </row>
    <row r="589" spans="1:9" x14ac:dyDescent="0.25">
      <c r="A589" s="271" t="s">
        <v>620</v>
      </c>
      <c r="B589" s="282" t="s">
        <v>582</v>
      </c>
      <c r="C589" s="271" t="s">
        <v>605</v>
      </c>
      <c r="D589" s="276">
        <v>8</v>
      </c>
      <c r="E589" s="276">
        <f t="shared" si="9"/>
        <v>480</v>
      </c>
      <c r="F589" s="273">
        <v>45582</v>
      </c>
      <c r="G589" s="262">
        <v>4.2</v>
      </c>
      <c r="H589" s="271"/>
      <c r="I589" s="271"/>
    </row>
    <row r="590" spans="1:9" x14ac:dyDescent="0.25">
      <c r="A590" s="271" t="s">
        <v>620</v>
      </c>
      <c r="B590" s="282" t="s">
        <v>582</v>
      </c>
      <c r="C590" s="271" t="s">
        <v>605</v>
      </c>
      <c r="D590" s="276">
        <v>8</v>
      </c>
      <c r="E590" s="276">
        <f t="shared" si="9"/>
        <v>480</v>
      </c>
      <c r="F590" s="273">
        <v>45582</v>
      </c>
      <c r="G590" s="262">
        <v>4.32</v>
      </c>
      <c r="H590" s="271"/>
      <c r="I590" s="271"/>
    </row>
    <row r="591" spans="1:9" x14ac:dyDescent="0.25">
      <c r="A591" s="271" t="s">
        <v>620</v>
      </c>
      <c r="B591" s="282" t="s">
        <v>582</v>
      </c>
      <c r="C591" s="271" t="s">
        <v>605</v>
      </c>
      <c r="D591" s="276">
        <v>8</v>
      </c>
      <c r="E591" s="276">
        <f t="shared" si="9"/>
        <v>480</v>
      </c>
      <c r="F591" s="273">
        <v>45582</v>
      </c>
      <c r="G591" s="262">
        <v>5.78</v>
      </c>
      <c r="H591" s="271"/>
      <c r="I591" s="271"/>
    </row>
    <row r="592" spans="1:9" x14ac:dyDescent="0.25">
      <c r="A592" s="271" t="s">
        <v>620</v>
      </c>
      <c r="B592" s="282" t="s">
        <v>582</v>
      </c>
      <c r="C592" s="271" t="s">
        <v>605</v>
      </c>
      <c r="D592" s="276">
        <v>8</v>
      </c>
      <c r="E592" s="276">
        <f t="shared" si="9"/>
        <v>480</v>
      </c>
      <c r="F592" s="273">
        <v>45582</v>
      </c>
      <c r="G592" s="262">
        <v>4.7300000000000004</v>
      </c>
      <c r="H592" s="271"/>
      <c r="I592" s="271"/>
    </row>
    <row r="593" spans="1:9" x14ac:dyDescent="0.25">
      <c r="A593" s="271" t="s">
        <v>620</v>
      </c>
      <c r="B593" s="282" t="s">
        <v>582</v>
      </c>
      <c r="C593" s="271" t="s">
        <v>605</v>
      </c>
      <c r="D593" s="276">
        <v>8</v>
      </c>
      <c r="E593" s="276">
        <f t="shared" si="9"/>
        <v>480</v>
      </c>
      <c r="F593" s="273">
        <v>45582</v>
      </c>
      <c r="G593" s="262">
        <v>3.27</v>
      </c>
      <c r="H593" s="271"/>
      <c r="I593" s="271"/>
    </row>
    <row r="594" spans="1:9" x14ac:dyDescent="0.25">
      <c r="A594" s="271" t="s">
        <v>620</v>
      </c>
      <c r="B594" s="282" t="s">
        <v>582</v>
      </c>
      <c r="C594" s="271" t="s">
        <v>605</v>
      </c>
      <c r="D594" s="276">
        <v>8</v>
      </c>
      <c r="E594" s="276">
        <f t="shared" si="9"/>
        <v>480</v>
      </c>
      <c r="F594" s="273">
        <v>45582</v>
      </c>
      <c r="G594" s="262">
        <v>6.03</v>
      </c>
      <c r="H594" s="271"/>
      <c r="I594" s="271"/>
    </row>
    <row r="595" spans="1:9" x14ac:dyDescent="0.25">
      <c r="A595" s="271" t="s">
        <v>620</v>
      </c>
      <c r="B595" s="282" t="s">
        <v>582</v>
      </c>
      <c r="C595" s="271" t="s">
        <v>605</v>
      </c>
      <c r="D595" s="276">
        <v>8</v>
      </c>
      <c r="E595" s="276">
        <f t="shared" si="9"/>
        <v>480</v>
      </c>
      <c r="F595" s="273">
        <v>45582</v>
      </c>
      <c r="G595" s="262">
        <v>2.5</v>
      </c>
      <c r="H595" s="271"/>
      <c r="I595" s="271"/>
    </row>
    <row r="596" spans="1:9" x14ac:dyDescent="0.25">
      <c r="A596" s="271" t="s">
        <v>620</v>
      </c>
      <c r="B596" s="282" t="s">
        <v>582</v>
      </c>
      <c r="C596" s="271" t="s">
        <v>605</v>
      </c>
      <c r="D596" s="276">
        <v>8</v>
      </c>
      <c r="E596" s="276">
        <f t="shared" si="9"/>
        <v>480</v>
      </c>
      <c r="F596" s="273">
        <v>45582</v>
      </c>
      <c r="G596" s="262">
        <v>4.68</v>
      </c>
      <c r="H596" s="271"/>
      <c r="I596" s="271"/>
    </row>
    <row r="597" spans="1:9" x14ac:dyDescent="0.25">
      <c r="A597" s="271" t="s">
        <v>620</v>
      </c>
      <c r="B597" s="282" t="s">
        <v>582</v>
      </c>
      <c r="C597" s="271" t="s">
        <v>605</v>
      </c>
      <c r="D597" s="276">
        <v>8</v>
      </c>
      <c r="E597" s="276">
        <f t="shared" si="9"/>
        <v>480</v>
      </c>
      <c r="F597" s="273">
        <v>45582</v>
      </c>
      <c r="G597" s="262">
        <v>2.73</v>
      </c>
      <c r="H597" s="271"/>
      <c r="I597" s="271"/>
    </row>
    <row r="598" spans="1:9" x14ac:dyDescent="0.25">
      <c r="A598" s="271" t="s">
        <v>620</v>
      </c>
      <c r="B598" s="282" t="s">
        <v>582</v>
      </c>
      <c r="C598" s="271" t="s">
        <v>605</v>
      </c>
      <c r="D598" s="276">
        <v>8</v>
      </c>
      <c r="E598" s="276">
        <f t="shared" si="9"/>
        <v>480</v>
      </c>
      <c r="F598" s="273">
        <v>45582</v>
      </c>
      <c r="G598" s="262">
        <v>2.38</v>
      </c>
      <c r="H598" s="271"/>
      <c r="I598" s="271"/>
    </row>
    <row r="599" spans="1:9" x14ac:dyDescent="0.25">
      <c r="A599" s="271" t="s">
        <v>620</v>
      </c>
      <c r="B599" s="282" t="s">
        <v>582</v>
      </c>
      <c r="C599" s="271" t="s">
        <v>605</v>
      </c>
      <c r="D599" s="276">
        <v>8</v>
      </c>
      <c r="E599" s="276">
        <f t="shared" si="9"/>
        <v>480</v>
      </c>
      <c r="F599" s="273">
        <v>45582</v>
      </c>
      <c r="G599" s="262">
        <v>4.12</v>
      </c>
      <c r="H599" s="271"/>
      <c r="I599" s="271"/>
    </row>
    <row r="600" spans="1:9" x14ac:dyDescent="0.25">
      <c r="A600" s="271" t="s">
        <v>620</v>
      </c>
      <c r="B600" s="282" t="s">
        <v>582</v>
      </c>
      <c r="C600" s="271" t="s">
        <v>605</v>
      </c>
      <c r="D600" s="276">
        <v>8</v>
      </c>
      <c r="E600" s="276">
        <f t="shared" si="9"/>
        <v>480</v>
      </c>
      <c r="F600" s="273">
        <v>45582</v>
      </c>
      <c r="G600" s="262">
        <v>3.37</v>
      </c>
      <c r="H600" s="271"/>
      <c r="I600" s="271"/>
    </row>
    <row r="601" spans="1:9" x14ac:dyDescent="0.25">
      <c r="A601" s="271" t="s">
        <v>620</v>
      </c>
      <c r="B601" s="282" t="s">
        <v>582</v>
      </c>
      <c r="C601" s="271" t="s">
        <v>605</v>
      </c>
      <c r="D601" s="276">
        <v>8</v>
      </c>
      <c r="E601" s="276">
        <f t="shared" si="9"/>
        <v>480</v>
      </c>
      <c r="F601" s="273">
        <v>45582</v>
      </c>
      <c r="G601" s="262">
        <v>2.2000000000000002</v>
      </c>
      <c r="H601" s="271"/>
      <c r="I601" s="271"/>
    </row>
    <row r="602" spans="1:9" x14ac:dyDescent="0.25">
      <c r="A602" s="271" t="s">
        <v>620</v>
      </c>
      <c r="B602" s="282" t="s">
        <v>582</v>
      </c>
      <c r="C602" s="271" t="s">
        <v>605</v>
      </c>
      <c r="D602" s="276">
        <v>8</v>
      </c>
      <c r="E602" s="276">
        <f t="shared" si="9"/>
        <v>480</v>
      </c>
      <c r="F602" s="273">
        <v>45582</v>
      </c>
      <c r="G602" s="262">
        <v>2.92</v>
      </c>
      <c r="H602" s="271"/>
      <c r="I602" s="271"/>
    </row>
    <row r="603" spans="1:9" x14ac:dyDescent="0.25">
      <c r="A603" s="271" t="s">
        <v>620</v>
      </c>
      <c r="B603" s="282" t="s">
        <v>582</v>
      </c>
      <c r="C603" s="271" t="s">
        <v>605</v>
      </c>
      <c r="D603" s="276">
        <v>8</v>
      </c>
      <c r="E603" s="276">
        <f t="shared" si="9"/>
        <v>480</v>
      </c>
      <c r="F603" s="273">
        <v>45582</v>
      </c>
      <c r="G603" s="262">
        <v>5.57</v>
      </c>
      <c r="H603" s="271"/>
      <c r="I603" s="271"/>
    </row>
    <row r="604" spans="1:9" x14ac:dyDescent="0.25">
      <c r="A604" s="271" t="s">
        <v>584</v>
      </c>
      <c r="B604" s="283" t="s">
        <v>588</v>
      </c>
      <c r="C604" s="271" t="s">
        <v>605</v>
      </c>
      <c r="D604" s="276">
        <v>8</v>
      </c>
      <c r="E604" s="276">
        <f t="shared" si="9"/>
        <v>480</v>
      </c>
      <c r="F604" s="273">
        <v>45582</v>
      </c>
      <c r="G604" s="262">
        <v>4.03</v>
      </c>
      <c r="H604" s="271"/>
      <c r="I604" s="271"/>
    </row>
    <row r="605" spans="1:9" x14ac:dyDescent="0.25">
      <c r="A605" s="271" t="s">
        <v>620</v>
      </c>
      <c r="B605" s="282" t="s">
        <v>582</v>
      </c>
      <c r="C605" s="271" t="s">
        <v>605</v>
      </c>
      <c r="D605" s="276">
        <v>8</v>
      </c>
      <c r="E605" s="276">
        <f t="shared" si="9"/>
        <v>480</v>
      </c>
      <c r="F605" s="273">
        <v>45582</v>
      </c>
      <c r="G605" s="262">
        <v>3.58</v>
      </c>
      <c r="H605" s="271"/>
      <c r="I605" s="271"/>
    </row>
    <row r="606" spans="1:9" x14ac:dyDescent="0.25">
      <c r="A606" s="271" t="s">
        <v>620</v>
      </c>
      <c r="B606" s="282" t="s">
        <v>582</v>
      </c>
      <c r="C606" s="271" t="s">
        <v>605</v>
      </c>
      <c r="D606" s="276">
        <v>8</v>
      </c>
      <c r="E606" s="276">
        <f t="shared" si="9"/>
        <v>480</v>
      </c>
      <c r="F606" s="273">
        <v>45582</v>
      </c>
      <c r="G606" s="262">
        <v>1.73</v>
      </c>
      <c r="H606" s="271"/>
      <c r="I606" s="271"/>
    </row>
    <row r="607" spans="1:9" x14ac:dyDescent="0.25">
      <c r="A607" s="271" t="s">
        <v>620</v>
      </c>
      <c r="B607" s="282" t="s">
        <v>582</v>
      </c>
      <c r="C607" s="271" t="s">
        <v>605</v>
      </c>
      <c r="D607" s="276">
        <v>8</v>
      </c>
      <c r="E607" s="276">
        <f t="shared" si="9"/>
        <v>480</v>
      </c>
      <c r="F607" s="273">
        <v>45582</v>
      </c>
      <c r="G607" s="262">
        <v>3.73</v>
      </c>
      <c r="H607" s="271"/>
      <c r="I607" s="271"/>
    </row>
    <row r="608" spans="1:9" x14ac:dyDescent="0.25">
      <c r="A608" s="271" t="s">
        <v>620</v>
      </c>
      <c r="B608" s="282" t="s">
        <v>582</v>
      </c>
      <c r="C608" s="271" t="s">
        <v>605</v>
      </c>
      <c r="D608" s="276">
        <v>8</v>
      </c>
      <c r="E608" s="276">
        <f t="shared" si="9"/>
        <v>480</v>
      </c>
      <c r="F608" s="273">
        <v>45582</v>
      </c>
      <c r="G608" s="262">
        <v>3.33</v>
      </c>
      <c r="H608" s="271"/>
      <c r="I608" s="271"/>
    </row>
    <row r="609" spans="1:9" x14ac:dyDescent="0.25">
      <c r="A609" s="271" t="s">
        <v>620</v>
      </c>
      <c r="B609" s="282" t="s">
        <v>582</v>
      </c>
      <c r="C609" s="271" t="s">
        <v>605</v>
      </c>
      <c r="D609" s="276">
        <v>8</v>
      </c>
      <c r="E609" s="276">
        <f t="shared" si="9"/>
        <v>480</v>
      </c>
      <c r="F609" s="273">
        <v>45582</v>
      </c>
      <c r="G609" s="262">
        <v>3.1</v>
      </c>
      <c r="H609" s="271"/>
      <c r="I609" s="271"/>
    </row>
    <row r="610" spans="1:9" x14ac:dyDescent="0.25">
      <c r="A610" s="271" t="s">
        <v>620</v>
      </c>
      <c r="B610" s="282" t="s">
        <v>582</v>
      </c>
      <c r="C610" s="271" t="s">
        <v>605</v>
      </c>
      <c r="D610" s="276">
        <v>8</v>
      </c>
      <c r="E610" s="276">
        <f t="shared" si="9"/>
        <v>480</v>
      </c>
      <c r="F610" s="273">
        <v>45582</v>
      </c>
      <c r="G610" s="262">
        <v>4.72</v>
      </c>
      <c r="H610" s="271"/>
      <c r="I610" s="271"/>
    </row>
    <row r="611" spans="1:9" x14ac:dyDescent="0.25">
      <c r="A611" s="271" t="s">
        <v>620</v>
      </c>
      <c r="B611" s="282" t="s">
        <v>582</v>
      </c>
      <c r="C611" s="271" t="s">
        <v>605</v>
      </c>
      <c r="D611" s="276">
        <v>8</v>
      </c>
      <c r="E611" s="276">
        <f t="shared" si="9"/>
        <v>480</v>
      </c>
      <c r="F611" s="273">
        <v>45582</v>
      </c>
      <c r="G611" s="262">
        <v>4.28</v>
      </c>
      <c r="H611" s="271"/>
      <c r="I611" s="271"/>
    </row>
    <row r="612" spans="1:9" x14ac:dyDescent="0.25">
      <c r="A612" s="271" t="s">
        <v>620</v>
      </c>
      <c r="B612" s="282" t="s">
        <v>582</v>
      </c>
      <c r="C612" s="271" t="s">
        <v>605</v>
      </c>
      <c r="D612" s="276">
        <v>8</v>
      </c>
      <c r="E612" s="276">
        <f t="shared" si="9"/>
        <v>480</v>
      </c>
      <c r="F612" s="273">
        <v>45582</v>
      </c>
      <c r="G612" s="262">
        <v>5.4</v>
      </c>
      <c r="H612" s="271"/>
      <c r="I612" s="271"/>
    </row>
    <row r="613" spans="1:9" x14ac:dyDescent="0.25">
      <c r="A613" s="271" t="s">
        <v>620</v>
      </c>
      <c r="B613" s="282" t="s">
        <v>582</v>
      </c>
      <c r="C613" s="271" t="s">
        <v>605</v>
      </c>
      <c r="D613" s="276">
        <v>8</v>
      </c>
      <c r="E613" s="276">
        <f t="shared" si="9"/>
        <v>480</v>
      </c>
      <c r="F613" s="273">
        <v>45582</v>
      </c>
      <c r="G613" s="262">
        <v>2.42</v>
      </c>
      <c r="H613" s="271"/>
      <c r="I613" s="271"/>
    </row>
    <row r="614" spans="1:9" x14ac:dyDescent="0.25">
      <c r="A614" s="271" t="s">
        <v>620</v>
      </c>
      <c r="B614" s="282" t="s">
        <v>582</v>
      </c>
      <c r="C614" s="271" t="s">
        <v>605</v>
      </c>
      <c r="D614" s="276">
        <v>8</v>
      </c>
      <c r="E614" s="276">
        <f t="shared" si="9"/>
        <v>480</v>
      </c>
      <c r="F614" s="273">
        <v>45582</v>
      </c>
      <c r="G614" s="262">
        <v>2.9</v>
      </c>
      <c r="H614" s="271"/>
      <c r="I614" s="271"/>
    </row>
    <row r="615" spans="1:9" x14ac:dyDescent="0.25">
      <c r="A615" s="271" t="s">
        <v>620</v>
      </c>
      <c r="B615" s="282" t="s">
        <v>582</v>
      </c>
      <c r="C615" s="271" t="s">
        <v>605</v>
      </c>
      <c r="D615" s="276">
        <v>8</v>
      </c>
      <c r="E615" s="276">
        <f t="shared" si="9"/>
        <v>480</v>
      </c>
      <c r="F615" s="273">
        <v>45582</v>
      </c>
      <c r="G615" s="262">
        <v>3.63</v>
      </c>
      <c r="H615" s="271"/>
      <c r="I615" s="271"/>
    </row>
    <row r="616" spans="1:9" x14ac:dyDescent="0.25">
      <c r="A616" s="271" t="s">
        <v>620</v>
      </c>
      <c r="B616" s="282" t="s">
        <v>582</v>
      </c>
      <c r="C616" s="271" t="s">
        <v>605</v>
      </c>
      <c r="D616" s="276">
        <v>8</v>
      </c>
      <c r="E616" s="276">
        <f t="shared" si="9"/>
        <v>480</v>
      </c>
      <c r="F616" s="273">
        <v>45583</v>
      </c>
      <c r="G616" s="262">
        <v>4.07</v>
      </c>
      <c r="H616" s="271"/>
      <c r="I616" s="271"/>
    </row>
    <row r="617" spans="1:9" x14ac:dyDescent="0.25">
      <c r="A617" s="271" t="s">
        <v>620</v>
      </c>
      <c r="B617" s="282" t="s">
        <v>582</v>
      </c>
      <c r="C617" s="271" t="s">
        <v>605</v>
      </c>
      <c r="D617" s="276">
        <v>8</v>
      </c>
      <c r="E617" s="276">
        <f t="shared" si="9"/>
        <v>480</v>
      </c>
      <c r="F617" s="273">
        <v>45583</v>
      </c>
      <c r="G617" s="262">
        <v>4.68</v>
      </c>
      <c r="H617" s="271"/>
      <c r="I617" s="271"/>
    </row>
    <row r="618" spans="1:9" x14ac:dyDescent="0.25">
      <c r="A618" s="271" t="s">
        <v>620</v>
      </c>
      <c r="B618" s="282" t="s">
        <v>582</v>
      </c>
      <c r="C618" s="271" t="s">
        <v>605</v>
      </c>
      <c r="D618" s="276">
        <v>8</v>
      </c>
      <c r="E618" s="276">
        <f t="shared" si="9"/>
        <v>480</v>
      </c>
      <c r="F618" s="273">
        <v>45583</v>
      </c>
      <c r="G618" s="262">
        <v>3.23</v>
      </c>
      <c r="H618" s="271"/>
      <c r="I618" s="271"/>
    </row>
    <row r="619" spans="1:9" x14ac:dyDescent="0.25">
      <c r="A619" s="271" t="s">
        <v>620</v>
      </c>
      <c r="B619" s="282" t="s">
        <v>582</v>
      </c>
      <c r="C619" s="271" t="s">
        <v>605</v>
      </c>
      <c r="D619" s="276">
        <v>8</v>
      </c>
      <c r="E619" s="276">
        <f t="shared" si="9"/>
        <v>480</v>
      </c>
      <c r="F619" s="273">
        <v>45583</v>
      </c>
      <c r="G619" s="262">
        <v>2.5</v>
      </c>
      <c r="H619" s="271"/>
      <c r="I619" s="271"/>
    </row>
    <row r="620" spans="1:9" x14ac:dyDescent="0.25">
      <c r="A620" s="271" t="s">
        <v>620</v>
      </c>
      <c r="B620" s="282" t="s">
        <v>582</v>
      </c>
      <c r="C620" s="271" t="s">
        <v>605</v>
      </c>
      <c r="D620" s="276">
        <v>8</v>
      </c>
      <c r="E620" s="276">
        <f t="shared" si="9"/>
        <v>480</v>
      </c>
      <c r="F620" s="273">
        <v>45583</v>
      </c>
      <c r="G620" s="262">
        <v>2.85</v>
      </c>
      <c r="H620" s="271"/>
      <c r="I620" s="271"/>
    </row>
    <row r="621" spans="1:9" x14ac:dyDescent="0.25">
      <c r="A621" s="271" t="s">
        <v>620</v>
      </c>
      <c r="B621" s="282" t="s">
        <v>582</v>
      </c>
      <c r="C621" s="271" t="s">
        <v>605</v>
      </c>
      <c r="D621" s="276">
        <v>8</v>
      </c>
      <c r="E621" s="276">
        <f t="shared" si="9"/>
        <v>480</v>
      </c>
      <c r="F621" s="273">
        <v>45583</v>
      </c>
      <c r="G621" s="262">
        <v>2.82</v>
      </c>
      <c r="H621" s="271"/>
      <c r="I621" s="271"/>
    </row>
    <row r="622" spans="1:9" x14ac:dyDescent="0.25">
      <c r="A622" s="271" t="s">
        <v>620</v>
      </c>
      <c r="B622" s="282" t="s">
        <v>582</v>
      </c>
      <c r="C622" s="271" t="s">
        <v>605</v>
      </c>
      <c r="D622" s="276">
        <v>8</v>
      </c>
      <c r="E622" s="276">
        <f t="shared" si="9"/>
        <v>480</v>
      </c>
      <c r="F622" s="273">
        <v>45583</v>
      </c>
      <c r="G622" s="262">
        <v>2.0299999999999998</v>
      </c>
      <c r="H622" s="271"/>
      <c r="I622" s="271"/>
    </row>
    <row r="623" spans="1:9" x14ac:dyDescent="0.25">
      <c r="A623" s="271" t="s">
        <v>620</v>
      </c>
      <c r="B623" s="282" t="s">
        <v>582</v>
      </c>
      <c r="C623" s="271" t="s">
        <v>605</v>
      </c>
      <c r="D623" s="276">
        <v>8</v>
      </c>
      <c r="E623" s="276">
        <f t="shared" si="9"/>
        <v>480</v>
      </c>
      <c r="F623" s="273">
        <v>45583</v>
      </c>
      <c r="G623" s="262">
        <v>3.27</v>
      </c>
      <c r="H623" s="271"/>
      <c r="I623" s="271"/>
    </row>
    <row r="624" spans="1:9" x14ac:dyDescent="0.25">
      <c r="A624" s="271" t="s">
        <v>620</v>
      </c>
      <c r="B624" s="282" t="s">
        <v>582</v>
      </c>
      <c r="C624" s="271" t="s">
        <v>605</v>
      </c>
      <c r="D624" s="276">
        <v>8</v>
      </c>
      <c r="E624" s="276">
        <f t="shared" si="9"/>
        <v>480</v>
      </c>
      <c r="F624" s="273">
        <v>45583</v>
      </c>
      <c r="G624" s="262">
        <v>3.03</v>
      </c>
      <c r="H624" s="271"/>
      <c r="I624" s="271"/>
    </row>
    <row r="625" spans="1:9" x14ac:dyDescent="0.25">
      <c r="A625" s="271" t="s">
        <v>620</v>
      </c>
      <c r="B625" s="282" t="s">
        <v>582</v>
      </c>
      <c r="C625" s="271" t="s">
        <v>605</v>
      </c>
      <c r="D625" s="276">
        <v>8</v>
      </c>
      <c r="E625" s="276">
        <f t="shared" si="9"/>
        <v>480</v>
      </c>
      <c r="F625" s="273">
        <v>45583</v>
      </c>
      <c r="G625" s="262">
        <v>3.65</v>
      </c>
      <c r="H625" s="271"/>
      <c r="I625" s="271"/>
    </row>
    <row r="626" spans="1:9" x14ac:dyDescent="0.25">
      <c r="A626" s="271" t="s">
        <v>620</v>
      </c>
      <c r="B626" s="282" t="s">
        <v>582</v>
      </c>
      <c r="C626" s="271" t="s">
        <v>605</v>
      </c>
      <c r="D626" s="276">
        <v>8</v>
      </c>
      <c r="E626" s="276">
        <f t="shared" si="9"/>
        <v>480</v>
      </c>
      <c r="F626" s="273">
        <v>45583</v>
      </c>
      <c r="G626" s="262">
        <v>2.0299999999999998</v>
      </c>
      <c r="H626" s="271"/>
      <c r="I626" s="271"/>
    </row>
    <row r="627" spans="1:9" x14ac:dyDescent="0.25">
      <c r="A627" s="271" t="s">
        <v>620</v>
      </c>
      <c r="B627" s="282" t="s">
        <v>582</v>
      </c>
      <c r="C627" s="271" t="s">
        <v>605</v>
      </c>
      <c r="D627" s="276">
        <v>8</v>
      </c>
      <c r="E627" s="276">
        <f t="shared" si="9"/>
        <v>480</v>
      </c>
      <c r="F627" s="273">
        <v>45583</v>
      </c>
      <c r="G627" s="262">
        <v>5.72</v>
      </c>
      <c r="H627" s="271"/>
      <c r="I627" s="271"/>
    </row>
    <row r="628" spans="1:9" x14ac:dyDescent="0.25">
      <c r="A628" s="271" t="s">
        <v>620</v>
      </c>
      <c r="B628" s="282" t="s">
        <v>582</v>
      </c>
      <c r="C628" s="271" t="s">
        <v>605</v>
      </c>
      <c r="D628" s="276">
        <v>8</v>
      </c>
      <c r="E628" s="276">
        <f t="shared" si="9"/>
        <v>480</v>
      </c>
      <c r="F628" s="273">
        <v>45583</v>
      </c>
      <c r="G628" s="262">
        <v>5.23</v>
      </c>
      <c r="H628" s="271"/>
      <c r="I628" s="271"/>
    </row>
    <row r="629" spans="1:9" x14ac:dyDescent="0.25">
      <c r="A629" s="271" t="s">
        <v>620</v>
      </c>
      <c r="B629" s="282" t="s">
        <v>582</v>
      </c>
      <c r="C629" s="271" t="s">
        <v>605</v>
      </c>
      <c r="D629" s="276">
        <v>8</v>
      </c>
      <c r="E629" s="276">
        <f t="shared" si="9"/>
        <v>480</v>
      </c>
      <c r="F629" s="273">
        <v>45583</v>
      </c>
      <c r="G629" s="262">
        <v>1.22</v>
      </c>
      <c r="H629" s="271"/>
      <c r="I629" s="271"/>
    </row>
    <row r="630" spans="1:9" x14ac:dyDescent="0.25">
      <c r="A630" s="271" t="s">
        <v>620</v>
      </c>
      <c r="B630" s="282" t="s">
        <v>582</v>
      </c>
      <c r="C630" s="271" t="s">
        <v>605</v>
      </c>
      <c r="D630" s="276">
        <v>8</v>
      </c>
      <c r="E630" s="276">
        <f t="shared" si="9"/>
        <v>480</v>
      </c>
      <c r="F630" s="273">
        <v>45583</v>
      </c>
      <c r="G630" s="262">
        <v>3.77</v>
      </c>
      <c r="H630" s="271"/>
      <c r="I630" s="271"/>
    </row>
    <row r="631" spans="1:9" x14ac:dyDescent="0.25">
      <c r="A631" s="271" t="s">
        <v>620</v>
      </c>
      <c r="B631" s="282" t="s">
        <v>582</v>
      </c>
      <c r="C631" s="271" t="s">
        <v>605</v>
      </c>
      <c r="D631" s="276">
        <v>8</v>
      </c>
      <c r="E631" s="276">
        <f t="shared" si="9"/>
        <v>480</v>
      </c>
      <c r="F631" s="273">
        <v>45583</v>
      </c>
      <c r="G631" s="262">
        <v>3.97</v>
      </c>
      <c r="H631" s="271"/>
      <c r="I631" s="271"/>
    </row>
    <row r="632" spans="1:9" x14ac:dyDescent="0.25">
      <c r="A632" s="271" t="s">
        <v>620</v>
      </c>
      <c r="B632" s="282" t="s">
        <v>582</v>
      </c>
      <c r="C632" s="271" t="s">
        <v>605</v>
      </c>
      <c r="D632" s="276">
        <v>8</v>
      </c>
      <c r="E632" s="276">
        <f t="shared" si="9"/>
        <v>480</v>
      </c>
      <c r="F632" s="273">
        <v>45583</v>
      </c>
      <c r="G632" s="262">
        <v>7.53</v>
      </c>
      <c r="H632" s="271"/>
      <c r="I632" s="271"/>
    </row>
    <row r="633" spans="1:9" x14ac:dyDescent="0.25">
      <c r="A633" s="271" t="s">
        <v>584</v>
      </c>
      <c r="B633" s="283" t="s">
        <v>589</v>
      </c>
      <c r="C633" s="271" t="s">
        <v>605</v>
      </c>
      <c r="D633" s="276">
        <v>8</v>
      </c>
      <c r="E633" s="276">
        <f t="shared" si="9"/>
        <v>480</v>
      </c>
      <c r="F633" s="273">
        <v>45583</v>
      </c>
      <c r="G633" s="262">
        <v>6.7</v>
      </c>
      <c r="H633" s="271"/>
      <c r="I633" s="271"/>
    </row>
    <row r="634" spans="1:9" x14ac:dyDescent="0.25">
      <c r="A634" s="271" t="s">
        <v>620</v>
      </c>
      <c r="B634" s="282" t="s">
        <v>582</v>
      </c>
      <c r="C634" s="271" t="s">
        <v>605</v>
      </c>
      <c r="D634" s="276">
        <v>8</v>
      </c>
      <c r="E634" s="276">
        <f t="shared" si="9"/>
        <v>480</v>
      </c>
      <c r="F634" s="273">
        <v>45583</v>
      </c>
      <c r="G634" s="262">
        <v>3.92</v>
      </c>
      <c r="H634" s="271"/>
      <c r="I634" s="271"/>
    </row>
    <row r="635" spans="1:9" x14ac:dyDescent="0.25">
      <c r="A635" s="271" t="s">
        <v>620</v>
      </c>
      <c r="B635" s="282" t="s">
        <v>582</v>
      </c>
      <c r="C635" s="271" t="s">
        <v>605</v>
      </c>
      <c r="D635" s="276">
        <v>8</v>
      </c>
      <c r="E635" s="276">
        <f t="shared" si="9"/>
        <v>480</v>
      </c>
      <c r="F635" s="273">
        <v>45583</v>
      </c>
      <c r="G635" s="262">
        <v>3.83</v>
      </c>
      <c r="H635" s="271"/>
      <c r="I635" s="271"/>
    </row>
    <row r="636" spans="1:9" x14ac:dyDescent="0.25">
      <c r="A636" s="271" t="s">
        <v>620</v>
      </c>
      <c r="B636" s="282" t="s">
        <v>582</v>
      </c>
      <c r="C636" s="271" t="s">
        <v>605</v>
      </c>
      <c r="D636" s="276">
        <v>8</v>
      </c>
      <c r="E636" s="276">
        <f t="shared" si="9"/>
        <v>480</v>
      </c>
      <c r="F636" s="273">
        <v>45583</v>
      </c>
      <c r="G636" s="262">
        <v>5.32</v>
      </c>
      <c r="H636" s="271"/>
      <c r="I636" s="271"/>
    </row>
    <row r="637" spans="1:9" x14ac:dyDescent="0.25">
      <c r="A637" s="271" t="s">
        <v>620</v>
      </c>
      <c r="B637" s="282" t="s">
        <v>582</v>
      </c>
      <c r="C637" s="271" t="s">
        <v>605</v>
      </c>
      <c r="D637" s="276">
        <v>8</v>
      </c>
      <c r="E637" s="276">
        <f t="shared" si="9"/>
        <v>480</v>
      </c>
      <c r="F637" s="273">
        <v>45583</v>
      </c>
      <c r="G637" s="262">
        <v>2.2799999999999998</v>
      </c>
      <c r="H637" s="271"/>
      <c r="I637" s="271"/>
    </row>
    <row r="638" spans="1:9" x14ac:dyDescent="0.25">
      <c r="A638" s="271" t="s">
        <v>620</v>
      </c>
      <c r="B638" s="282" t="s">
        <v>582</v>
      </c>
      <c r="C638" s="271" t="s">
        <v>605</v>
      </c>
      <c r="D638" s="276">
        <v>8</v>
      </c>
      <c r="E638" s="276">
        <f t="shared" si="9"/>
        <v>480</v>
      </c>
      <c r="F638" s="273">
        <v>45583</v>
      </c>
      <c r="G638" s="262">
        <v>3.93</v>
      </c>
      <c r="H638" s="271"/>
      <c r="I638" s="271"/>
    </row>
    <row r="639" spans="1:9" x14ac:dyDescent="0.25">
      <c r="A639" s="271" t="s">
        <v>620</v>
      </c>
      <c r="B639" s="282" t="s">
        <v>582</v>
      </c>
      <c r="C639" s="271" t="s">
        <v>605</v>
      </c>
      <c r="D639" s="276">
        <v>8</v>
      </c>
      <c r="E639" s="276">
        <f t="shared" si="9"/>
        <v>480</v>
      </c>
      <c r="F639" s="273">
        <v>45583</v>
      </c>
      <c r="G639" s="262">
        <v>2.1800000000000002</v>
      </c>
      <c r="H639" s="271"/>
      <c r="I639" s="271"/>
    </row>
    <row r="640" spans="1:9" x14ac:dyDescent="0.25">
      <c r="A640" s="271" t="s">
        <v>620</v>
      </c>
      <c r="B640" s="282" t="s">
        <v>582</v>
      </c>
      <c r="C640" s="271" t="s">
        <v>605</v>
      </c>
      <c r="D640" s="276">
        <v>8</v>
      </c>
      <c r="E640" s="276">
        <f t="shared" si="9"/>
        <v>480</v>
      </c>
      <c r="F640" s="273">
        <v>45583</v>
      </c>
      <c r="G640" s="262">
        <v>4.97</v>
      </c>
      <c r="H640" s="271"/>
      <c r="I640" s="271"/>
    </row>
    <row r="641" spans="1:9" x14ac:dyDescent="0.25">
      <c r="A641" s="271" t="s">
        <v>620</v>
      </c>
      <c r="B641" s="282" t="s">
        <v>582</v>
      </c>
      <c r="C641" s="271" t="s">
        <v>605</v>
      </c>
      <c r="D641" s="276">
        <v>8</v>
      </c>
      <c r="E641" s="276">
        <f t="shared" si="9"/>
        <v>480</v>
      </c>
      <c r="F641" s="273">
        <v>45583</v>
      </c>
      <c r="G641" s="262">
        <v>1.53</v>
      </c>
      <c r="H641" s="271"/>
      <c r="I641" s="271"/>
    </row>
    <row r="642" spans="1:9" x14ac:dyDescent="0.25">
      <c r="A642" s="271" t="s">
        <v>620</v>
      </c>
      <c r="B642" s="282" t="s">
        <v>582</v>
      </c>
      <c r="C642" s="271" t="s">
        <v>605</v>
      </c>
      <c r="D642" s="276">
        <v>8</v>
      </c>
      <c r="E642" s="276">
        <f t="shared" si="9"/>
        <v>480</v>
      </c>
      <c r="F642" s="273">
        <v>45583</v>
      </c>
      <c r="G642" s="262">
        <v>6.73</v>
      </c>
      <c r="H642" s="271"/>
      <c r="I642" s="271"/>
    </row>
    <row r="643" spans="1:9" x14ac:dyDescent="0.25">
      <c r="A643" s="271" t="s">
        <v>620</v>
      </c>
      <c r="B643" s="282" t="s">
        <v>582</v>
      </c>
      <c r="C643" s="271" t="s">
        <v>605</v>
      </c>
      <c r="D643" s="276">
        <v>8</v>
      </c>
      <c r="E643" s="276">
        <f t="shared" ref="E643:E706" si="10">+D643*60</f>
        <v>480</v>
      </c>
      <c r="F643" s="273">
        <v>45583</v>
      </c>
      <c r="G643" s="262">
        <v>4.62</v>
      </c>
      <c r="H643" s="271"/>
      <c r="I643" s="271"/>
    </row>
    <row r="644" spans="1:9" x14ac:dyDescent="0.25">
      <c r="A644" s="271" t="s">
        <v>620</v>
      </c>
      <c r="B644" s="282" t="s">
        <v>582</v>
      </c>
      <c r="C644" s="271" t="s">
        <v>605</v>
      </c>
      <c r="D644" s="276">
        <v>8</v>
      </c>
      <c r="E644" s="276">
        <f t="shared" si="10"/>
        <v>480</v>
      </c>
      <c r="F644" s="273">
        <v>45583</v>
      </c>
      <c r="G644" s="262">
        <v>8.65</v>
      </c>
      <c r="H644" s="271"/>
      <c r="I644" s="271"/>
    </row>
    <row r="645" spans="1:9" x14ac:dyDescent="0.25">
      <c r="A645" s="271" t="s">
        <v>620</v>
      </c>
      <c r="B645" s="282" t="s">
        <v>582</v>
      </c>
      <c r="C645" s="271" t="s">
        <v>605</v>
      </c>
      <c r="D645" s="276">
        <v>8</v>
      </c>
      <c r="E645" s="276">
        <f t="shared" si="10"/>
        <v>480</v>
      </c>
      <c r="F645" s="273">
        <v>45583</v>
      </c>
      <c r="G645" s="262">
        <v>2.4700000000000002</v>
      </c>
      <c r="H645" s="271"/>
      <c r="I645" s="271"/>
    </row>
    <row r="646" spans="1:9" x14ac:dyDescent="0.25">
      <c r="A646" s="271" t="s">
        <v>620</v>
      </c>
      <c r="B646" s="282" t="s">
        <v>582</v>
      </c>
      <c r="C646" s="271" t="s">
        <v>605</v>
      </c>
      <c r="D646" s="276">
        <v>8</v>
      </c>
      <c r="E646" s="276">
        <f t="shared" si="10"/>
        <v>480</v>
      </c>
      <c r="F646" s="273">
        <v>45583</v>
      </c>
      <c r="G646" s="262">
        <v>2.1</v>
      </c>
      <c r="H646" s="271"/>
      <c r="I646" s="271"/>
    </row>
    <row r="647" spans="1:9" x14ac:dyDescent="0.25">
      <c r="A647" s="271" t="s">
        <v>620</v>
      </c>
      <c r="B647" s="282" t="s">
        <v>582</v>
      </c>
      <c r="C647" s="271" t="s">
        <v>605</v>
      </c>
      <c r="D647" s="276">
        <v>8</v>
      </c>
      <c r="E647" s="276">
        <f t="shared" si="10"/>
        <v>480</v>
      </c>
      <c r="F647" s="273">
        <v>45583</v>
      </c>
      <c r="G647" s="262">
        <v>3.28</v>
      </c>
      <c r="H647" s="271"/>
      <c r="I647" s="271"/>
    </row>
    <row r="648" spans="1:9" x14ac:dyDescent="0.25">
      <c r="A648" s="271" t="s">
        <v>620</v>
      </c>
      <c r="B648" s="282" t="s">
        <v>582</v>
      </c>
      <c r="C648" s="271" t="s">
        <v>605</v>
      </c>
      <c r="D648" s="276">
        <v>8</v>
      </c>
      <c r="E648" s="276">
        <f t="shared" si="10"/>
        <v>480</v>
      </c>
      <c r="F648" s="273">
        <v>45583</v>
      </c>
      <c r="G648" s="262">
        <v>4.9000000000000004</v>
      </c>
      <c r="H648" s="271"/>
      <c r="I648" s="271"/>
    </row>
    <row r="649" spans="1:9" x14ac:dyDescent="0.25">
      <c r="A649" s="271" t="s">
        <v>620</v>
      </c>
      <c r="B649" s="282" t="s">
        <v>582</v>
      </c>
      <c r="C649" s="271" t="s">
        <v>605</v>
      </c>
      <c r="D649" s="276">
        <v>8</v>
      </c>
      <c r="E649" s="276">
        <f t="shared" si="10"/>
        <v>480</v>
      </c>
      <c r="F649" s="273">
        <v>45583</v>
      </c>
      <c r="G649" s="262">
        <v>1.7</v>
      </c>
      <c r="H649" s="271"/>
      <c r="I649" s="271"/>
    </row>
    <row r="650" spans="1:9" x14ac:dyDescent="0.25">
      <c r="A650" s="271" t="s">
        <v>620</v>
      </c>
      <c r="B650" s="282" t="s">
        <v>582</v>
      </c>
      <c r="C650" s="271" t="s">
        <v>605</v>
      </c>
      <c r="D650" s="276">
        <v>8</v>
      </c>
      <c r="E650" s="276">
        <f t="shared" si="10"/>
        <v>480</v>
      </c>
      <c r="F650" s="273">
        <v>45583</v>
      </c>
      <c r="G650" s="262">
        <v>2.75</v>
      </c>
      <c r="H650" s="271"/>
      <c r="I650" s="271"/>
    </row>
    <row r="651" spans="1:9" x14ac:dyDescent="0.25">
      <c r="A651" s="271" t="s">
        <v>620</v>
      </c>
      <c r="B651" s="282" t="s">
        <v>582</v>
      </c>
      <c r="C651" s="271" t="s">
        <v>605</v>
      </c>
      <c r="D651" s="276">
        <v>8</v>
      </c>
      <c r="E651" s="276">
        <f t="shared" si="10"/>
        <v>480</v>
      </c>
      <c r="F651" s="273">
        <v>45583</v>
      </c>
      <c r="G651" s="262">
        <v>1.02</v>
      </c>
      <c r="H651" s="271"/>
      <c r="I651" s="271"/>
    </row>
    <row r="652" spans="1:9" x14ac:dyDescent="0.25">
      <c r="A652" s="271" t="s">
        <v>620</v>
      </c>
      <c r="B652" s="282" t="s">
        <v>582</v>
      </c>
      <c r="C652" s="271" t="s">
        <v>605</v>
      </c>
      <c r="D652" s="276">
        <v>8</v>
      </c>
      <c r="E652" s="276">
        <f t="shared" si="10"/>
        <v>480</v>
      </c>
      <c r="F652" s="273">
        <v>45583</v>
      </c>
      <c r="G652" s="262">
        <v>1.72</v>
      </c>
      <c r="H652" s="271"/>
      <c r="I652" s="271"/>
    </row>
    <row r="653" spans="1:9" x14ac:dyDescent="0.25">
      <c r="A653" s="271" t="s">
        <v>620</v>
      </c>
      <c r="B653" s="282" t="s">
        <v>582</v>
      </c>
      <c r="C653" s="271" t="s">
        <v>605</v>
      </c>
      <c r="D653" s="276">
        <v>8</v>
      </c>
      <c r="E653" s="276">
        <f t="shared" si="10"/>
        <v>480</v>
      </c>
      <c r="F653" s="273">
        <v>45583</v>
      </c>
      <c r="G653" s="262">
        <v>1.27</v>
      </c>
      <c r="H653" s="271"/>
      <c r="I653" s="271"/>
    </row>
    <row r="654" spans="1:9" x14ac:dyDescent="0.25">
      <c r="A654" s="271" t="s">
        <v>620</v>
      </c>
      <c r="B654" s="282" t="s">
        <v>582</v>
      </c>
      <c r="C654" s="271" t="s">
        <v>605</v>
      </c>
      <c r="D654" s="276">
        <v>8</v>
      </c>
      <c r="E654" s="276">
        <f t="shared" si="10"/>
        <v>480</v>
      </c>
      <c r="F654" s="273">
        <v>45583</v>
      </c>
      <c r="G654" s="262">
        <v>1.05</v>
      </c>
      <c r="H654" s="271"/>
      <c r="I654" s="271"/>
    </row>
    <row r="655" spans="1:9" x14ac:dyDescent="0.25">
      <c r="A655" s="271" t="s">
        <v>620</v>
      </c>
      <c r="B655" s="282" t="s">
        <v>582</v>
      </c>
      <c r="C655" s="271" t="s">
        <v>605</v>
      </c>
      <c r="D655" s="276">
        <v>8</v>
      </c>
      <c r="E655" s="276">
        <f t="shared" si="10"/>
        <v>480</v>
      </c>
      <c r="F655" s="273">
        <v>45583</v>
      </c>
      <c r="G655" s="262">
        <v>6.2</v>
      </c>
      <c r="H655" s="271"/>
      <c r="I655" s="271"/>
    </row>
    <row r="656" spans="1:9" x14ac:dyDescent="0.25">
      <c r="A656" s="271" t="s">
        <v>620</v>
      </c>
      <c r="B656" s="282" t="s">
        <v>582</v>
      </c>
      <c r="C656" s="271" t="s">
        <v>605</v>
      </c>
      <c r="D656" s="276">
        <v>8</v>
      </c>
      <c r="E656" s="276">
        <f t="shared" si="10"/>
        <v>480</v>
      </c>
      <c r="F656" s="273">
        <v>45583</v>
      </c>
      <c r="G656" s="262">
        <v>17.05</v>
      </c>
      <c r="H656" s="271"/>
      <c r="I656" s="271"/>
    </row>
    <row r="657" spans="1:9" x14ac:dyDescent="0.25">
      <c r="A657" s="271" t="s">
        <v>584</v>
      </c>
      <c r="B657" s="283" t="s">
        <v>246</v>
      </c>
      <c r="C657" s="271" t="s">
        <v>605</v>
      </c>
      <c r="D657" s="276">
        <v>8</v>
      </c>
      <c r="E657" s="276">
        <f t="shared" si="10"/>
        <v>480</v>
      </c>
      <c r="F657" s="273">
        <v>45583</v>
      </c>
      <c r="G657" s="262">
        <v>34.049999999999997</v>
      </c>
      <c r="H657" s="271"/>
      <c r="I657" s="271"/>
    </row>
    <row r="658" spans="1:9" x14ac:dyDescent="0.25">
      <c r="A658" s="271" t="s">
        <v>620</v>
      </c>
      <c r="B658" s="282" t="s">
        <v>582</v>
      </c>
      <c r="C658" s="271" t="s">
        <v>605</v>
      </c>
      <c r="D658" s="276">
        <v>8</v>
      </c>
      <c r="E658" s="276">
        <f t="shared" si="10"/>
        <v>480</v>
      </c>
      <c r="F658" s="273">
        <v>45583</v>
      </c>
      <c r="G658" s="262">
        <v>6.62</v>
      </c>
      <c r="H658" s="271"/>
      <c r="I658" s="271"/>
    </row>
    <row r="659" spans="1:9" x14ac:dyDescent="0.25">
      <c r="A659" s="271" t="s">
        <v>620</v>
      </c>
      <c r="B659" s="282" t="s">
        <v>582</v>
      </c>
      <c r="C659" s="271" t="s">
        <v>605</v>
      </c>
      <c r="D659" s="276">
        <v>8</v>
      </c>
      <c r="E659" s="276">
        <f t="shared" si="10"/>
        <v>480</v>
      </c>
      <c r="F659" s="273">
        <v>45583</v>
      </c>
      <c r="G659" s="262">
        <v>1.78</v>
      </c>
      <c r="H659" s="271"/>
      <c r="I659" s="271"/>
    </row>
    <row r="660" spans="1:9" x14ac:dyDescent="0.25">
      <c r="A660" s="271" t="s">
        <v>620</v>
      </c>
      <c r="B660" s="282" t="s">
        <v>582</v>
      </c>
      <c r="C660" s="271" t="s">
        <v>605</v>
      </c>
      <c r="D660" s="276">
        <v>8</v>
      </c>
      <c r="E660" s="276">
        <f t="shared" si="10"/>
        <v>480</v>
      </c>
      <c r="F660" s="273">
        <v>45583</v>
      </c>
      <c r="G660" s="262">
        <v>2.57</v>
      </c>
      <c r="H660" s="271"/>
      <c r="I660" s="271"/>
    </row>
    <row r="661" spans="1:9" x14ac:dyDescent="0.25">
      <c r="A661" s="271" t="s">
        <v>620</v>
      </c>
      <c r="B661" s="282" t="s">
        <v>582</v>
      </c>
      <c r="C661" s="271" t="s">
        <v>605</v>
      </c>
      <c r="D661" s="276">
        <v>8</v>
      </c>
      <c r="E661" s="276">
        <f t="shared" si="10"/>
        <v>480</v>
      </c>
      <c r="F661" s="273">
        <v>45583</v>
      </c>
      <c r="G661" s="262">
        <v>4.62</v>
      </c>
      <c r="H661" s="271"/>
      <c r="I661" s="271"/>
    </row>
    <row r="662" spans="1:9" x14ac:dyDescent="0.25">
      <c r="A662" s="271" t="s">
        <v>620</v>
      </c>
      <c r="B662" s="282" t="s">
        <v>582</v>
      </c>
      <c r="C662" s="271" t="s">
        <v>605</v>
      </c>
      <c r="D662" s="276">
        <v>8</v>
      </c>
      <c r="E662" s="276">
        <f t="shared" si="10"/>
        <v>480</v>
      </c>
      <c r="F662" s="273">
        <v>45583</v>
      </c>
      <c r="G662" s="262">
        <v>4.53</v>
      </c>
      <c r="H662" s="271"/>
      <c r="I662" s="271"/>
    </row>
    <row r="663" spans="1:9" x14ac:dyDescent="0.25">
      <c r="A663" s="271" t="s">
        <v>620</v>
      </c>
      <c r="B663" s="282" t="s">
        <v>582</v>
      </c>
      <c r="C663" s="271" t="s">
        <v>605</v>
      </c>
      <c r="D663" s="276">
        <v>8</v>
      </c>
      <c r="E663" s="276">
        <f t="shared" si="10"/>
        <v>480</v>
      </c>
      <c r="F663" s="273">
        <v>45583</v>
      </c>
      <c r="G663" s="262">
        <v>3.12</v>
      </c>
      <c r="H663" s="271"/>
      <c r="I663" s="271"/>
    </row>
    <row r="664" spans="1:9" x14ac:dyDescent="0.25">
      <c r="A664" s="271" t="s">
        <v>620</v>
      </c>
      <c r="B664" s="282" t="s">
        <v>582</v>
      </c>
      <c r="C664" s="271" t="s">
        <v>605</v>
      </c>
      <c r="D664" s="276">
        <v>8</v>
      </c>
      <c r="E664" s="276">
        <f t="shared" si="10"/>
        <v>480</v>
      </c>
      <c r="F664" s="273">
        <v>45583</v>
      </c>
      <c r="G664" s="262">
        <v>4.43</v>
      </c>
      <c r="H664" s="271"/>
      <c r="I664" s="271"/>
    </row>
    <row r="665" spans="1:9" x14ac:dyDescent="0.25">
      <c r="A665" s="271" t="s">
        <v>620</v>
      </c>
      <c r="B665" s="282" t="s">
        <v>582</v>
      </c>
      <c r="C665" s="271" t="s">
        <v>605</v>
      </c>
      <c r="D665" s="276">
        <v>8</v>
      </c>
      <c r="E665" s="276">
        <f t="shared" si="10"/>
        <v>480</v>
      </c>
      <c r="F665" s="273">
        <v>45583</v>
      </c>
      <c r="G665" s="262">
        <v>5.53</v>
      </c>
      <c r="H665" s="271"/>
      <c r="I665" s="271"/>
    </row>
    <row r="666" spans="1:9" x14ac:dyDescent="0.25">
      <c r="A666" s="271" t="s">
        <v>620</v>
      </c>
      <c r="B666" s="282" t="s">
        <v>582</v>
      </c>
      <c r="C666" s="271" t="s">
        <v>605</v>
      </c>
      <c r="D666" s="276">
        <v>8</v>
      </c>
      <c r="E666" s="276">
        <f t="shared" si="10"/>
        <v>480</v>
      </c>
      <c r="F666" s="273">
        <v>45583</v>
      </c>
      <c r="G666" s="262">
        <v>4.5199999999999996</v>
      </c>
      <c r="H666" s="271"/>
      <c r="I666" s="271"/>
    </row>
    <row r="667" spans="1:9" x14ac:dyDescent="0.25">
      <c r="A667" s="271" t="s">
        <v>620</v>
      </c>
      <c r="B667" s="282" t="s">
        <v>582</v>
      </c>
      <c r="C667" s="271" t="s">
        <v>605</v>
      </c>
      <c r="D667" s="276">
        <v>8</v>
      </c>
      <c r="E667" s="276">
        <f t="shared" si="10"/>
        <v>480</v>
      </c>
      <c r="F667" s="273">
        <v>45583</v>
      </c>
      <c r="G667" s="262">
        <v>3.63</v>
      </c>
      <c r="H667" s="271"/>
      <c r="I667" s="271"/>
    </row>
    <row r="668" spans="1:9" x14ac:dyDescent="0.25">
      <c r="A668" s="271" t="s">
        <v>620</v>
      </c>
      <c r="B668" s="282" t="s">
        <v>582</v>
      </c>
      <c r="C668" s="271" t="s">
        <v>605</v>
      </c>
      <c r="D668" s="276">
        <v>8</v>
      </c>
      <c r="E668" s="276">
        <f t="shared" si="10"/>
        <v>480</v>
      </c>
      <c r="F668" s="273">
        <v>45583</v>
      </c>
      <c r="G668" s="262">
        <v>4.6500000000000004</v>
      </c>
      <c r="H668" s="271"/>
      <c r="I668" s="271"/>
    </row>
    <row r="669" spans="1:9" x14ac:dyDescent="0.25">
      <c r="A669" s="271" t="s">
        <v>620</v>
      </c>
      <c r="B669" s="282" t="s">
        <v>582</v>
      </c>
      <c r="C669" s="271" t="s">
        <v>605</v>
      </c>
      <c r="D669" s="276">
        <v>8</v>
      </c>
      <c r="E669" s="276">
        <f t="shared" si="10"/>
        <v>480</v>
      </c>
      <c r="F669" s="273">
        <v>45583</v>
      </c>
      <c r="G669" s="262">
        <v>4.2699999999999996</v>
      </c>
      <c r="H669" s="271"/>
      <c r="I669" s="271"/>
    </row>
    <row r="670" spans="1:9" x14ac:dyDescent="0.25">
      <c r="A670" s="271" t="s">
        <v>620</v>
      </c>
      <c r="B670" s="282" t="s">
        <v>582</v>
      </c>
      <c r="C670" s="271" t="s">
        <v>605</v>
      </c>
      <c r="D670" s="276">
        <v>8</v>
      </c>
      <c r="E670" s="276">
        <f t="shared" si="10"/>
        <v>480</v>
      </c>
      <c r="F670" s="273">
        <v>45583</v>
      </c>
      <c r="G670" s="262">
        <v>2.42</v>
      </c>
      <c r="H670" s="271"/>
      <c r="I670" s="271"/>
    </row>
    <row r="671" spans="1:9" x14ac:dyDescent="0.25">
      <c r="A671" s="271" t="s">
        <v>620</v>
      </c>
      <c r="B671" s="282" t="s">
        <v>582</v>
      </c>
      <c r="C671" s="271" t="s">
        <v>605</v>
      </c>
      <c r="D671" s="276">
        <v>8</v>
      </c>
      <c r="E671" s="276">
        <f t="shared" si="10"/>
        <v>480</v>
      </c>
      <c r="F671" s="273">
        <v>45583</v>
      </c>
      <c r="G671" s="262">
        <v>2.95</v>
      </c>
      <c r="H671" s="271"/>
      <c r="I671" s="271"/>
    </row>
    <row r="672" spans="1:9" x14ac:dyDescent="0.25">
      <c r="A672" s="271" t="s">
        <v>620</v>
      </c>
      <c r="B672" s="282" t="s">
        <v>582</v>
      </c>
      <c r="C672" s="271" t="s">
        <v>605</v>
      </c>
      <c r="D672" s="276">
        <v>8</v>
      </c>
      <c r="E672" s="276">
        <f t="shared" si="10"/>
        <v>480</v>
      </c>
      <c r="F672" s="273">
        <v>45583</v>
      </c>
      <c r="G672" s="262">
        <v>1.97</v>
      </c>
      <c r="H672" s="271"/>
      <c r="I672" s="271"/>
    </row>
    <row r="673" spans="1:9" x14ac:dyDescent="0.25">
      <c r="A673" s="271" t="s">
        <v>620</v>
      </c>
      <c r="B673" s="282" t="s">
        <v>582</v>
      </c>
      <c r="C673" s="271" t="s">
        <v>605</v>
      </c>
      <c r="D673" s="276">
        <v>8</v>
      </c>
      <c r="E673" s="276">
        <f t="shared" si="10"/>
        <v>480</v>
      </c>
      <c r="F673" s="273">
        <v>45583</v>
      </c>
      <c r="G673" s="262">
        <v>2.5499999999999998</v>
      </c>
      <c r="H673" s="271"/>
      <c r="I673" s="271"/>
    </row>
    <row r="674" spans="1:9" x14ac:dyDescent="0.25">
      <c r="A674" s="271" t="s">
        <v>620</v>
      </c>
      <c r="B674" s="282" t="s">
        <v>582</v>
      </c>
      <c r="C674" s="271" t="s">
        <v>605</v>
      </c>
      <c r="D674" s="276">
        <v>8</v>
      </c>
      <c r="E674" s="276">
        <f t="shared" si="10"/>
        <v>480</v>
      </c>
      <c r="F674" s="273">
        <v>45583</v>
      </c>
      <c r="G674" s="262">
        <v>4.33</v>
      </c>
      <c r="H674" s="271"/>
      <c r="I674" s="271"/>
    </row>
    <row r="675" spans="1:9" x14ac:dyDescent="0.25">
      <c r="A675" s="271" t="s">
        <v>620</v>
      </c>
      <c r="B675" s="282" t="s">
        <v>582</v>
      </c>
      <c r="C675" s="271" t="s">
        <v>605</v>
      </c>
      <c r="D675" s="276">
        <v>8</v>
      </c>
      <c r="E675" s="276">
        <f t="shared" si="10"/>
        <v>480</v>
      </c>
      <c r="F675" s="273">
        <v>45583</v>
      </c>
      <c r="G675" s="262">
        <v>5.27</v>
      </c>
      <c r="H675" s="271"/>
      <c r="I675" s="271"/>
    </row>
    <row r="676" spans="1:9" x14ac:dyDescent="0.25">
      <c r="A676" s="271" t="s">
        <v>620</v>
      </c>
      <c r="B676" s="282" t="s">
        <v>582</v>
      </c>
      <c r="C676" s="271" t="s">
        <v>605</v>
      </c>
      <c r="D676" s="276">
        <v>8</v>
      </c>
      <c r="E676" s="276">
        <f t="shared" si="10"/>
        <v>480</v>
      </c>
      <c r="F676" s="273">
        <v>45583</v>
      </c>
      <c r="G676" s="262">
        <v>2.35</v>
      </c>
      <c r="H676" s="271"/>
      <c r="I676" s="271"/>
    </row>
    <row r="677" spans="1:9" x14ac:dyDescent="0.25">
      <c r="A677" s="271" t="s">
        <v>620</v>
      </c>
      <c r="B677" s="282" t="s">
        <v>582</v>
      </c>
      <c r="C677" s="271" t="s">
        <v>605</v>
      </c>
      <c r="D677" s="276">
        <v>8</v>
      </c>
      <c r="E677" s="276">
        <f t="shared" si="10"/>
        <v>480</v>
      </c>
      <c r="F677" s="273">
        <v>45583</v>
      </c>
      <c r="G677" s="262">
        <v>1.4</v>
      </c>
      <c r="H677" s="271"/>
      <c r="I677" s="271"/>
    </row>
    <row r="678" spans="1:9" x14ac:dyDescent="0.25">
      <c r="A678" s="271" t="s">
        <v>620</v>
      </c>
      <c r="B678" s="282" t="s">
        <v>582</v>
      </c>
      <c r="C678" s="271" t="s">
        <v>605</v>
      </c>
      <c r="D678" s="276">
        <v>8</v>
      </c>
      <c r="E678" s="276">
        <f t="shared" si="10"/>
        <v>480</v>
      </c>
      <c r="F678" s="273">
        <v>45583</v>
      </c>
      <c r="G678" s="262">
        <v>2.0299999999999998</v>
      </c>
      <c r="H678" s="271"/>
      <c r="I678" s="271"/>
    </row>
    <row r="679" spans="1:9" x14ac:dyDescent="0.25">
      <c r="A679" s="271" t="s">
        <v>620</v>
      </c>
      <c r="B679" s="282" t="s">
        <v>582</v>
      </c>
      <c r="C679" s="271" t="s">
        <v>605</v>
      </c>
      <c r="D679" s="276">
        <v>8</v>
      </c>
      <c r="E679" s="276">
        <f t="shared" si="10"/>
        <v>480</v>
      </c>
      <c r="F679" s="273">
        <v>45583</v>
      </c>
      <c r="G679" s="262">
        <v>2.68</v>
      </c>
      <c r="H679" s="271"/>
      <c r="I679" s="271"/>
    </row>
    <row r="680" spans="1:9" x14ac:dyDescent="0.25">
      <c r="A680" s="271" t="s">
        <v>620</v>
      </c>
      <c r="B680" s="282" t="s">
        <v>582</v>
      </c>
      <c r="C680" s="271" t="s">
        <v>605</v>
      </c>
      <c r="D680" s="276">
        <v>8</v>
      </c>
      <c r="E680" s="276">
        <f t="shared" si="10"/>
        <v>480</v>
      </c>
      <c r="F680" s="273">
        <v>45583</v>
      </c>
      <c r="G680" s="262">
        <v>1.47</v>
      </c>
      <c r="H680" s="271"/>
      <c r="I680" s="271"/>
    </row>
    <row r="681" spans="1:9" x14ac:dyDescent="0.25">
      <c r="A681" s="271" t="s">
        <v>620</v>
      </c>
      <c r="B681" s="282" t="s">
        <v>582</v>
      </c>
      <c r="C681" s="271" t="s">
        <v>605</v>
      </c>
      <c r="D681" s="276">
        <v>8</v>
      </c>
      <c r="E681" s="276">
        <f t="shared" si="10"/>
        <v>480</v>
      </c>
      <c r="F681" s="273">
        <v>45583</v>
      </c>
      <c r="G681" s="262">
        <v>2.35</v>
      </c>
      <c r="H681" s="271"/>
      <c r="I681" s="271"/>
    </row>
    <row r="682" spans="1:9" x14ac:dyDescent="0.25">
      <c r="A682" s="271" t="s">
        <v>620</v>
      </c>
      <c r="B682" s="282" t="s">
        <v>582</v>
      </c>
      <c r="C682" s="271" t="s">
        <v>605</v>
      </c>
      <c r="D682" s="276">
        <v>8</v>
      </c>
      <c r="E682" s="276">
        <f t="shared" si="10"/>
        <v>480</v>
      </c>
      <c r="F682" s="273">
        <v>45583</v>
      </c>
      <c r="G682" s="262">
        <v>3.07</v>
      </c>
      <c r="H682" s="271"/>
      <c r="I682" s="271"/>
    </row>
    <row r="683" spans="1:9" x14ac:dyDescent="0.25">
      <c r="A683" s="271" t="s">
        <v>620</v>
      </c>
      <c r="B683" s="282" t="s">
        <v>582</v>
      </c>
      <c r="C683" s="271" t="s">
        <v>605</v>
      </c>
      <c r="D683" s="276">
        <v>8</v>
      </c>
      <c r="E683" s="276">
        <f t="shared" si="10"/>
        <v>480</v>
      </c>
      <c r="F683" s="273">
        <v>45583</v>
      </c>
      <c r="G683" s="262">
        <v>3.55</v>
      </c>
      <c r="H683" s="271"/>
      <c r="I683" s="271"/>
    </row>
    <row r="684" spans="1:9" x14ac:dyDescent="0.25">
      <c r="A684" s="271" t="s">
        <v>620</v>
      </c>
      <c r="B684" s="282" t="s">
        <v>582</v>
      </c>
      <c r="C684" s="271" t="s">
        <v>605</v>
      </c>
      <c r="D684" s="276">
        <v>8</v>
      </c>
      <c r="E684" s="276">
        <f t="shared" si="10"/>
        <v>480</v>
      </c>
      <c r="F684" s="273">
        <v>45583</v>
      </c>
      <c r="G684" s="262">
        <v>2.23</v>
      </c>
      <c r="H684" s="271"/>
      <c r="I684" s="271"/>
    </row>
    <row r="685" spans="1:9" x14ac:dyDescent="0.25">
      <c r="A685" s="271" t="s">
        <v>620</v>
      </c>
      <c r="B685" s="282" t="s">
        <v>582</v>
      </c>
      <c r="C685" s="271" t="s">
        <v>605</v>
      </c>
      <c r="D685" s="276">
        <v>8</v>
      </c>
      <c r="E685" s="276">
        <f t="shared" si="10"/>
        <v>480</v>
      </c>
      <c r="F685" s="273">
        <v>45583</v>
      </c>
      <c r="G685" s="262">
        <v>3.15</v>
      </c>
      <c r="H685" s="271"/>
      <c r="I685" s="271"/>
    </row>
    <row r="686" spans="1:9" x14ac:dyDescent="0.25">
      <c r="A686" s="271" t="s">
        <v>620</v>
      </c>
      <c r="B686" s="282" t="s">
        <v>582</v>
      </c>
      <c r="C686" s="271" t="s">
        <v>605</v>
      </c>
      <c r="D686" s="276">
        <v>8</v>
      </c>
      <c r="E686" s="276">
        <f t="shared" si="10"/>
        <v>480</v>
      </c>
      <c r="F686" s="273">
        <v>45583</v>
      </c>
      <c r="G686" s="262">
        <v>1.25</v>
      </c>
      <c r="H686" s="271"/>
      <c r="I686" s="271"/>
    </row>
    <row r="687" spans="1:9" x14ac:dyDescent="0.25">
      <c r="A687" s="271" t="s">
        <v>620</v>
      </c>
      <c r="B687" s="282" t="s">
        <v>582</v>
      </c>
      <c r="C687" s="271" t="s">
        <v>605</v>
      </c>
      <c r="D687" s="276">
        <v>8</v>
      </c>
      <c r="E687" s="276">
        <f t="shared" si="10"/>
        <v>480</v>
      </c>
      <c r="F687" s="273">
        <v>45583</v>
      </c>
      <c r="G687" s="262">
        <v>2.38</v>
      </c>
      <c r="H687" s="271"/>
      <c r="I687" s="271"/>
    </row>
    <row r="688" spans="1:9" x14ac:dyDescent="0.25">
      <c r="A688" s="271" t="s">
        <v>620</v>
      </c>
      <c r="B688" s="282" t="s">
        <v>582</v>
      </c>
      <c r="C688" s="271" t="s">
        <v>605</v>
      </c>
      <c r="D688" s="276">
        <v>8</v>
      </c>
      <c r="E688" s="276">
        <f t="shared" si="10"/>
        <v>480</v>
      </c>
      <c r="F688" s="273">
        <v>45583</v>
      </c>
      <c r="G688" s="262">
        <v>3.1</v>
      </c>
      <c r="H688" s="271"/>
      <c r="I688" s="271"/>
    </row>
    <row r="689" spans="1:9" x14ac:dyDescent="0.25">
      <c r="A689" s="271" t="s">
        <v>620</v>
      </c>
      <c r="B689" s="282" t="s">
        <v>582</v>
      </c>
      <c r="C689" s="271" t="s">
        <v>605</v>
      </c>
      <c r="D689" s="276">
        <v>8</v>
      </c>
      <c r="E689" s="276">
        <f t="shared" si="10"/>
        <v>480</v>
      </c>
      <c r="F689" s="273">
        <v>45583</v>
      </c>
      <c r="G689" s="262">
        <v>4.45</v>
      </c>
      <c r="H689" s="271"/>
      <c r="I689" s="271"/>
    </row>
    <row r="690" spans="1:9" x14ac:dyDescent="0.25">
      <c r="A690" s="271" t="s">
        <v>620</v>
      </c>
      <c r="B690" s="282" t="s">
        <v>582</v>
      </c>
      <c r="C690" s="271" t="s">
        <v>605</v>
      </c>
      <c r="D690" s="276">
        <v>8</v>
      </c>
      <c r="E690" s="276">
        <f t="shared" si="10"/>
        <v>480</v>
      </c>
      <c r="F690" s="273">
        <v>45583</v>
      </c>
      <c r="G690" s="262">
        <v>3.65</v>
      </c>
      <c r="H690" s="271"/>
      <c r="I690" s="271"/>
    </row>
    <row r="691" spans="1:9" x14ac:dyDescent="0.25">
      <c r="A691" s="271" t="s">
        <v>620</v>
      </c>
      <c r="B691" s="282" t="s">
        <v>582</v>
      </c>
      <c r="C691" s="271" t="s">
        <v>605</v>
      </c>
      <c r="D691" s="276">
        <v>8</v>
      </c>
      <c r="E691" s="276">
        <f t="shared" si="10"/>
        <v>480</v>
      </c>
      <c r="F691" s="273">
        <v>45583</v>
      </c>
      <c r="G691" s="262">
        <v>4.42</v>
      </c>
      <c r="H691" s="271"/>
      <c r="I691" s="271"/>
    </row>
    <row r="692" spans="1:9" x14ac:dyDescent="0.25">
      <c r="A692" s="271" t="s">
        <v>620</v>
      </c>
      <c r="B692" s="282" t="s">
        <v>582</v>
      </c>
      <c r="C692" s="271" t="s">
        <v>605</v>
      </c>
      <c r="D692" s="276">
        <v>8</v>
      </c>
      <c r="E692" s="276">
        <f t="shared" si="10"/>
        <v>480</v>
      </c>
      <c r="F692" s="273">
        <v>45583</v>
      </c>
      <c r="G692" s="262">
        <v>1.33</v>
      </c>
      <c r="H692" s="271"/>
      <c r="I692" s="271"/>
    </row>
    <row r="693" spans="1:9" x14ac:dyDescent="0.25">
      <c r="A693" s="271" t="s">
        <v>620</v>
      </c>
      <c r="B693" s="282" t="s">
        <v>582</v>
      </c>
      <c r="C693" s="271" t="s">
        <v>605</v>
      </c>
      <c r="D693" s="276">
        <v>8</v>
      </c>
      <c r="E693" s="276">
        <f t="shared" si="10"/>
        <v>480</v>
      </c>
      <c r="F693" s="273">
        <v>45583</v>
      </c>
      <c r="G693" s="262">
        <v>2.57</v>
      </c>
      <c r="H693" s="271"/>
      <c r="I693" s="271"/>
    </row>
    <row r="694" spans="1:9" x14ac:dyDescent="0.25">
      <c r="A694" s="271" t="s">
        <v>620</v>
      </c>
      <c r="B694" s="282" t="s">
        <v>582</v>
      </c>
      <c r="C694" s="271" t="s">
        <v>605</v>
      </c>
      <c r="D694" s="276">
        <v>8</v>
      </c>
      <c r="E694" s="276">
        <f t="shared" si="10"/>
        <v>480</v>
      </c>
      <c r="F694" s="273">
        <v>45583</v>
      </c>
      <c r="G694" s="262">
        <v>2.83</v>
      </c>
      <c r="H694" s="271"/>
      <c r="I694" s="271"/>
    </row>
    <row r="695" spans="1:9" x14ac:dyDescent="0.25">
      <c r="A695" s="271" t="s">
        <v>620</v>
      </c>
      <c r="B695" s="282" t="s">
        <v>582</v>
      </c>
      <c r="C695" s="271" t="s">
        <v>605</v>
      </c>
      <c r="D695" s="276">
        <v>8</v>
      </c>
      <c r="E695" s="276">
        <f t="shared" si="10"/>
        <v>480</v>
      </c>
      <c r="F695" s="273">
        <v>45583</v>
      </c>
      <c r="G695" s="262">
        <v>1.37</v>
      </c>
      <c r="H695" s="271"/>
      <c r="I695" s="271"/>
    </row>
    <row r="696" spans="1:9" x14ac:dyDescent="0.25">
      <c r="A696" s="271" t="s">
        <v>620</v>
      </c>
      <c r="B696" s="282" t="s">
        <v>582</v>
      </c>
      <c r="C696" s="271" t="s">
        <v>605</v>
      </c>
      <c r="D696" s="276">
        <v>8</v>
      </c>
      <c r="E696" s="276">
        <f t="shared" si="10"/>
        <v>480</v>
      </c>
      <c r="F696" s="273">
        <v>45583</v>
      </c>
      <c r="G696" s="262">
        <v>1.82</v>
      </c>
      <c r="H696" s="271"/>
      <c r="I696" s="271"/>
    </row>
    <row r="697" spans="1:9" x14ac:dyDescent="0.25">
      <c r="A697" s="271" t="s">
        <v>620</v>
      </c>
      <c r="B697" s="282" t="s">
        <v>582</v>
      </c>
      <c r="C697" s="271" t="s">
        <v>605</v>
      </c>
      <c r="D697" s="276">
        <v>8</v>
      </c>
      <c r="E697" s="276">
        <f t="shared" si="10"/>
        <v>480</v>
      </c>
      <c r="F697" s="273">
        <v>45583</v>
      </c>
      <c r="G697" s="262">
        <v>3.67</v>
      </c>
      <c r="H697" s="271"/>
      <c r="I697" s="271"/>
    </row>
    <row r="698" spans="1:9" x14ac:dyDescent="0.25">
      <c r="A698" s="271" t="s">
        <v>620</v>
      </c>
      <c r="B698" s="282" t="s">
        <v>582</v>
      </c>
      <c r="C698" s="271" t="s">
        <v>605</v>
      </c>
      <c r="D698" s="276">
        <v>8</v>
      </c>
      <c r="E698" s="276">
        <f t="shared" si="10"/>
        <v>480</v>
      </c>
      <c r="F698" s="273">
        <v>45583</v>
      </c>
      <c r="G698" s="262">
        <v>2.93</v>
      </c>
      <c r="H698" s="271"/>
      <c r="I698" s="271"/>
    </row>
    <row r="699" spans="1:9" x14ac:dyDescent="0.25">
      <c r="A699" s="271" t="s">
        <v>620</v>
      </c>
      <c r="B699" s="282" t="s">
        <v>582</v>
      </c>
      <c r="C699" s="271" t="s">
        <v>605</v>
      </c>
      <c r="D699" s="276">
        <v>8</v>
      </c>
      <c r="E699" s="276">
        <f t="shared" si="10"/>
        <v>480</v>
      </c>
      <c r="F699" s="273">
        <v>45583</v>
      </c>
      <c r="G699" s="262">
        <v>1.83</v>
      </c>
      <c r="H699" s="271"/>
      <c r="I699" s="271"/>
    </row>
    <row r="700" spans="1:9" x14ac:dyDescent="0.25">
      <c r="A700" s="271" t="s">
        <v>596</v>
      </c>
      <c r="B700" s="282" t="s">
        <v>599</v>
      </c>
      <c r="C700" s="271" t="s">
        <v>469</v>
      </c>
      <c r="D700" s="276">
        <v>8</v>
      </c>
      <c r="E700" s="276">
        <f t="shared" si="10"/>
        <v>480</v>
      </c>
      <c r="F700" s="273">
        <v>45565</v>
      </c>
      <c r="G700" s="262">
        <v>24.97</v>
      </c>
      <c r="H700" s="271"/>
      <c r="I700" s="271"/>
    </row>
    <row r="701" spans="1:9" x14ac:dyDescent="0.25">
      <c r="A701" s="271" t="s">
        <v>596</v>
      </c>
      <c r="B701" s="282" t="s">
        <v>585</v>
      </c>
      <c r="C701" s="271" t="s">
        <v>469</v>
      </c>
      <c r="D701" s="276">
        <v>8</v>
      </c>
      <c r="E701" s="276">
        <f t="shared" si="10"/>
        <v>480</v>
      </c>
      <c r="F701" s="273">
        <v>45565</v>
      </c>
      <c r="G701" s="262">
        <v>3.58</v>
      </c>
      <c r="H701" s="271"/>
      <c r="I701" s="271"/>
    </row>
    <row r="702" spans="1:9" x14ac:dyDescent="0.25">
      <c r="A702" s="271" t="s">
        <v>596</v>
      </c>
      <c r="B702" s="282" t="s">
        <v>585</v>
      </c>
      <c r="C702" s="271" t="s">
        <v>469</v>
      </c>
      <c r="D702" s="276">
        <v>8</v>
      </c>
      <c r="E702" s="276">
        <f t="shared" si="10"/>
        <v>480</v>
      </c>
      <c r="F702" s="273">
        <v>45565</v>
      </c>
      <c r="G702" s="262">
        <v>1.88</v>
      </c>
      <c r="H702" s="271"/>
      <c r="I702" s="271"/>
    </row>
    <row r="703" spans="1:9" x14ac:dyDescent="0.25">
      <c r="A703" s="271" t="s">
        <v>596</v>
      </c>
      <c r="B703" s="282" t="s">
        <v>585</v>
      </c>
      <c r="C703" s="271" t="s">
        <v>469</v>
      </c>
      <c r="D703" s="276">
        <v>8</v>
      </c>
      <c r="E703" s="276">
        <f t="shared" si="10"/>
        <v>480</v>
      </c>
      <c r="F703" s="273">
        <v>45565</v>
      </c>
      <c r="G703" s="262">
        <v>0.7</v>
      </c>
      <c r="H703" s="271"/>
      <c r="I703" s="271"/>
    </row>
    <row r="704" spans="1:9" x14ac:dyDescent="0.25">
      <c r="A704" s="271" t="s">
        <v>596</v>
      </c>
      <c r="B704" s="282" t="s">
        <v>585</v>
      </c>
      <c r="C704" s="271" t="s">
        <v>469</v>
      </c>
      <c r="D704" s="276">
        <v>8</v>
      </c>
      <c r="E704" s="276">
        <f t="shared" si="10"/>
        <v>480</v>
      </c>
      <c r="F704" s="273">
        <v>45565</v>
      </c>
      <c r="G704" s="262">
        <v>4.72</v>
      </c>
      <c r="H704" s="271"/>
      <c r="I704" s="271"/>
    </row>
    <row r="705" spans="1:9" x14ac:dyDescent="0.25">
      <c r="A705" s="271" t="s">
        <v>596</v>
      </c>
      <c r="B705" s="282" t="s">
        <v>585</v>
      </c>
      <c r="C705" s="271" t="s">
        <v>469</v>
      </c>
      <c r="D705" s="276">
        <v>8</v>
      </c>
      <c r="E705" s="276">
        <f t="shared" si="10"/>
        <v>480</v>
      </c>
      <c r="F705" s="273">
        <v>45565</v>
      </c>
      <c r="G705" s="262">
        <v>0.73</v>
      </c>
      <c r="H705" s="271"/>
      <c r="I705" s="271"/>
    </row>
    <row r="706" spans="1:9" x14ac:dyDescent="0.25">
      <c r="A706" s="271" t="s">
        <v>596</v>
      </c>
      <c r="B706" s="282" t="s">
        <v>585</v>
      </c>
      <c r="C706" s="271" t="s">
        <v>469</v>
      </c>
      <c r="D706" s="276">
        <v>8</v>
      </c>
      <c r="E706" s="276">
        <f t="shared" si="10"/>
        <v>480</v>
      </c>
      <c r="F706" s="273">
        <v>45565</v>
      </c>
      <c r="G706" s="262">
        <v>2.6</v>
      </c>
      <c r="H706" s="271"/>
      <c r="I706" s="271"/>
    </row>
    <row r="707" spans="1:9" x14ac:dyDescent="0.25">
      <c r="A707" s="271" t="s">
        <v>596</v>
      </c>
      <c r="B707" s="282" t="s">
        <v>585</v>
      </c>
      <c r="C707" s="271" t="s">
        <v>469</v>
      </c>
      <c r="D707" s="276">
        <v>8</v>
      </c>
      <c r="E707" s="276">
        <f t="shared" ref="E707:E770" si="11">+D707*60</f>
        <v>480</v>
      </c>
      <c r="F707" s="273">
        <v>45565</v>
      </c>
      <c r="G707" s="262">
        <v>2.0499999999999998</v>
      </c>
      <c r="H707" s="271"/>
      <c r="I707" s="271"/>
    </row>
    <row r="708" spans="1:9" x14ac:dyDescent="0.25">
      <c r="A708" s="271" t="s">
        <v>596</v>
      </c>
      <c r="B708" s="282" t="s">
        <v>585</v>
      </c>
      <c r="C708" s="271" t="s">
        <v>469</v>
      </c>
      <c r="D708" s="276">
        <v>8</v>
      </c>
      <c r="E708" s="276">
        <f t="shared" si="11"/>
        <v>480</v>
      </c>
      <c r="F708" s="273">
        <v>45565</v>
      </c>
      <c r="G708" s="262">
        <v>3.22</v>
      </c>
      <c r="H708" s="271"/>
      <c r="I708" s="271"/>
    </row>
    <row r="709" spans="1:9" x14ac:dyDescent="0.25">
      <c r="A709" s="271" t="s">
        <v>596</v>
      </c>
      <c r="B709" s="282" t="s">
        <v>585</v>
      </c>
      <c r="C709" s="271" t="s">
        <v>469</v>
      </c>
      <c r="D709" s="276">
        <v>8</v>
      </c>
      <c r="E709" s="276">
        <f t="shared" si="11"/>
        <v>480</v>
      </c>
      <c r="F709" s="273">
        <v>45565</v>
      </c>
      <c r="G709" s="262">
        <v>2.0499999999999998</v>
      </c>
      <c r="H709" s="271"/>
      <c r="I709" s="271"/>
    </row>
    <row r="710" spans="1:9" x14ac:dyDescent="0.25">
      <c r="A710" s="271" t="s">
        <v>596</v>
      </c>
      <c r="B710" s="282" t="s">
        <v>585</v>
      </c>
      <c r="C710" s="271" t="s">
        <v>469</v>
      </c>
      <c r="D710" s="276">
        <v>8</v>
      </c>
      <c r="E710" s="276">
        <f t="shared" si="11"/>
        <v>480</v>
      </c>
      <c r="F710" s="273">
        <v>45565</v>
      </c>
      <c r="G710" s="262">
        <v>5.17</v>
      </c>
      <c r="H710" s="271"/>
      <c r="I710" s="271"/>
    </row>
    <row r="711" spans="1:9" x14ac:dyDescent="0.25">
      <c r="A711" s="271" t="s">
        <v>596</v>
      </c>
      <c r="B711" s="282" t="s">
        <v>585</v>
      </c>
      <c r="C711" s="271" t="s">
        <v>469</v>
      </c>
      <c r="D711" s="276">
        <v>8</v>
      </c>
      <c r="E711" s="276">
        <f t="shared" si="11"/>
        <v>480</v>
      </c>
      <c r="F711" s="273">
        <v>45565</v>
      </c>
      <c r="G711" s="262">
        <v>4.43</v>
      </c>
      <c r="H711" s="271"/>
      <c r="I711" s="271"/>
    </row>
    <row r="712" spans="1:9" x14ac:dyDescent="0.25">
      <c r="A712" s="271" t="s">
        <v>596</v>
      </c>
      <c r="B712" s="282" t="s">
        <v>585</v>
      </c>
      <c r="C712" s="271" t="s">
        <v>469</v>
      </c>
      <c r="D712" s="276">
        <v>8</v>
      </c>
      <c r="E712" s="276">
        <f t="shared" si="11"/>
        <v>480</v>
      </c>
      <c r="F712" s="273">
        <v>45565</v>
      </c>
      <c r="G712" s="262">
        <v>3.75</v>
      </c>
      <c r="H712" s="271"/>
      <c r="I712" s="271"/>
    </row>
    <row r="713" spans="1:9" x14ac:dyDescent="0.25">
      <c r="A713" s="271" t="s">
        <v>596</v>
      </c>
      <c r="B713" s="282" t="s">
        <v>585</v>
      </c>
      <c r="C713" s="271" t="s">
        <v>469</v>
      </c>
      <c r="D713" s="276">
        <v>8</v>
      </c>
      <c r="E713" s="276">
        <f t="shared" si="11"/>
        <v>480</v>
      </c>
      <c r="F713" s="273">
        <v>45565</v>
      </c>
      <c r="G713" s="262">
        <v>2.83</v>
      </c>
      <c r="H713" s="271"/>
      <c r="I713" s="271"/>
    </row>
    <row r="714" spans="1:9" x14ac:dyDescent="0.25">
      <c r="A714" s="271" t="s">
        <v>596</v>
      </c>
      <c r="B714" s="282" t="s">
        <v>585</v>
      </c>
      <c r="C714" s="271" t="s">
        <v>469</v>
      </c>
      <c r="D714" s="276">
        <v>8</v>
      </c>
      <c r="E714" s="276">
        <f t="shared" si="11"/>
        <v>480</v>
      </c>
      <c r="F714" s="273">
        <v>45565</v>
      </c>
      <c r="G714" s="262">
        <v>3.5</v>
      </c>
      <c r="H714" s="271"/>
      <c r="I714" s="271"/>
    </row>
    <row r="715" spans="1:9" x14ac:dyDescent="0.25">
      <c r="A715" s="271" t="s">
        <v>596</v>
      </c>
      <c r="B715" s="282" t="s">
        <v>585</v>
      </c>
      <c r="C715" s="271" t="s">
        <v>469</v>
      </c>
      <c r="D715" s="276">
        <v>8</v>
      </c>
      <c r="E715" s="276">
        <f t="shared" si="11"/>
        <v>480</v>
      </c>
      <c r="F715" s="273">
        <v>45565</v>
      </c>
      <c r="G715" s="262">
        <v>2.2799999999999998</v>
      </c>
      <c r="H715" s="271"/>
      <c r="I715" s="271"/>
    </row>
    <row r="716" spans="1:9" x14ac:dyDescent="0.25">
      <c r="A716" s="271" t="s">
        <v>596</v>
      </c>
      <c r="B716" s="282" t="s">
        <v>585</v>
      </c>
      <c r="C716" s="271" t="s">
        <v>469</v>
      </c>
      <c r="D716" s="276">
        <v>8</v>
      </c>
      <c r="E716" s="276">
        <f t="shared" si="11"/>
        <v>480</v>
      </c>
      <c r="F716" s="273">
        <v>45565</v>
      </c>
      <c r="G716" s="262">
        <v>0.77</v>
      </c>
      <c r="H716" s="271"/>
      <c r="I716" s="271"/>
    </row>
    <row r="717" spans="1:9" x14ac:dyDescent="0.25">
      <c r="A717" s="271" t="s">
        <v>596</v>
      </c>
      <c r="B717" s="282" t="s">
        <v>585</v>
      </c>
      <c r="C717" s="271" t="s">
        <v>469</v>
      </c>
      <c r="D717" s="276">
        <v>8</v>
      </c>
      <c r="E717" s="276">
        <f t="shared" si="11"/>
        <v>480</v>
      </c>
      <c r="F717" s="273">
        <v>45565</v>
      </c>
      <c r="G717" s="262">
        <v>2.63</v>
      </c>
      <c r="H717" s="271"/>
      <c r="I717" s="271"/>
    </row>
    <row r="718" spans="1:9" x14ac:dyDescent="0.25">
      <c r="A718" s="271" t="s">
        <v>596</v>
      </c>
      <c r="B718" s="282" t="s">
        <v>585</v>
      </c>
      <c r="C718" s="271" t="s">
        <v>469</v>
      </c>
      <c r="D718" s="276">
        <v>8</v>
      </c>
      <c r="E718" s="276">
        <f t="shared" si="11"/>
        <v>480</v>
      </c>
      <c r="F718" s="273">
        <v>45565</v>
      </c>
      <c r="G718" s="262">
        <v>2.82</v>
      </c>
      <c r="H718" s="271"/>
      <c r="I718" s="271"/>
    </row>
    <row r="719" spans="1:9" x14ac:dyDescent="0.25">
      <c r="A719" s="271" t="s">
        <v>596</v>
      </c>
      <c r="B719" s="282" t="s">
        <v>585</v>
      </c>
      <c r="C719" s="271" t="s">
        <v>469</v>
      </c>
      <c r="D719" s="276">
        <v>8</v>
      </c>
      <c r="E719" s="276">
        <f t="shared" si="11"/>
        <v>480</v>
      </c>
      <c r="F719" s="273">
        <v>45565</v>
      </c>
      <c r="G719" s="262">
        <v>3.67</v>
      </c>
      <c r="H719" s="271"/>
      <c r="I719" s="271"/>
    </row>
    <row r="720" spans="1:9" x14ac:dyDescent="0.25">
      <c r="A720" s="271" t="s">
        <v>596</v>
      </c>
      <c r="B720" s="282" t="s">
        <v>585</v>
      </c>
      <c r="C720" s="271" t="s">
        <v>469</v>
      </c>
      <c r="D720" s="276">
        <v>8</v>
      </c>
      <c r="E720" s="276">
        <f t="shared" si="11"/>
        <v>480</v>
      </c>
      <c r="F720" s="273">
        <v>45565</v>
      </c>
      <c r="G720" s="262">
        <v>1.32</v>
      </c>
      <c r="H720" s="271"/>
      <c r="I720" s="271"/>
    </row>
    <row r="721" spans="1:9" x14ac:dyDescent="0.25">
      <c r="A721" s="271" t="s">
        <v>596</v>
      </c>
      <c r="B721" s="282" t="s">
        <v>585</v>
      </c>
      <c r="C721" s="271" t="s">
        <v>469</v>
      </c>
      <c r="D721" s="276">
        <v>8</v>
      </c>
      <c r="E721" s="276">
        <f t="shared" si="11"/>
        <v>480</v>
      </c>
      <c r="F721" s="273">
        <v>45565</v>
      </c>
      <c r="G721" s="262">
        <v>0.55000000000000004</v>
      </c>
      <c r="H721" s="271"/>
      <c r="I721" s="271"/>
    </row>
    <row r="722" spans="1:9" x14ac:dyDescent="0.25">
      <c r="A722" s="271" t="s">
        <v>596</v>
      </c>
      <c r="B722" s="282" t="s">
        <v>585</v>
      </c>
      <c r="C722" s="271" t="s">
        <v>469</v>
      </c>
      <c r="D722" s="276">
        <v>8</v>
      </c>
      <c r="E722" s="276">
        <f t="shared" si="11"/>
        <v>480</v>
      </c>
      <c r="F722" s="273">
        <v>45565</v>
      </c>
      <c r="G722" s="262">
        <v>4.32</v>
      </c>
      <c r="H722" s="271"/>
      <c r="I722" s="271"/>
    </row>
    <row r="723" spans="1:9" x14ac:dyDescent="0.25">
      <c r="A723" s="271" t="s">
        <v>596</v>
      </c>
      <c r="B723" s="282" t="s">
        <v>585</v>
      </c>
      <c r="C723" s="271" t="s">
        <v>469</v>
      </c>
      <c r="D723" s="276">
        <v>8</v>
      </c>
      <c r="E723" s="276">
        <f t="shared" si="11"/>
        <v>480</v>
      </c>
      <c r="F723" s="273">
        <v>45565</v>
      </c>
      <c r="G723" s="262">
        <v>2.72</v>
      </c>
      <c r="H723" s="271"/>
      <c r="I723" s="271"/>
    </row>
    <row r="724" spans="1:9" x14ac:dyDescent="0.25">
      <c r="A724" s="271" t="s">
        <v>596</v>
      </c>
      <c r="B724" s="282" t="s">
        <v>585</v>
      </c>
      <c r="C724" s="271" t="s">
        <v>469</v>
      </c>
      <c r="D724" s="276">
        <v>8</v>
      </c>
      <c r="E724" s="276">
        <f t="shared" si="11"/>
        <v>480</v>
      </c>
      <c r="F724" s="273">
        <v>45565</v>
      </c>
      <c r="G724" s="262">
        <v>2.92</v>
      </c>
      <c r="H724" s="271"/>
      <c r="I724" s="271"/>
    </row>
    <row r="725" spans="1:9" x14ac:dyDescent="0.25">
      <c r="A725" s="271" t="s">
        <v>596</v>
      </c>
      <c r="B725" s="282" t="s">
        <v>585</v>
      </c>
      <c r="C725" s="271" t="s">
        <v>469</v>
      </c>
      <c r="D725" s="276">
        <v>8</v>
      </c>
      <c r="E725" s="276">
        <f t="shared" si="11"/>
        <v>480</v>
      </c>
      <c r="F725" s="273">
        <v>45565</v>
      </c>
      <c r="G725" s="262">
        <v>1.98</v>
      </c>
      <c r="H725" s="271"/>
      <c r="I725" s="271"/>
    </row>
    <row r="726" spans="1:9" x14ac:dyDescent="0.25">
      <c r="A726" s="271" t="s">
        <v>596</v>
      </c>
      <c r="B726" s="282" t="s">
        <v>585</v>
      </c>
      <c r="C726" s="271" t="s">
        <v>469</v>
      </c>
      <c r="D726" s="276">
        <v>8</v>
      </c>
      <c r="E726" s="276">
        <f t="shared" si="11"/>
        <v>480</v>
      </c>
      <c r="F726" s="273">
        <v>45565</v>
      </c>
      <c r="G726" s="262">
        <v>4.22</v>
      </c>
      <c r="H726" s="271"/>
      <c r="I726" s="271"/>
    </row>
    <row r="727" spans="1:9" x14ac:dyDescent="0.25">
      <c r="A727" s="271" t="s">
        <v>596</v>
      </c>
      <c r="B727" s="282" t="s">
        <v>585</v>
      </c>
      <c r="C727" s="271" t="s">
        <v>469</v>
      </c>
      <c r="D727" s="276">
        <v>8</v>
      </c>
      <c r="E727" s="276">
        <f t="shared" si="11"/>
        <v>480</v>
      </c>
      <c r="F727" s="273">
        <v>45565</v>
      </c>
      <c r="G727" s="262">
        <v>5.93</v>
      </c>
      <c r="H727" s="271"/>
      <c r="I727" s="271"/>
    </row>
    <row r="728" spans="1:9" x14ac:dyDescent="0.25">
      <c r="A728" s="271" t="s">
        <v>596</v>
      </c>
      <c r="B728" s="282" t="s">
        <v>585</v>
      </c>
      <c r="C728" s="271" t="s">
        <v>469</v>
      </c>
      <c r="D728" s="276">
        <v>8</v>
      </c>
      <c r="E728" s="276">
        <f t="shared" si="11"/>
        <v>480</v>
      </c>
      <c r="F728" s="273">
        <v>45565</v>
      </c>
      <c r="G728" s="262">
        <v>5.75</v>
      </c>
      <c r="H728" s="271"/>
      <c r="I728" s="271"/>
    </row>
    <row r="729" spans="1:9" x14ac:dyDescent="0.25">
      <c r="A729" s="271" t="s">
        <v>596</v>
      </c>
      <c r="B729" s="282" t="s">
        <v>585</v>
      </c>
      <c r="C729" s="271" t="s">
        <v>469</v>
      </c>
      <c r="D729" s="276">
        <v>8</v>
      </c>
      <c r="E729" s="276">
        <f t="shared" si="11"/>
        <v>480</v>
      </c>
      <c r="F729" s="273">
        <v>45565</v>
      </c>
      <c r="G729" s="262">
        <v>3.35</v>
      </c>
      <c r="H729" s="271"/>
      <c r="I729" s="271"/>
    </row>
    <row r="730" spans="1:9" x14ac:dyDescent="0.25">
      <c r="A730" s="271" t="s">
        <v>596</v>
      </c>
      <c r="B730" s="282" t="s">
        <v>585</v>
      </c>
      <c r="C730" s="271" t="s">
        <v>469</v>
      </c>
      <c r="D730" s="276">
        <v>8</v>
      </c>
      <c r="E730" s="276">
        <f t="shared" si="11"/>
        <v>480</v>
      </c>
      <c r="F730" s="273">
        <v>45565</v>
      </c>
      <c r="G730" s="262">
        <v>4.07</v>
      </c>
      <c r="H730" s="271"/>
      <c r="I730" s="271"/>
    </row>
    <row r="731" spans="1:9" x14ac:dyDescent="0.25">
      <c r="A731" s="271" t="s">
        <v>596</v>
      </c>
      <c r="B731" s="282" t="s">
        <v>585</v>
      </c>
      <c r="C731" s="271" t="s">
        <v>469</v>
      </c>
      <c r="D731" s="276">
        <v>8</v>
      </c>
      <c r="E731" s="276">
        <f t="shared" si="11"/>
        <v>480</v>
      </c>
      <c r="F731" s="273">
        <v>45565</v>
      </c>
      <c r="G731" s="262">
        <v>3.57</v>
      </c>
      <c r="H731" s="271"/>
      <c r="I731" s="271"/>
    </row>
    <row r="732" spans="1:9" x14ac:dyDescent="0.25">
      <c r="A732" s="271" t="s">
        <v>596</v>
      </c>
      <c r="B732" s="282" t="s">
        <v>585</v>
      </c>
      <c r="C732" s="271" t="s">
        <v>469</v>
      </c>
      <c r="D732" s="276">
        <v>8</v>
      </c>
      <c r="E732" s="276">
        <f t="shared" si="11"/>
        <v>480</v>
      </c>
      <c r="F732" s="273">
        <v>45565</v>
      </c>
      <c r="G732" s="262">
        <v>1.43</v>
      </c>
      <c r="H732" s="271"/>
      <c r="I732" s="271"/>
    </row>
    <row r="733" spans="1:9" x14ac:dyDescent="0.25">
      <c r="A733" s="271" t="s">
        <v>596</v>
      </c>
      <c r="B733" s="282" t="s">
        <v>585</v>
      </c>
      <c r="C733" s="271" t="s">
        <v>469</v>
      </c>
      <c r="D733" s="276">
        <v>8</v>
      </c>
      <c r="E733" s="276">
        <f t="shared" si="11"/>
        <v>480</v>
      </c>
      <c r="F733" s="273">
        <v>45565</v>
      </c>
      <c r="G733" s="262">
        <v>1.27</v>
      </c>
      <c r="H733" s="271"/>
      <c r="I733" s="271"/>
    </row>
    <row r="734" spans="1:9" x14ac:dyDescent="0.25">
      <c r="A734" s="271" t="s">
        <v>596</v>
      </c>
      <c r="B734" s="282" t="s">
        <v>585</v>
      </c>
      <c r="C734" s="271" t="s">
        <v>469</v>
      </c>
      <c r="D734" s="276">
        <v>8</v>
      </c>
      <c r="E734" s="276">
        <f t="shared" si="11"/>
        <v>480</v>
      </c>
      <c r="F734" s="273">
        <v>45565</v>
      </c>
      <c r="G734" s="262">
        <v>2.82</v>
      </c>
      <c r="H734" s="271"/>
      <c r="I734" s="271"/>
    </row>
    <row r="735" spans="1:9" x14ac:dyDescent="0.25">
      <c r="A735" s="271" t="s">
        <v>596</v>
      </c>
      <c r="B735" s="282" t="s">
        <v>585</v>
      </c>
      <c r="C735" s="271" t="s">
        <v>469</v>
      </c>
      <c r="D735" s="276">
        <v>8</v>
      </c>
      <c r="E735" s="276">
        <f t="shared" si="11"/>
        <v>480</v>
      </c>
      <c r="F735" s="273">
        <v>45565</v>
      </c>
      <c r="G735" s="262">
        <v>1.1299999999999999</v>
      </c>
      <c r="H735" s="271"/>
      <c r="I735" s="271"/>
    </row>
    <row r="736" spans="1:9" x14ac:dyDescent="0.25">
      <c r="A736" s="271" t="s">
        <v>596</v>
      </c>
      <c r="B736" s="282" t="s">
        <v>585</v>
      </c>
      <c r="C736" s="271" t="s">
        <v>469</v>
      </c>
      <c r="D736" s="276">
        <v>8</v>
      </c>
      <c r="E736" s="276">
        <f t="shared" si="11"/>
        <v>480</v>
      </c>
      <c r="F736" s="273">
        <v>45565</v>
      </c>
      <c r="G736" s="262">
        <v>3.73</v>
      </c>
      <c r="H736" s="271"/>
      <c r="I736" s="271"/>
    </row>
    <row r="737" spans="1:9" x14ac:dyDescent="0.25">
      <c r="A737" s="271" t="s">
        <v>596</v>
      </c>
      <c r="B737" s="282" t="s">
        <v>585</v>
      </c>
      <c r="C737" s="271" t="s">
        <v>469</v>
      </c>
      <c r="D737" s="276">
        <v>8</v>
      </c>
      <c r="E737" s="276">
        <f t="shared" si="11"/>
        <v>480</v>
      </c>
      <c r="F737" s="273">
        <v>45565</v>
      </c>
      <c r="G737" s="262">
        <v>1.1299999999999999</v>
      </c>
      <c r="H737" s="271"/>
      <c r="I737" s="271"/>
    </row>
    <row r="738" spans="1:9" x14ac:dyDescent="0.25">
      <c r="A738" s="271" t="s">
        <v>596</v>
      </c>
      <c r="B738" s="282" t="s">
        <v>585</v>
      </c>
      <c r="C738" s="271" t="s">
        <v>469</v>
      </c>
      <c r="D738" s="276">
        <v>8</v>
      </c>
      <c r="E738" s="276">
        <f t="shared" si="11"/>
        <v>480</v>
      </c>
      <c r="F738" s="273">
        <v>45565</v>
      </c>
      <c r="G738" s="262">
        <v>4.55</v>
      </c>
      <c r="H738" s="271"/>
      <c r="I738" s="271"/>
    </row>
    <row r="739" spans="1:9" x14ac:dyDescent="0.25">
      <c r="A739" s="271" t="s">
        <v>596</v>
      </c>
      <c r="B739" s="282" t="s">
        <v>585</v>
      </c>
      <c r="C739" s="271" t="s">
        <v>469</v>
      </c>
      <c r="D739" s="276">
        <v>8</v>
      </c>
      <c r="E739" s="276">
        <f t="shared" si="11"/>
        <v>480</v>
      </c>
      <c r="F739" s="273">
        <v>45565</v>
      </c>
      <c r="G739" s="262">
        <v>4.53</v>
      </c>
      <c r="H739" s="271"/>
      <c r="I739" s="271"/>
    </row>
    <row r="740" spans="1:9" x14ac:dyDescent="0.25">
      <c r="A740" s="271" t="s">
        <v>596</v>
      </c>
      <c r="B740" s="282" t="s">
        <v>585</v>
      </c>
      <c r="C740" s="271" t="s">
        <v>469</v>
      </c>
      <c r="D740" s="276">
        <v>8</v>
      </c>
      <c r="E740" s="276">
        <f t="shared" si="11"/>
        <v>480</v>
      </c>
      <c r="F740" s="273">
        <v>45565</v>
      </c>
      <c r="G740" s="262">
        <v>2.9</v>
      </c>
      <c r="H740" s="271"/>
      <c r="I740" s="271"/>
    </row>
    <row r="741" spans="1:9" x14ac:dyDescent="0.25">
      <c r="A741" s="271" t="s">
        <v>596</v>
      </c>
      <c r="B741" s="282" t="s">
        <v>585</v>
      </c>
      <c r="C741" s="271" t="s">
        <v>469</v>
      </c>
      <c r="D741" s="276">
        <v>8</v>
      </c>
      <c r="E741" s="276">
        <f t="shared" si="11"/>
        <v>480</v>
      </c>
      <c r="F741" s="273">
        <v>45565</v>
      </c>
      <c r="G741" s="262">
        <v>3</v>
      </c>
      <c r="H741" s="271"/>
      <c r="I741" s="271"/>
    </row>
    <row r="742" spans="1:9" x14ac:dyDescent="0.25">
      <c r="A742" s="271" t="s">
        <v>596</v>
      </c>
      <c r="B742" s="282" t="s">
        <v>585</v>
      </c>
      <c r="C742" s="271" t="s">
        <v>469</v>
      </c>
      <c r="D742" s="276">
        <v>8</v>
      </c>
      <c r="E742" s="276">
        <f t="shared" si="11"/>
        <v>480</v>
      </c>
      <c r="F742" s="273">
        <v>45565</v>
      </c>
      <c r="G742" s="262">
        <v>4.28</v>
      </c>
      <c r="H742" s="271"/>
      <c r="I742" s="271"/>
    </row>
    <row r="743" spans="1:9" x14ac:dyDescent="0.25">
      <c r="A743" s="271" t="s">
        <v>596</v>
      </c>
      <c r="B743" s="282" t="s">
        <v>585</v>
      </c>
      <c r="C743" s="271" t="s">
        <v>469</v>
      </c>
      <c r="D743" s="276">
        <v>8</v>
      </c>
      <c r="E743" s="276">
        <f t="shared" si="11"/>
        <v>480</v>
      </c>
      <c r="F743" s="273">
        <v>45565</v>
      </c>
      <c r="G743" s="262">
        <v>4.7</v>
      </c>
      <c r="H743" s="271"/>
      <c r="I743" s="271"/>
    </row>
    <row r="744" spans="1:9" x14ac:dyDescent="0.25">
      <c r="A744" s="271" t="s">
        <v>596</v>
      </c>
      <c r="B744" s="282" t="s">
        <v>585</v>
      </c>
      <c r="C744" s="271" t="s">
        <v>469</v>
      </c>
      <c r="D744" s="276">
        <v>8</v>
      </c>
      <c r="E744" s="276">
        <f t="shared" si="11"/>
        <v>480</v>
      </c>
      <c r="F744" s="273">
        <v>45565</v>
      </c>
      <c r="G744" s="262">
        <v>1.7</v>
      </c>
      <c r="H744" s="271"/>
      <c r="I744" s="271"/>
    </row>
    <row r="745" spans="1:9" x14ac:dyDescent="0.25">
      <c r="A745" s="271" t="s">
        <v>596</v>
      </c>
      <c r="B745" s="282" t="s">
        <v>585</v>
      </c>
      <c r="C745" s="271" t="s">
        <v>469</v>
      </c>
      <c r="D745" s="276">
        <v>8</v>
      </c>
      <c r="E745" s="276">
        <f t="shared" si="11"/>
        <v>480</v>
      </c>
      <c r="F745" s="273">
        <v>45565</v>
      </c>
      <c r="G745" s="262">
        <v>1.82</v>
      </c>
      <c r="H745" s="271"/>
      <c r="I745" s="271"/>
    </row>
    <row r="746" spans="1:9" x14ac:dyDescent="0.25">
      <c r="A746" s="271" t="s">
        <v>596</v>
      </c>
      <c r="B746" s="282" t="s">
        <v>585</v>
      </c>
      <c r="C746" s="271" t="s">
        <v>469</v>
      </c>
      <c r="D746" s="276">
        <v>8</v>
      </c>
      <c r="E746" s="276">
        <f t="shared" si="11"/>
        <v>480</v>
      </c>
      <c r="F746" s="273">
        <v>45565</v>
      </c>
      <c r="G746" s="262">
        <v>2.25</v>
      </c>
      <c r="H746" s="271"/>
      <c r="I746" s="271"/>
    </row>
    <row r="747" spans="1:9" x14ac:dyDescent="0.25">
      <c r="A747" s="271" t="s">
        <v>596</v>
      </c>
      <c r="B747" s="282" t="s">
        <v>585</v>
      </c>
      <c r="C747" s="271" t="s">
        <v>469</v>
      </c>
      <c r="D747" s="276">
        <v>8</v>
      </c>
      <c r="E747" s="276">
        <f t="shared" si="11"/>
        <v>480</v>
      </c>
      <c r="F747" s="273">
        <v>45565</v>
      </c>
      <c r="G747" s="262">
        <v>3.5</v>
      </c>
      <c r="H747" s="271"/>
      <c r="I747" s="271"/>
    </row>
    <row r="748" spans="1:9" x14ac:dyDescent="0.25">
      <c r="A748" s="271" t="s">
        <v>596</v>
      </c>
      <c r="B748" s="282" t="s">
        <v>585</v>
      </c>
      <c r="C748" s="271" t="s">
        <v>469</v>
      </c>
      <c r="D748" s="276">
        <v>8</v>
      </c>
      <c r="E748" s="276">
        <f t="shared" si="11"/>
        <v>480</v>
      </c>
      <c r="F748" s="273">
        <v>45565</v>
      </c>
      <c r="G748" s="262">
        <v>1.28</v>
      </c>
      <c r="H748" s="271"/>
      <c r="I748" s="271"/>
    </row>
    <row r="749" spans="1:9" x14ac:dyDescent="0.25">
      <c r="A749" s="271" t="s">
        <v>596</v>
      </c>
      <c r="B749" s="282" t="s">
        <v>585</v>
      </c>
      <c r="C749" s="271" t="s">
        <v>469</v>
      </c>
      <c r="D749" s="276">
        <v>8</v>
      </c>
      <c r="E749" s="276">
        <f t="shared" si="11"/>
        <v>480</v>
      </c>
      <c r="F749" s="273">
        <v>45565</v>
      </c>
      <c r="G749" s="262">
        <v>2.25</v>
      </c>
      <c r="H749" s="271"/>
      <c r="I749" s="271"/>
    </row>
    <row r="750" spans="1:9" x14ac:dyDescent="0.25">
      <c r="A750" s="271" t="s">
        <v>596</v>
      </c>
      <c r="B750" s="282" t="s">
        <v>585</v>
      </c>
      <c r="C750" s="271" t="s">
        <v>469</v>
      </c>
      <c r="D750" s="276">
        <v>8</v>
      </c>
      <c r="E750" s="276">
        <f t="shared" si="11"/>
        <v>480</v>
      </c>
      <c r="F750" s="273">
        <v>45565</v>
      </c>
      <c r="G750" s="262">
        <v>3.77</v>
      </c>
      <c r="H750" s="271"/>
      <c r="I750" s="271"/>
    </row>
    <row r="751" spans="1:9" x14ac:dyDescent="0.25">
      <c r="A751" s="271" t="s">
        <v>596</v>
      </c>
      <c r="B751" s="282" t="s">
        <v>585</v>
      </c>
      <c r="C751" s="271" t="s">
        <v>469</v>
      </c>
      <c r="D751" s="276">
        <v>8</v>
      </c>
      <c r="E751" s="276">
        <f t="shared" si="11"/>
        <v>480</v>
      </c>
      <c r="F751" s="273">
        <v>45565</v>
      </c>
      <c r="G751" s="262">
        <v>2.1</v>
      </c>
      <c r="H751" s="271"/>
      <c r="I751" s="271"/>
    </row>
    <row r="752" spans="1:9" x14ac:dyDescent="0.25">
      <c r="A752" s="271" t="s">
        <v>596</v>
      </c>
      <c r="B752" s="282" t="s">
        <v>585</v>
      </c>
      <c r="C752" s="271" t="s">
        <v>469</v>
      </c>
      <c r="D752" s="276">
        <v>8</v>
      </c>
      <c r="E752" s="276">
        <f t="shared" si="11"/>
        <v>480</v>
      </c>
      <c r="F752" s="273">
        <v>45565</v>
      </c>
      <c r="G752" s="262">
        <v>2.42</v>
      </c>
      <c r="H752" s="271"/>
      <c r="I752" s="271"/>
    </row>
    <row r="753" spans="1:9" x14ac:dyDescent="0.25">
      <c r="A753" s="271" t="s">
        <v>596</v>
      </c>
      <c r="B753" s="282" t="s">
        <v>585</v>
      </c>
      <c r="C753" s="271" t="s">
        <v>469</v>
      </c>
      <c r="D753" s="276">
        <v>8</v>
      </c>
      <c r="E753" s="276">
        <f t="shared" si="11"/>
        <v>480</v>
      </c>
      <c r="F753" s="273">
        <v>45565</v>
      </c>
      <c r="G753" s="262">
        <v>1.22</v>
      </c>
      <c r="H753" s="271"/>
      <c r="I753" s="271"/>
    </row>
    <row r="754" spans="1:9" x14ac:dyDescent="0.25">
      <c r="A754" s="271" t="s">
        <v>596</v>
      </c>
      <c r="B754" s="282" t="s">
        <v>585</v>
      </c>
      <c r="C754" s="271" t="s">
        <v>469</v>
      </c>
      <c r="D754" s="276">
        <v>8</v>
      </c>
      <c r="E754" s="276">
        <f t="shared" si="11"/>
        <v>480</v>
      </c>
      <c r="F754" s="273">
        <v>45565</v>
      </c>
      <c r="G754" s="262">
        <v>2.88</v>
      </c>
      <c r="H754" s="271"/>
      <c r="I754" s="271"/>
    </row>
    <row r="755" spans="1:9" x14ac:dyDescent="0.25">
      <c r="A755" s="271" t="s">
        <v>596</v>
      </c>
      <c r="B755" s="282" t="s">
        <v>585</v>
      </c>
      <c r="C755" s="271" t="s">
        <v>469</v>
      </c>
      <c r="D755" s="276">
        <v>8</v>
      </c>
      <c r="E755" s="276">
        <f t="shared" si="11"/>
        <v>480</v>
      </c>
      <c r="F755" s="273">
        <v>45565</v>
      </c>
      <c r="G755" s="262">
        <v>2.7</v>
      </c>
      <c r="H755" s="271"/>
      <c r="I755" s="271"/>
    </row>
    <row r="756" spans="1:9" x14ac:dyDescent="0.25">
      <c r="A756" s="271" t="s">
        <v>596</v>
      </c>
      <c r="B756" s="282" t="s">
        <v>585</v>
      </c>
      <c r="C756" s="271" t="s">
        <v>469</v>
      </c>
      <c r="D756" s="276">
        <v>8</v>
      </c>
      <c r="E756" s="276">
        <f t="shared" si="11"/>
        <v>480</v>
      </c>
      <c r="F756" s="273">
        <v>45565</v>
      </c>
      <c r="G756" s="262">
        <v>2.2799999999999998</v>
      </c>
      <c r="H756" s="271"/>
      <c r="I756" s="271"/>
    </row>
    <row r="757" spans="1:9" x14ac:dyDescent="0.25">
      <c r="A757" s="271" t="s">
        <v>596</v>
      </c>
      <c r="B757" s="282" t="s">
        <v>585</v>
      </c>
      <c r="C757" s="271" t="s">
        <v>469</v>
      </c>
      <c r="D757" s="276">
        <v>8</v>
      </c>
      <c r="E757" s="276">
        <f t="shared" si="11"/>
        <v>480</v>
      </c>
      <c r="F757" s="273">
        <v>45565</v>
      </c>
      <c r="G757" s="262">
        <v>2.77</v>
      </c>
      <c r="H757" s="271"/>
      <c r="I757" s="271"/>
    </row>
    <row r="758" spans="1:9" x14ac:dyDescent="0.25">
      <c r="A758" s="271" t="s">
        <v>596</v>
      </c>
      <c r="B758" s="282" t="s">
        <v>585</v>
      </c>
      <c r="C758" s="271" t="s">
        <v>469</v>
      </c>
      <c r="D758" s="276">
        <v>8</v>
      </c>
      <c r="E758" s="276">
        <f t="shared" si="11"/>
        <v>480</v>
      </c>
      <c r="F758" s="273">
        <v>45565</v>
      </c>
      <c r="G758" s="262">
        <v>3.93</v>
      </c>
      <c r="H758" s="271"/>
      <c r="I758" s="271"/>
    </row>
    <row r="759" spans="1:9" x14ac:dyDescent="0.25">
      <c r="A759" s="271" t="s">
        <v>596</v>
      </c>
      <c r="B759" s="282" t="s">
        <v>585</v>
      </c>
      <c r="C759" s="271" t="s">
        <v>469</v>
      </c>
      <c r="D759" s="276">
        <v>8</v>
      </c>
      <c r="E759" s="276">
        <f t="shared" si="11"/>
        <v>480</v>
      </c>
      <c r="F759" s="273">
        <v>45565</v>
      </c>
      <c r="G759" s="262">
        <v>6.27</v>
      </c>
      <c r="H759" s="271"/>
      <c r="I759" s="271"/>
    </row>
    <row r="760" spans="1:9" x14ac:dyDescent="0.25">
      <c r="A760" s="271" t="s">
        <v>596</v>
      </c>
      <c r="B760" s="282" t="s">
        <v>585</v>
      </c>
      <c r="C760" s="271" t="s">
        <v>469</v>
      </c>
      <c r="D760" s="276">
        <v>8</v>
      </c>
      <c r="E760" s="276">
        <f t="shared" si="11"/>
        <v>480</v>
      </c>
      <c r="F760" s="273">
        <v>45565</v>
      </c>
      <c r="G760" s="262">
        <v>0.98</v>
      </c>
      <c r="H760" s="271"/>
      <c r="I760" s="271"/>
    </row>
    <row r="761" spans="1:9" x14ac:dyDescent="0.25">
      <c r="A761" s="271" t="s">
        <v>596</v>
      </c>
      <c r="B761" s="282" t="s">
        <v>585</v>
      </c>
      <c r="C761" s="271" t="s">
        <v>469</v>
      </c>
      <c r="D761" s="276">
        <v>8</v>
      </c>
      <c r="E761" s="276">
        <f t="shared" si="11"/>
        <v>480</v>
      </c>
      <c r="F761" s="273">
        <v>45565</v>
      </c>
      <c r="G761" s="262">
        <v>3.55</v>
      </c>
      <c r="H761" s="271"/>
      <c r="I761" s="271"/>
    </row>
    <row r="762" spans="1:9" x14ac:dyDescent="0.25">
      <c r="A762" s="271" t="s">
        <v>596</v>
      </c>
      <c r="B762" s="282" t="s">
        <v>585</v>
      </c>
      <c r="C762" s="271" t="s">
        <v>469</v>
      </c>
      <c r="D762" s="276">
        <v>8</v>
      </c>
      <c r="E762" s="276">
        <f t="shared" si="11"/>
        <v>480</v>
      </c>
      <c r="F762" s="273">
        <v>45565</v>
      </c>
      <c r="G762" s="262">
        <v>2.82</v>
      </c>
      <c r="H762" s="271"/>
      <c r="I762" s="271"/>
    </row>
    <row r="763" spans="1:9" x14ac:dyDescent="0.25">
      <c r="A763" s="271" t="s">
        <v>596</v>
      </c>
      <c r="B763" s="282" t="s">
        <v>585</v>
      </c>
      <c r="C763" s="271" t="s">
        <v>469</v>
      </c>
      <c r="D763" s="276">
        <v>8</v>
      </c>
      <c r="E763" s="276">
        <f t="shared" si="11"/>
        <v>480</v>
      </c>
      <c r="F763" s="273">
        <v>45565</v>
      </c>
      <c r="G763" s="262">
        <v>2.75</v>
      </c>
      <c r="H763" s="271"/>
      <c r="I763" s="271"/>
    </row>
    <row r="764" spans="1:9" x14ac:dyDescent="0.25">
      <c r="A764" s="271" t="s">
        <v>596</v>
      </c>
      <c r="B764" s="282" t="s">
        <v>585</v>
      </c>
      <c r="C764" s="271" t="s">
        <v>469</v>
      </c>
      <c r="D764" s="276">
        <v>8</v>
      </c>
      <c r="E764" s="276">
        <f t="shared" si="11"/>
        <v>480</v>
      </c>
      <c r="F764" s="273">
        <v>45565</v>
      </c>
      <c r="G764" s="262">
        <v>1.23</v>
      </c>
      <c r="H764" s="271"/>
      <c r="I764" s="271"/>
    </row>
    <row r="765" spans="1:9" x14ac:dyDescent="0.25">
      <c r="A765" s="271" t="s">
        <v>596</v>
      </c>
      <c r="B765" s="282" t="s">
        <v>585</v>
      </c>
      <c r="C765" s="271" t="s">
        <v>469</v>
      </c>
      <c r="D765" s="276">
        <v>8</v>
      </c>
      <c r="E765" s="276">
        <f t="shared" si="11"/>
        <v>480</v>
      </c>
      <c r="F765" s="273">
        <v>45565</v>
      </c>
      <c r="G765" s="262">
        <v>3.52</v>
      </c>
      <c r="H765" s="271"/>
      <c r="I765" s="271"/>
    </row>
    <row r="766" spans="1:9" x14ac:dyDescent="0.25">
      <c r="A766" s="271" t="s">
        <v>596</v>
      </c>
      <c r="B766" s="282" t="s">
        <v>585</v>
      </c>
      <c r="C766" s="271" t="s">
        <v>469</v>
      </c>
      <c r="D766" s="276">
        <v>8</v>
      </c>
      <c r="E766" s="276">
        <f t="shared" si="11"/>
        <v>480</v>
      </c>
      <c r="F766" s="273">
        <v>45565</v>
      </c>
      <c r="G766" s="262">
        <v>4.05</v>
      </c>
      <c r="H766" s="271"/>
      <c r="I766" s="271"/>
    </row>
    <row r="767" spans="1:9" x14ac:dyDescent="0.25">
      <c r="A767" s="271" t="s">
        <v>596</v>
      </c>
      <c r="B767" s="282" t="s">
        <v>585</v>
      </c>
      <c r="C767" s="271" t="s">
        <v>469</v>
      </c>
      <c r="D767" s="276">
        <v>8</v>
      </c>
      <c r="E767" s="276">
        <f t="shared" si="11"/>
        <v>480</v>
      </c>
      <c r="F767" s="273">
        <v>45565</v>
      </c>
      <c r="G767" s="262">
        <v>1.83</v>
      </c>
      <c r="H767" s="271"/>
      <c r="I767" s="271"/>
    </row>
    <row r="768" spans="1:9" x14ac:dyDescent="0.25">
      <c r="A768" s="271" t="s">
        <v>596</v>
      </c>
      <c r="B768" s="282" t="s">
        <v>585</v>
      </c>
      <c r="C768" s="271" t="s">
        <v>469</v>
      </c>
      <c r="D768" s="276">
        <v>8</v>
      </c>
      <c r="E768" s="276">
        <f t="shared" si="11"/>
        <v>480</v>
      </c>
      <c r="F768" s="273">
        <v>45565</v>
      </c>
      <c r="G768" s="262">
        <v>1.77</v>
      </c>
      <c r="H768" s="271"/>
      <c r="I768" s="271"/>
    </row>
    <row r="769" spans="1:9" x14ac:dyDescent="0.25">
      <c r="A769" s="271" t="s">
        <v>596</v>
      </c>
      <c r="B769" s="282" t="s">
        <v>585</v>
      </c>
      <c r="C769" s="271" t="s">
        <v>469</v>
      </c>
      <c r="D769" s="276">
        <v>8</v>
      </c>
      <c r="E769" s="276">
        <f t="shared" si="11"/>
        <v>480</v>
      </c>
      <c r="F769" s="273">
        <v>45565</v>
      </c>
      <c r="G769" s="262">
        <v>4.5999999999999996</v>
      </c>
      <c r="H769" s="271"/>
      <c r="I769" s="271"/>
    </row>
    <row r="770" spans="1:9" x14ac:dyDescent="0.25">
      <c r="A770" s="271" t="s">
        <v>596</v>
      </c>
      <c r="B770" s="282" t="s">
        <v>585</v>
      </c>
      <c r="C770" s="271" t="s">
        <v>469</v>
      </c>
      <c r="D770" s="276">
        <v>8</v>
      </c>
      <c r="E770" s="276">
        <f t="shared" si="11"/>
        <v>480</v>
      </c>
      <c r="F770" s="273">
        <v>45565</v>
      </c>
      <c r="G770" s="262">
        <v>3.62</v>
      </c>
      <c r="H770" s="271"/>
      <c r="I770" s="271"/>
    </row>
    <row r="771" spans="1:9" x14ac:dyDescent="0.25">
      <c r="A771" s="271" t="s">
        <v>596</v>
      </c>
      <c r="B771" s="282" t="s">
        <v>585</v>
      </c>
      <c r="C771" s="271" t="s">
        <v>469</v>
      </c>
      <c r="D771" s="276">
        <v>8</v>
      </c>
      <c r="E771" s="276">
        <f t="shared" ref="E771:E834" si="12">+D771*60</f>
        <v>480</v>
      </c>
      <c r="F771" s="273">
        <v>45565</v>
      </c>
      <c r="G771" s="262">
        <v>1.18</v>
      </c>
      <c r="H771" s="271"/>
      <c r="I771" s="271"/>
    </row>
    <row r="772" spans="1:9" x14ac:dyDescent="0.25">
      <c r="A772" s="271" t="s">
        <v>596</v>
      </c>
      <c r="B772" s="282" t="s">
        <v>585</v>
      </c>
      <c r="C772" s="271" t="s">
        <v>469</v>
      </c>
      <c r="D772" s="276">
        <v>8</v>
      </c>
      <c r="E772" s="276">
        <f t="shared" si="12"/>
        <v>480</v>
      </c>
      <c r="F772" s="273">
        <v>45565</v>
      </c>
      <c r="G772" s="262">
        <v>1.7</v>
      </c>
      <c r="H772" s="271"/>
      <c r="I772" s="271"/>
    </row>
    <row r="773" spans="1:9" x14ac:dyDescent="0.25">
      <c r="A773" s="271" t="s">
        <v>596</v>
      </c>
      <c r="B773" s="282" t="s">
        <v>585</v>
      </c>
      <c r="C773" s="271" t="s">
        <v>469</v>
      </c>
      <c r="D773" s="276">
        <v>8</v>
      </c>
      <c r="E773" s="276">
        <f t="shared" si="12"/>
        <v>480</v>
      </c>
      <c r="F773" s="273">
        <v>45565</v>
      </c>
      <c r="G773" s="262">
        <v>1.75</v>
      </c>
      <c r="H773" s="271"/>
      <c r="I773" s="271"/>
    </row>
    <row r="774" spans="1:9" x14ac:dyDescent="0.25">
      <c r="A774" s="271" t="s">
        <v>596</v>
      </c>
      <c r="B774" s="282" t="s">
        <v>585</v>
      </c>
      <c r="C774" s="271" t="s">
        <v>469</v>
      </c>
      <c r="D774" s="276">
        <v>8</v>
      </c>
      <c r="E774" s="276">
        <f t="shared" si="12"/>
        <v>480</v>
      </c>
      <c r="F774" s="273">
        <v>45565</v>
      </c>
      <c r="G774" s="262">
        <v>3.62</v>
      </c>
      <c r="H774" s="271"/>
      <c r="I774" s="271"/>
    </row>
    <row r="775" spans="1:9" x14ac:dyDescent="0.25">
      <c r="A775" s="271" t="s">
        <v>596</v>
      </c>
      <c r="B775" s="282" t="s">
        <v>597</v>
      </c>
      <c r="C775" s="271" t="s">
        <v>469</v>
      </c>
      <c r="D775" s="271">
        <v>4.25</v>
      </c>
      <c r="E775" s="276">
        <f t="shared" si="12"/>
        <v>255</v>
      </c>
      <c r="F775" s="273">
        <v>45565</v>
      </c>
      <c r="G775" s="262">
        <v>2.35</v>
      </c>
      <c r="H775" s="271"/>
      <c r="I775" s="271"/>
    </row>
    <row r="776" spans="1:9" x14ac:dyDescent="0.25">
      <c r="A776" s="271" t="s">
        <v>596</v>
      </c>
      <c r="B776" s="282" t="s">
        <v>597</v>
      </c>
      <c r="C776" s="271" t="s">
        <v>469</v>
      </c>
      <c r="D776" s="271">
        <v>4.25</v>
      </c>
      <c r="E776" s="276">
        <f t="shared" si="12"/>
        <v>255</v>
      </c>
      <c r="F776" s="273">
        <v>45565</v>
      </c>
      <c r="G776" s="262">
        <v>2.65</v>
      </c>
      <c r="H776" s="271"/>
      <c r="I776" s="271"/>
    </row>
    <row r="777" spans="1:9" x14ac:dyDescent="0.25">
      <c r="A777" s="271" t="s">
        <v>596</v>
      </c>
      <c r="B777" s="282" t="s">
        <v>597</v>
      </c>
      <c r="C777" s="271" t="s">
        <v>469</v>
      </c>
      <c r="D777" s="271">
        <v>4.25</v>
      </c>
      <c r="E777" s="276">
        <f t="shared" si="12"/>
        <v>255</v>
      </c>
      <c r="F777" s="273">
        <v>45565</v>
      </c>
      <c r="G777" s="262">
        <v>1.62</v>
      </c>
      <c r="H777" s="271"/>
      <c r="I777" s="271"/>
    </row>
    <row r="778" spans="1:9" x14ac:dyDescent="0.25">
      <c r="A778" s="271" t="s">
        <v>596</v>
      </c>
      <c r="B778" s="282" t="s">
        <v>597</v>
      </c>
      <c r="C778" s="271" t="s">
        <v>469</v>
      </c>
      <c r="D778" s="271">
        <v>4.25</v>
      </c>
      <c r="E778" s="276">
        <f t="shared" si="12"/>
        <v>255</v>
      </c>
      <c r="F778" s="273">
        <v>45565</v>
      </c>
      <c r="G778" s="262">
        <v>1.28</v>
      </c>
      <c r="H778" s="271"/>
      <c r="I778" s="271"/>
    </row>
    <row r="779" spans="1:9" x14ac:dyDescent="0.25">
      <c r="A779" s="271" t="s">
        <v>596</v>
      </c>
      <c r="B779" s="282" t="s">
        <v>597</v>
      </c>
      <c r="C779" s="271" t="s">
        <v>469</v>
      </c>
      <c r="D779" s="271">
        <v>4.25</v>
      </c>
      <c r="E779" s="276">
        <f t="shared" si="12"/>
        <v>255</v>
      </c>
      <c r="F779" s="273">
        <v>45565</v>
      </c>
      <c r="G779" s="262">
        <v>1.42</v>
      </c>
      <c r="H779" s="271"/>
      <c r="I779" s="271"/>
    </row>
    <row r="780" spans="1:9" x14ac:dyDescent="0.25">
      <c r="A780" s="271" t="s">
        <v>596</v>
      </c>
      <c r="B780" s="282" t="s">
        <v>597</v>
      </c>
      <c r="C780" s="271" t="s">
        <v>469</v>
      </c>
      <c r="D780" s="271">
        <v>4.25</v>
      </c>
      <c r="E780" s="276">
        <f t="shared" si="12"/>
        <v>255</v>
      </c>
      <c r="F780" s="273">
        <v>45565</v>
      </c>
      <c r="G780" s="262">
        <v>1.83</v>
      </c>
      <c r="H780" s="271"/>
      <c r="I780" s="271"/>
    </row>
    <row r="781" spans="1:9" x14ac:dyDescent="0.25">
      <c r="A781" s="271" t="s">
        <v>596</v>
      </c>
      <c r="B781" s="282" t="s">
        <v>597</v>
      </c>
      <c r="C781" s="271" t="s">
        <v>469</v>
      </c>
      <c r="D781" s="271">
        <v>4.25</v>
      </c>
      <c r="E781" s="276">
        <f t="shared" si="12"/>
        <v>255</v>
      </c>
      <c r="F781" s="273">
        <v>45565</v>
      </c>
      <c r="G781" s="262">
        <v>3.82</v>
      </c>
      <c r="H781" s="271"/>
      <c r="I781" s="271"/>
    </row>
    <row r="782" spans="1:9" x14ac:dyDescent="0.25">
      <c r="A782" s="271" t="s">
        <v>596</v>
      </c>
      <c r="B782" s="282" t="s">
        <v>597</v>
      </c>
      <c r="C782" s="271" t="s">
        <v>469</v>
      </c>
      <c r="D782" s="271">
        <v>4.25</v>
      </c>
      <c r="E782" s="276">
        <f t="shared" si="12"/>
        <v>255</v>
      </c>
      <c r="F782" s="273">
        <v>45565</v>
      </c>
      <c r="G782" s="262">
        <v>2.75</v>
      </c>
      <c r="H782" s="271"/>
      <c r="I782" s="271"/>
    </row>
    <row r="783" spans="1:9" x14ac:dyDescent="0.25">
      <c r="A783" s="271" t="s">
        <v>596</v>
      </c>
      <c r="B783" s="282" t="s">
        <v>597</v>
      </c>
      <c r="C783" s="271" t="s">
        <v>469</v>
      </c>
      <c r="D783" s="271">
        <v>4.25</v>
      </c>
      <c r="E783" s="276">
        <f t="shared" si="12"/>
        <v>255</v>
      </c>
      <c r="F783" s="273">
        <v>45565</v>
      </c>
      <c r="G783" s="262">
        <v>1.43</v>
      </c>
      <c r="H783" s="271"/>
      <c r="I783" s="271"/>
    </row>
    <row r="784" spans="1:9" x14ac:dyDescent="0.25">
      <c r="A784" s="271" t="s">
        <v>596</v>
      </c>
      <c r="B784" s="282" t="s">
        <v>597</v>
      </c>
      <c r="C784" s="271" t="s">
        <v>469</v>
      </c>
      <c r="D784" s="271">
        <v>4.25</v>
      </c>
      <c r="E784" s="276">
        <f t="shared" si="12"/>
        <v>255</v>
      </c>
      <c r="F784" s="273">
        <v>45565</v>
      </c>
      <c r="G784" s="262">
        <v>3.22</v>
      </c>
      <c r="H784" s="271"/>
      <c r="I784" s="271"/>
    </row>
    <row r="785" spans="1:9" x14ac:dyDescent="0.25">
      <c r="A785" s="271" t="s">
        <v>596</v>
      </c>
      <c r="B785" s="282" t="s">
        <v>597</v>
      </c>
      <c r="C785" s="271" t="s">
        <v>469</v>
      </c>
      <c r="D785" s="271">
        <v>4.25</v>
      </c>
      <c r="E785" s="276">
        <f t="shared" si="12"/>
        <v>255</v>
      </c>
      <c r="F785" s="273">
        <v>45565</v>
      </c>
      <c r="G785" s="262">
        <v>1.67</v>
      </c>
      <c r="H785" s="271"/>
      <c r="I785" s="271"/>
    </row>
    <row r="786" spans="1:9" x14ac:dyDescent="0.25">
      <c r="A786" s="271" t="s">
        <v>596</v>
      </c>
      <c r="B786" s="282" t="s">
        <v>597</v>
      </c>
      <c r="C786" s="271" t="s">
        <v>469</v>
      </c>
      <c r="D786" s="271">
        <v>4.25</v>
      </c>
      <c r="E786" s="276">
        <f t="shared" si="12"/>
        <v>255</v>
      </c>
      <c r="F786" s="273">
        <v>45565</v>
      </c>
      <c r="G786" s="262">
        <v>4.5199999999999996</v>
      </c>
      <c r="H786" s="271"/>
      <c r="I786" s="271"/>
    </row>
    <row r="787" spans="1:9" x14ac:dyDescent="0.25">
      <c r="A787" s="271" t="s">
        <v>596</v>
      </c>
      <c r="B787" s="282" t="s">
        <v>597</v>
      </c>
      <c r="C787" s="271" t="s">
        <v>469</v>
      </c>
      <c r="D787" s="271">
        <v>4.25</v>
      </c>
      <c r="E787" s="276">
        <f t="shared" si="12"/>
        <v>255</v>
      </c>
      <c r="F787" s="273">
        <v>45565</v>
      </c>
      <c r="G787" s="262">
        <v>2.12</v>
      </c>
      <c r="H787" s="271"/>
      <c r="I787" s="271"/>
    </row>
    <row r="788" spans="1:9" x14ac:dyDescent="0.25">
      <c r="A788" s="271" t="s">
        <v>596</v>
      </c>
      <c r="B788" s="282" t="s">
        <v>597</v>
      </c>
      <c r="C788" s="271" t="s">
        <v>469</v>
      </c>
      <c r="D788" s="271">
        <v>4.25</v>
      </c>
      <c r="E788" s="276">
        <f t="shared" si="12"/>
        <v>255</v>
      </c>
      <c r="F788" s="273">
        <v>45565</v>
      </c>
      <c r="G788" s="262">
        <v>0.98</v>
      </c>
      <c r="H788" s="271"/>
      <c r="I788" s="271"/>
    </row>
    <row r="789" spans="1:9" x14ac:dyDescent="0.25">
      <c r="A789" s="271" t="s">
        <v>596</v>
      </c>
      <c r="B789" s="282" t="s">
        <v>597</v>
      </c>
      <c r="C789" s="271" t="s">
        <v>469</v>
      </c>
      <c r="D789" s="271">
        <v>4.25</v>
      </c>
      <c r="E789" s="276">
        <f t="shared" si="12"/>
        <v>255</v>
      </c>
      <c r="F789" s="273">
        <v>45565</v>
      </c>
      <c r="G789" s="262">
        <v>0.97</v>
      </c>
      <c r="H789" s="271"/>
      <c r="I789" s="271"/>
    </row>
    <row r="790" spans="1:9" x14ac:dyDescent="0.25">
      <c r="A790" s="271" t="s">
        <v>596</v>
      </c>
      <c r="B790" s="282" t="s">
        <v>597</v>
      </c>
      <c r="C790" s="271" t="s">
        <v>469</v>
      </c>
      <c r="D790" s="271">
        <v>4.25</v>
      </c>
      <c r="E790" s="276">
        <f t="shared" si="12"/>
        <v>255</v>
      </c>
      <c r="F790" s="273">
        <v>45565</v>
      </c>
      <c r="G790" s="262">
        <v>1.75</v>
      </c>
      <c r="H790" s="271"/>
      <c r="I790" s="271"/>
    </row>
    <row r="791" spans="1:9" x14ac:dyDescent="0.25">
      <c r="A791" s="271" t="s">
        <v>596</v>
      </c>
      <c r="B791" s="282" t="s">
        <v>597</v>
      </c>
      <c r="C791" s="271" t="s">
        <v>469</v>
      </c>
      <c r="D791" s="271">
        <v>4.25</v>
      </c>
      <c r="E791" s="276">
        <f t="shared" si="12"/>
        <v>255</v>
      </c>
      <c r="F791" s="273">
        <v>45565</v>
      </c>
      <c r="G791" s="262">
        <v>1.2</v>
      </c>
      <c r="H791" s="271"/>
      <c r="I791" s="271"/>
    </row>
    <row r="792" spans="1:9" x14ac:dyDescent="0.25">
      <c r="A792" s="271" t="s">
        <v>596</v>
      </c>
      <c r="B792" s="282" t="s">
        <v>597</v>
      </c>
      <c r="C792" s="271" t="s">
        <v>469</v>
      </c>
      <c r="D792" s="271">
        <v>4.25</v>
      </c>
      <c r="E792" s="276">
        <f t="shared" si="12"/>
        <v>255</v>
      </c>
      <c r="F792" s="273">
        <v>45565</v>
      </c>
      <c r="G792" s="262">
        <v>1.67</v>
      </c>
      <c r="H792" s="271"/>
      <c r="I792" s="271"/>
    </row>
    <row r="793" spans="1:9" x14ac:dyDescent="0.25">
      <c r="A793" s="271" t="s">
        <v>596</v>
      </c>
      <c r="B793" s="282" t="s">
        <v>597</v>
      </c>
      <c r="C793" s="271" t="s">
        <v>469</v>
      </c>
      <c r="D793" s="271">
        <v>4.25</v>
      </c>
      <c r="E793" s="276">
        <f t="shared" si="12"/>
        <v>255</v>
      </c>
      <c r="F793" s="273">
        <v>45565</v>
      </c>
      <c r="G793" s="262">
        <v>6.72</v>
      </c>
      <c r="H793" s="271"/>
      <c r="I793" s="271"/>
    </row>
    <row r="794" spans="1:9" x14ac:dyDescent="0.25">
      <c r="A794" s="271" t="s">
        <v>596</v>
      </c>
      <c r="B794" s="282" t="s">
        <v>597</v>
      </c>
      <c r="C794" s="271" t="s">
        <v>469</v>
      </c>
      <c r="D794" s="271">
        <v>4.25</v>
      </c>
      <c r="E794" s="276">
        <f t="shared" si="12"/>
        <v>255</v>
      </c>
      <c r="F794" s="273">
        <v>45565</v>
      </c>
      <c r="G794" s="262">
        <v>4.3499999999999996</v>
      </c>
      <c r="H794" s="271"/>
      <c r="I794" s="271"/>
    </row>
    <row r="795" spans="1:9" x14ac:dyDescent="0.25">
      <c r="A795" s="271" t="s">
        <v>596</v>
      </c>
      <c r="B795" s="282" t="s">
        <v>597</v>
      </c>
      <c r="C795" s="271" t="s">
        <v>469</v>
      </c>
      <c r="D795" s="271">
        <v>4.25</v>
      </c>
      <c r="E795" s="276">
        <f t="shared" si="12"/>
        <v>255</v>
      </c>
      <c r="F795" s="273">
        <v>45565</v>
      </c>
      <c r="G795" s="262">
        <v>1.65</v>
      </c>
      <c r="H795" s="271"/>
      <c r="I795" s="271"/>
    </row>
    <row r="796" spans="1:9" x14ac:dyDescent="0.25">
      <c r="A796" s="271" t="s">
        <v>596</v>
      </c>
      <c r="B796" s="282" t="s">
        <v>597</v>
      </c>
      <c r="C796" s="271" t="s">
        <v>469</v>
      </c>
      <c r="D796" s="271">
        <v>4.25</v>
      </c>
      <c r="E796" s="276">
        <f t="shared" si="12"/>
        <v>255</v>
      </c>
      <c r="F796" s="273">
        <v>45565</v>
      </c>
      <c r="G796" s="262">
        <v>1.1299999999999999</v>
      </c>
      <c r="H796" s="271"/>
      <c r="I796" s="271"/>
    </row>
    <row r="797" spans="1:9" x14ac:dyDescent="0.25">
      <c r="A797" s="271" t="s">
        <v>596</v>
      </c>
      <c r="B797" s="282" t="s">
        <v>597</v>
      </c>
      <c r="C797" s="271" t="s">
        <v>469</v>
      </c>
      <c r="D797" s="271">
        <v>4.25</v>
      </c>
      <c r="E797" s="276">
        <f t="shared" si="12"/>
        <v>255</v>
      </c>
      <c r="F797" s="273">
        <v>45565</v>
      </c>
      <c r="G797" s="262">
        <v>1.97</v>
      </c>
      <c r="H797" s="271"/>
      <c r="I797" s="271"/>
    </row>
    <row r="798" spans="1:9" x14ac:dyDescent="0.25">
      <c r="A798" s="271" t="s">
        <v>596</v>
      </c>
      <c r="B798" s="282" t="s">
        <v>597</v>
      </c>
      <c r="C798" s="271" t="s">
        <v>469</v>
      </c>
      <c r="D798" s="271">
        <v>4.25</v>
      </c>
      <c r="E798" s="276">
        <f t="shared" si="12"/>
        <v>255</v>
      </c>
      <c r="F798" s="273">
        <v>45565</v>
      </c>
      <c r="G798" s="262">
        <v>3.12</v>
      </c>
      <c r="H798" s="271"/>
      <c r="I798" s="271"/>
    </row>
    <row r="799" spans="1:9" x14ac:dyDescent="0.25">
      <c r="A799" s="271" t="s">
        <v>596</v>
      </c>
      <c r="B799" s="282" t="s">
        <v>597</v>
      </c>
      <c r="C799" s="271" t="s">
        <v>469</v>
      </c>
      <c r="D799" s="271">
        <v>4.25</v>
      </c>
      <c r="E799" s="276">
        <f t="shared" si="12"/>
        <v>255</v>
      </c>
      <c r="F799" s="273">
        <v>45565</v>
      </c>
      <c r="G799" s="262">
        <v>4.37</v>
      </c>
      <c r="H799" s="271"/>
      <c r="I799" s="271"/>
    </row>
    <row r="800" spans="1:9" x14ac:dyDescent="0.25">
      <c r="A800" s="271" t="s">
        <v>596</v>
      </c>
      <c r="B800" s="282" t="s">
        <v>597</v>
      </c>
      <c r="C800" s="271" t="s">
        <v>469</v>
      </c>
      <c r="D800" s="271">
        <v>4.25</v>
      </c>
      <c r="E800" s="276">
        <f t="shared" si="12"/>
        <v>255</v>
      </c>
      <c r="F800" s="273">
        <v>45565</v>
      </c>
      <c r="G800" s="262">
        <v>3.03</v>
      </c>
      <c r="H800" s="271"/>
      <c r="I800" s="271"/>
    </row>
    <row r="801" spans="1:9" x14ac:dyDescent="0.25">
      <c r="A801" s="271" t="s">
        <v>596</v>
      </c>
      <c r="B801" s="282" t="s">
        <v>586</v>
      </c>
      <c r="C801" s="271" t="s">
        <v>469</v>
      </c>
      <c r="D801" s="271">
        <v>4.25</v>
      </c>
      <c r="E801" s="276">
        <f t="shared" si="12"/>
        <v>255</v>
      </c>
      <c r="F801" s="273">
        <v>45566</v>
      </c>
      <c r="G801" s="262">
        <v>0.23</v>
      </c>
      <c r="H801" s="271"/>
      <c r="I801" s="271"/>
    </row>
    <row r="802" spans="1:9" x14ac:dyDescent="0.25">
      <c r="A802" s="271" t="s">
        <v>596</v>
      </c>
      <c r="B802" s="282" t="s">
        <v>586</v>
      </c>
      <c r="C802" s="271" t="s">
        <v>469</v>
      </c>
      <c r="D802" s="271">
        <v>4.25</v>
      </c>
      <c r="E802" s="276">
        <f t="shared" si="12"/>
        <v>255</v>
      </c>
      <c r="F802" s="273">
        <v>45566</v>
      </c>
      <c r="G802" s="262">
        <v>0.57999999999999996</v>
      </c>
      <c r="H802" s="271"/>
      <c r="I802" s="271"/>
    </row>
    <row r="803" spans="1:9" x14ac:dyDescent="0.25">
      <c r="A803" s="271" t="s">
        <v>596</v>
      </c>
      <c r="B803" s="282" t="s">
        <v>586</v>
      </c>
      <c r="C803" s="271" t="s">
        <v>469</v>
      </c>
      <c r="D803" s="271">
        <v>4.25</v>
      </c>
      <c r="E803" s="276">
        <f t="shared" si="12"/>
        <v>255</v>
      </c>
      <c r="F803" s="273">
        <v>45566</v>
      </c>
      <c r="G803" s="262">
        <v>1.77</v>
      </c>
      <c r="H803" s="271"/>
      <c r="I803" s="271"/>
    </row>
    <row r="804" spans="1:9" x14ac:dyDescent="0.25">
      <c r="A804" s="271" t="s">
        <v>596</v>
      </c>
      <c r="B804" s="282" t="s">
        <v>586</v>
      </c>
      <c r="C804" s="271" t="s">
        <v>469</v>
      </c>
      <c r="D804" s="271">
        <v>4.25</v>
      </c>
      <c r="E804" s="276">
        <f t="shared" si="12"/>
        <v>255</v>
      </c>
      <c r="F804" s="273">
        <v>45566</v>
      </c>
      <c r="G804" s="262">
        <v>1.57</v>
      </c>
      <c r="H804" s="271"/>
      <c r="I804" s="271"/>
    </row>
    <row r="805" spans="1:9" x14ac:dyDescent="0.25">
      <c r="A805" s="271" t="s">
        <v>596</v>
      </c>
      <c r="B805" s="282" t="s">
        <v>586</v>
      </c>
      <c r="C805" s="271" t="s">
        <v>469</v>
      </c>
      <c r="D805" s="271">
        <v>4.25</v>
      </c>
      <c r="E805" s="276">
        <f t="shared" si="12"/>
        <v>255</v>
      </c>
      <c r="F805" s="273">
        <v>45566</v>
      </c>
      <c r="G805" s="262">
        <v>0.27</v>
      </c>
      <c r="H805" s="271"/>
      <c r="I805" s="271"/>
    </row>
    <row r="806" spans="1:9" x14ac:dyDescent="0.25">
      <c r="A806" s="271" t="s">
        <v>596</v>
      </c>
      <c r="B806" s="282" t="s">
        <v>586</v>
      </c>
      <c r="C806" s="271" t="s">
        <v>469</v>
      </c>
      <c r="D806" s="271">
        <v>4.25</v>
      </c>
      <c r="E806" s="276">
        <f t="shared" si="12"/>
        <v>255</v>
      </c>
      <c r="F806" s="273">
        <v>45566</v>
      </c>
      <c r="G806" s="262">
        <v>0.12</v>
      </c>
      <c r="H806" s="271"/>
      <c r="I806" s="271"/>
    </row>
    <row r="807" spans="1:9" x14ac:dyDescent="0.25">
      <c r="A807" s="271" t="s">
        <v>596</v>
      </c>
      <c r="B807" s="282" t="s">
        <v>586</v>
      </c>
      <c r="C807" s="271" t="s">
        <v>469</v>
      </c>
      <c r="D807" s="271">
        <v>4.25</v>
      </c>
      <c r="E807" s="276">
        <f t="shared" si="12"/>
        <v>255</v>
      </c>
      <c r="F807" s="273">
        <v>45566</v>
      </c>
      <c r="G807" s="262">
        <v>2.23</v>
      </c>
      <c r="H807" s="271"/>
      <c r="I807" s="271"/>
    </row>
    <row r="808" spans="1:9" x14ac:dyDescent="0.25">
      <c r="A808" s="271" t="s">
        <v>596</v>
      </c>
      <c r="B808" s="282" t="s">
        <v>586</v>
      </c>
      <c r="C808" s="271" t="s">
        <v>469</v>
      </c>
      <c r="D808" s="271">
        <v>4.25</v>
      </c>
      <c r="E808" s="276">
        <f t="shared" si="12"/>
        <v>255</v>
      </c>
      <c r="F808" s="273">
        <v>45566</v>
      </c>
      <c r="G808" s="262">
        <v>0.28000000000000003</v>
      </c>
      <c r="H808" s="271"/>
      <c r="I808" s="271"/>
    </row>
    <row r="809" spans="1:9" x14ac:dyDescent="0.25">
      <c r="A809" s="271" t="s">
        <v>596</v>
      </c>
      <c r="B809" s="282" t="s">
        <v>586</v>
      </c>
      <c r="C809" s="271" t="s">
        <v>469</v>
      </c>
      <c r="D809" s="271">
        <v>4.25</v>
      </c>
      <c r="E809" s="276">
        <f t="shared" si="12"/>
        <v>255</v>
      </c>
      <c r="F809" s="273">
        <v>45566</v>
      </c>
      <c r="G809" s="262">
        <v>0.17</v>
      </c>
      <c r="H809" s="271"/>
      <c r="I809" s="271"/>
    </row>
    <row r="810" spans="1:9" x14ac:dyDescent="0.25">
      <c r="A810" s="271" t="s">
        <v>596</v>
      </c>
      <c r="B810" s="282" t="s">
        <v>586</v>
      </c>
      <c r="C810" s="271" t="s">
        <v>469</v>
      </c>
      <c r="D810" s="271">
        <v>4.25</v>
      </c>
      <c r="E810" s="276">
        <f t="shared" si="12"/>
        <v>255</v>
      </c>
      <c r="F810" s="273">
        <v>45566</v>
      </c>
      <c r="G810" s="262">
        <v>0.12</v>
      </c>
      <c r="H810" s="271"/>
      <c r="I810" s="271"/>
    </row>
    <row r="811" spans="1:9" x14ac:dyDescent="0.25">
      <c r="A811" s="271" t="s">
        <v>596</v>
      </c>
      <c r="B811" s="282" t="s">
        <v>586</v>
      </c>
      <c r="C811" s="271" t="s">
        <v>469</v>
      </c>
      <c r="D811" s="271">
        <v>4.25</v>
      </c>
      <c r="E811" s="276">
        <f t="shared" si="12"/>
        <v>255</v>
      </c>
      <c r="F811" s="273">
        <v>45566</v>
      </c>
      <c r="G811" s="262">
        <v>2.08</v>
      </c>
      <c r="H811" s="271"/>
      <c r="I811" s="271"/>
    </row>
    <row r="812" spans="1:9" x14ac:dyDescent="0.25">
      <c r="A812" s="271" t="s">
        <v>596</v>
      </c>
      <c r="B812" s="282" t="s">
        <v>586</v>
      </c>
      <c r="C812" s="271" t="s">
        <v>469</v>
      </c>
      <c r="D812" s="271">
        <v>4.25</v>
      </c>
      <c r="E812" s="276">
        <f t="shared" si="12"/>
        <v>255</v>
      </c>
      <c r="F812" s="273">
        <v>45566</v>
      </c>
      <c r="G812" s="262">
        <v>0.92</v>
      </c>
      <c r="H812" s="271"/>
      <c r="I812" s="271"/>
    </row>
    <row r="813" spans="1:9" x14ac:dyDescent="0.25">
      <c r="A813" s="271" t="s">
        <v>596</v>
      </c>
      <c r="B813" s="282" t="s">
        <v>586</v>
      </c>
      <c r="C813" s="271" t="s">
        <v>469</v>
      </c>
      <c r="D813" s="271">
        <v>4.25</v>
      </c>
      <c r="E813" s="276">
        <f t="shared" si="12"/>
        <v>255</v>
      </c>
      <c r="F813" s="273">
        <v>45566</v>
      </c>
      <c r="G813" s="262">
        <v>2.5</v>
      </c>
      <c r="H813" s="271"/>
      <c r="I813" s="271"/>
    </row>
    <row r="814" spans="1:9" x14ac:dyDescent="0.25">
      <c r="A814" s="271" t="s">
        <v>596</v>
      </c>
      <c r="B814" s="282" t="s">
        <v>586</v>
      </c>
      <c r="C814" s="271" t="s">
        <v>469</v>
      </c>
      <c r="D814" s="271">
        <v>4.25</v>
      </c>
      <c r="E814" s="276">
        <f t="shared" si="12"/>
        <v>255</v>
      </c>
      <c r="F814" s="273">
        <v>45566</v>
      </c>
      <c r="G814" s="262">
        <v>0.27</v>
      </c>
      <c r="H814" s="271"/>
      <c r="I814" s="271"/>
    </row>
    <row r="815" spans="1:9" x14ac:dyDescent="0.25">
      <c r="A815" s="271" t="s">
        <v>596</v>
      </c>
      <c r="B815" s="282" t="s">
        <v>586</v>
      </c>
      <c r="C815" s="271" t="s">
        <v>469</v>
      </c>
      <c r="D815" s="271">
        <v>4.25</v>
      </c>
      <c r="E815" s="276">
        <f t="shared" si="12"/>
        <v>255</v>
      </c>
      <c r="F815" s="273">
        <v>45566</v>
      </c>
      <c r="G815" s="262">
        <v>7.0000000000000007E-2</v>
      </c>
      <c r="H815" s="271"/>
      <c r="I815" s="271"/>
    </row>
    <row r="816" spans="1:9" x14ac:dyDescent="0.25">
      <c r="A816" s="271" t="s">
        <v>596</v>
      </c>
      <c r="B816" s="282" t="s">
        <v>586</v>
      </c>
      <c r="C816" s="271" t="s">
        <v>469</v>
      </c>
      <c r="D816" s="271">
        <v>4.25</v>
      </c>
      <c r="E816" s="276">
        <f t="shared" si="12"/>
        <v>255</v>
      </c>
      <c r="F816" s="273">
        <v>45566</v>
      </c>
      <c r="G816" s="262">
        <v>0.1</v>
      </c>
      <c r="H816" s="271"/>
      <c r="I816" s="271"/>
    </row>
    <row r="817" spans="1:9" x14ac:dyDescent="0.25">
      <c r="A817" s="271" t="s">
        <v>596</v>
      </c>
      <c r="B817" s="282" t="s">
        <v>586</v>
      </c>
      <c r="C817" s="271" t="s">
        <v>469</v>
      </c>
      <c r="D817" s="271">
        <v>4.25</v>
      </c>
      <c r="E817" s="276">
        <f t="shared" si="12"/>
        <v>255</v>
      </c>
      <c r="F817" s="273">
        <v>45566</v>
      </c>
      <c r="G817" s="262">
        <v>0.12</v>
      </c>
      <c r="H817" s="271"/>
      <c r="I817" s="271"/>
    </row>
    <row r="818" spans="1:9" x14ac:dyDescent="0.25">
      <c r="A818" s="271" t="s">
        <v>596</v>
      </c>
      <c r="B818" s="282" t="s">
        <v>586</v>
      </c>
      <c r="C818" s="271" t="s">
        <v>469</v>
      </c>
      <c r="D818" s="271">
        <v>4.25</v>
      </c>
      <c r="E818" s="276">
        <f t="shared" si="12"/>
        <v>255</v>
      </c>
      <c r="F818" s="273">
        <v>45566</v>
      </c>
      <c r="G818" s="262">
        <v>1.8</v>
      </c>
      <c r="H818" s="271"/>
      <c r="I818" s="271"/>
    </row>
    <row r="819" spans="1:9" x14ac:dyDescent="0.25">
      <c r="A819" s="271" t="s">
        <v>596</v>
      </c>
      <c r="B819" s="282" t="s">
        <v>586</v>
      </c>
      <c r="C819" s="271" t="s">
        <v>469</v>
      </c>
      <c r="D819" s="271">
        <v>4.25</v>
      </c>
      <c r="E819" s="276">
        <f t="shared" si="12"/>
        <v>255</v>
      </c>
      <c r="F819" s="273">
        <v>45566</v>
      </c>
      <c r="G819" s="262">
        <v>0.85</v>
      </c>
      <c r="H819" s="271"/>
      <c r="I819" s="271"/>
    </row>
    <row r="820" spans="1:9" x14ac:dyDescent="0.25">
      <c r="A820" s="271" t="s">
        <v>596</v>
      </c>
      <c r="B820" s="282" t="s">
        <v>586</v>
      </c>
      <c r="C820" s="271" t="s">
        <v>469</v>
      </c>
      <c r="D820" s="271">
        <v>4.25</v>
      </c>
      <c r="E820" s="276">
        <f t="shared" si="12"/>
        <v>255</v>
      </c>
      <c r="F820" s="273">
        <v>45566</v>
      </c>
      <c r="G820" s="262">
        <v>0.28000000000000003</v>
      </c>
      <c r="H820" s="271"/>
      <c r="I820" s="271"/>
    </row>
    <row r="821" spans="1:9" x14ac:dyDescent="0.25">
      <c r="A821" s="271" t="s">
        <v>596</v>
      </c>
      <c r="B821" s="282" t="s">
        <v>586</v>
      </c>
      <c r="C821" s="271" t="s">
        <v>469</v>
      </c>
      <c r="D821" s="271">
        <v>4.25</v>
      </c>
      <c r="E821" s="276">
        <f t="shared" si="12"/>
        <v>255</v>
      </c>
      <c r="F821" s="273">
        <v>45566</v>
      </c>
      <c r="G821" s="262">
        <v>0.32</v>
      </c>
      <c r="H821" s="271"/>
      <c r="I821" s="271"/>
    </row>
    <row r="822" spans="1:9" x14ac:dyDescent="0.25">
      <c r="A822" s="271" t="s">
        <v>596</v>
      </c>
      <c r="B822" s="282" t="s">
        <v>586</v>
      </c>
      <c r="C822" s="271" t="s">
        <v>469</v>
      </c>
      <c r="D822" s="271">
        <v>4.25</v>
      </c>
      <c r="E822" s="276">
        <f t="shared" si="12"/>
        <v>255</v>
      </c>
      <c r="F822" s="273">
        <v>45566</v>
      </c>
      <c r="G822" s="262">
        <v>0.17</v>
      </c>
      <c r="H822" s="271"/>
      <c r="I822" s="271"/>
    </row>
    <row r="823" spans="1:9" x14ac:dyDescent="0.25">
      <c r="A823" s="271" t="s">
        <v>596</v>
      </c>
      <c r="B823" s="282" t="s">
        <v>586</v>
      </c>
      <c r="C823" s="271" t="s">
        <v>469</v>
      </c>
      <c r="D823" s="271">
        <v>4.25</v>
      </c>
      <c r="E823" s="276">
        <f t="shared" si="12"/>
        <v>255</v>
      </c>
      <c r="F823" s="273">
        <v>45566</v>
      </c>
      <c r="G823" s="262">
        <v>0.25</v>
      </c>
      <c r="H823" s="271"/>
      <c r="I823" s="271"/>
    </row>
    <row r="824" spans="1:9" x14ac:dyDescent="0.25">
      <c r="A824" s="271" t="s">
        <v>596</v>
      </c>
      <c r="B824" s="282" t="s">
        <v>586</v>
      </c>
      <c r="C824" s="271" t="s">
        <v>469</v>
      </c>
      <c r="D824" s="271">
        <v>4.25</v>
      </c>
      <c r="E824" s="276">
        <f t="shared" si="12"/>
        <v>255</v>
      </c>
      <c r="F824" s="273">
        <v>45566</v>
      </c>
      <c r="G824" s="262">
        <v>0.23</v>
      </c>
      <c r="H824" s="271"/>
      <c r="I824" s="271"/>
    </row>
    <row r="825" spans="1:9" x14ac:dyDescent="0.25">
      <c r="A825" s="271" t="s">
        <v>596</v>
      </c>
      <c r="B825" s="282" t="s">
        <v>586</v>
      </c>
      <c r="C825" s="271" t="s">
        <v>469</v>
      </c>
      <c r="D825" s="271">
        <v>4.25</v>
      </c>
      <c r="E825" s="276">
        <f t="shared" si="12"/>
        <v>255</v>
      </c>
      <c r="F825" s="273">
        <v>45566</v>
      </c>
      <c r="G825" s="262">
        <v>0.23</v>
      </c>
      <c r="H825" s="271"/>
      <c r="I825" s="271"/>
    </row>
    <row r="826" spans="1:9" x14ac:dyDescent="0.25">
      <c r="A826" s="271" t="s">
        <v>596</v>
      </c>
      <c r="B826" s="282" t="s">
        <v>586</v>
      </c>
      <c r="C826" s="271" t="s">
        <v>469</v>
      </c>
      <c r="D826" s="271">
        <v>4.25</v>
      </c>
      <c r="E826" s="276">
        <f t="shared" si="12"/>
        <v>255</v>
      </c>
      <c r="F826" s="273">
        <v>45566</v>
      </c>
      <c r="G826" s="262">
        <v>1.05</v>
      </c>
      <c r="H826" s="271"/>
      <c r="I826" s="271"/>
    </row>
    <row r="827" spans="1:9" x14ac:dyDescent="0.25">
      <c r="A827" s="271" t="s">
        <v>596</v>
      </c>
      <c r="B827" s="282" t="s">
        <v>586</v>
      </c>
      <c r="C827" s="271" t="s">
        <v>469</v>
      </c>
      <c r="D827" s="271">
        <v>4.25</v>
      </c>
      <c r="E827" s="276">
        <f t="shared" si="12"/>
        <v>255</v>
      </c>
      <c r="F827" s="273">
        <v>45566</v>
      </c>
      <c r="G827" s="262">
        <v>0.33</v>
      </c>
      <c r="H827" s="271"/>
      <c r="I827" s="271"/>
    </row>
    <row r="828" spans="1:9" x14ac:dyDescent="0.25">
      <c r="A828" s="271" t="s">
        <v>596</v>
      </c>
      <c r="B828" s="282" t="s">
        <v>586</v>
      </c>
      <c r="C828" s="271" t="s">
        <v>469</v>
      </c>
      <c r="D828" s="271">
        <v>4.25</v>
      </c>
      <c r="E828" s="276">
        <f t="shared" si="12"/>
        <v>255</v>
      </c>
      <c r="F828" s="273">
        <v>45566</v>
      </c>
      <c r="G828" s="262">
        <v>2.2200000000000002</v>
      </c>
      <c r="H828" s="271"/>
      <c r="I828" s="271"/>
    </row>
    <row r="829" spans="1:9" x14ac:dyDescent="0.25">
      <c r="A829" s="271" t="s">
        <v>596</v>
      </c>
      <c r="B829" s="282" t="s">
        <v>586</v>
      </c>
      <c r="C829" s="271" t="s">
        <v>469</v>
      </c>
      <c r="D829" s="271">
        <v>4.25</v>
      </c>
      <c r="E829" s="276">
        <f t="shared" si="12"/>
        <v>255</v>
      </c>
      <c r="F829" s="273">
        <v>45566</v>
      </c>
      <c r="G829" s="262">
        <v>0.15</v>
      </c>
      <c r="H829" s="271"/>
      <c r="I829" s="271"/>
    </row>
    <row r="830" spans="1:9" x14ac:dyDescent="0.25">
      <c r="A830" s="271" t="s">
        <v>596</v>
      </c>
      <c r="B830" s="282" t="s">
        <v>586</v>
      </c>
      <c r="C830" s="271" t="s">
        <v>469</v>
      </c>
      <c r="D830" s="271">
        <v>4.25</v>
      </c>
      <c r="E830" s="276">
        <f t="shared" si="12"/>
        <v>255</v>
      </c>
      <c r="F830" s="273">
        <v>45566</v>
      </c>
      <c r="G830" s="262">
        <v>0.2</v>
      </c>
      <c r="H830" s="271"/>
      <c r="I830" s="271"/>
    </row>
    <row r="831" spans="1:9" x14ac:dyDescent="0.25">
      <c r="A831" s="271" t="s">
        <v>596</v>
      </c>
      <c r="B831" s="282" t="s">
        <v>586</v>
      </c>
      <c r="C831" s="271" t="s">
        <v>469</v>
      </c>
      <c r="D831" s="271">
        <v>4.25</v>
      </c>
      <c r="E831" s="276">
        <f t="shared" si="12"/>
        <v>255</v>
      </c>
      <c r="F831" s="273">
        <v>45566</v>
      </c>
      <c r="G831" s="262">
        <v>0.22</v>
      </c>
      <c r="H831" s="271"/>
      <c r="I831" s="271"/>
    </row>
    <row r="832" spans="1:9" x14ac:dyDescent="0.25">
      <c r="A832" s="271" t="s">
        <v>596</v>
      </c>
      <c r="B832" s="282" t="s">
        <v>586</v>
      </c>
      <c r="C832" s="271" t="s">
        <v>469</v>
      </c>
      <c r="D832" s="271">
        <v>4.25</v>
      </c>
      <c r="E832" s="276">
        <f t="shared" si="12"/>
        <v>255</v>
      </c>
      <c r="F832" s="273">
        <v>45566</v>
      </c>
      <c r="G832" s="262">
        <v>0.13</v>
      </c>
      <c r="H832" s="271"/>
      <c r="I832" s="271"/>
    </row>
    <row r="833" spans="1:9" x14ac:dyDescent="0.25">
      <c r="A833" s="271" t="s">
        <v>596</v>
      </c>
      <c r="B833" s="282" t="s">
        <v>586</v>
      </c>
      <c r="C833" s="271" t="s">
        <v>469</v>
      </c>
      <c r="D833" s="271">
        <v>4.25</v>
      </c>
      <c r="E833" s="276">
        <f t="shared" si="12"/>
        <v>255</v>
      </c>
      <c r="F833" s="273">
        <v>45566</v>
      </c>
      <c r="G833" s="262">
        <v>0.12</v>
      </c>
      <c r="H833" s="271"/>
      <c r="I833" s="271"/>
    </row>
    <row r="834" spans="1:9" x14ac:dyDescent="0.25">
      <c r="A834" s="271" t="s">
        <v>596</v>
      </c>
      <c r="B834" s="282" t="s">
        <v>586</v>
      </c>
      <c r="C834" s="271" t="s">
        <v>469</v>
      </c>
      <c r="D834" s="271">
        <v>4.25</v>
      </c>
      <c r="E834" s="276">
        <f t="shared" si="12"/>
        <v>255</v>
      </c>
      <c r="F834" s="273">
        <v>45566</v>
      </c>
      <c r="G834" s="262">
        <v>0.13</v>
      </c>
      <c r="H834" s="271"/>
      <c r="I834" s="271"/>
    </row>
    <row r="835" spans="1:9" x14ac:dyDescent="0.25">
      <c r="A835" s="271" t="s">
        <v>596</v>
      </c>
      <c r="B835" s="282" t="s">
        <v>586</v>
      </c>
      <c r="C835" s="271" t="s">
        <v>469</v>
      </c>
      <c r="D835" s="271">
        <v>4.25</v>
      </c>
      <c r="E835" s="276">
        <f t="shared" ref="E835:E898" si="13">+D835*60</f>
        <v>255</v>
      </c>
      <c r="F835" s="273">
        <v>45566</v>
      </c>
      <c r="G835" s="262">
        <v>0.1</v>
      </c>
      <c r="H835" s="271"/>
      <c r="I835" s="271"/>
    </row>
    <row r="836" spans="1:9" x14ac:dyDescent="0.25">
      <c r="A836" s="271" t="s">
        <v>596</v>
      </c>
      <c r="B836" s="282" t="s">
        <v>586</v>
      </c>
      <c r="C836" s="271" t="s">
        <v>469</v>
      </c>
      <c r="D836" s="271">
        <v>4.25</v>
      </c>
      <c r="E836" s="276">
        <f t="shared" si="13"/>
        <v>255</v>
      </c>
      <c r="F836" s="273">
        <v>45566</v>
      </c>
      <c r="G836" s="262">
        <v>29.52</v>
      </c>
      <c r="H836" s="271"/>
      <c r="I836" s="271"/>
    </row>
    <row r="837" spans="1:9" x14ac:dyDescent="0.25">
      <c r="A837" s="271" t="s">
        <v>596</v>
      </c>
      <c r="B837" s="282" t="s">
        <v>587</v>
      </c>
      <c r="C837" s="271" t="s">
        <v>469</v>
      </c>
      <c r="D837" s="271">
        <v>4.25</v>
      </c>
      <c r="E837" s="276">
        <f t="shared" si="13"/>
        <v>255</v>
      </c>
      <c r="F837" s="273">
        <v>45566</v>
      </c>
      <c r="G837" s="262">
        <v>13.08</v>
      </c>
      <c r="H837" s="271"/>
      <c r="I837" s="271"/>
    </row>
    <row r="838" spans="1:9" x14ac:dyDescent="0.25">
      <c r="A838" s="271" t="s">
        <v>584</v>
      </c>
      <c r="B838" s="282" t="s">
        <v>588</v>
      </c>
      <c r="C838" s="271" t="s">
        <v>469</v>
      </c>
      <c r="D838" s="276">
        <v>8</v>
      </c>
      <c r="E838" s="276">
        <f t="shared" si="13"/>
        <v>480</v>
      </c>
      <c r="F838" s="273">
        <v>45566</v>
      </c>
      <c r="G838" s="262">
        <v>9.3000000000000007</v>
      </c>
      <c r="H838" s="271"/>
      <c r="I838" s="271"/>
    </row>
    <row r="839" spans="1:9" x14ac:dyDescent="0.25">
      <c r="A839" s="271" t="s">
        <v>596</v>
      </c>
      <c r="B839" s="282" t="s">
        <v>587</v>
      </c>
      <c r="C839" s="271" t="s">
        <v>469</v>
      </c>
      <c r="D839" s="276">
        <v>8</v>
      </c>
      <c r="E839" s="276">
        <f t="shared" si="13"/>
        <v>480</v>
      </c>
      <c r="F839" s="273">
        <v>45566</v>
      </c>
      <c r="G839" s="262">
        <v>13.37</v>
      </c>
      <c r="H839" s="271"/>
      <c r="I839" s="271"/>
    </row>
    <row r="840" spans="1:9" x14ac:dyDescent="0.25">
      <c r="A840" s="271" t="s">
        <v>596</v>
      </c>
      <c r="B840" s="282" t="s">
        <v>587</v>
      </c>
      <c r="C840" s="271" t="s">
        <v>469</v>
      </c>
      <c r="D840" s="276">
        <v>8</v>
      </c>
      <c r="E840" s="276">
        <f t="shared" si="13"/>
        <v>480</v>
      </c>
      <c r="F840" s="273">
        <v>45566</v>
      </c>
      <c r="G840" s="262">
        <v>12.05</v>
      </c>
      <c r="H840" s="271"/>
      <c r="I840" s="271"/>
    </row>
    <row r="841" spans="1:9" x14ac:dyDescent="0.25">
      <c r="A841" s="271" t="s">
        <v>596</v>
      </c>
      <c r="B841" s="282" t="s">
        <v>587</v>
      </c>
      <c r="C841" s="271" t="s">
        <v>469</v>
      </c>
      <c r="D841" s="276">
        <v>8</v>
      </c>
      <c r="E841" s="276">
        <f t="shared" si="13"/>
        <v>480</v>
      </c>
      <c r="F841" s="273">
        <v>45566</v>
      </c>
      <c r="G841" s="262">
        <v>1.2</v>
      </c>
      <c r="H841" s="271"/>
      <c r="I841" s="271"/>
    </row>
    <row r="842" spans="1:9" x14ac:dyDescent="0.25">
      <c r="A842" s="271" t="s">
        <v>596</v>
      </c>
      <c r="B842" s="282" t="s">
        <v>587</v>
      </c>
      <c r="C842" s="271" t="s">
        <v>469</v>
      </c>
      <c r="D842" s="276">
        <v>8</v>
      </c>
      <c r="E842" s="276">
        <f t="shared" si="13"/>
        <v>480</v>
      </c>
      <c r="F842" s="273">
        <v>45566</v>
      </c>
      <c r="G842" s="262">
        <v>1.93</v>
      </c>
      <c r="H842" s="271"/>
      <c r="I842" s="271"/>
    </row>
    <row r="843" spans="1:9" x14ac:dyDescent="0.25">
      <c r="A843" s="271" t="s">
        <v>596</v>
      </c>
      <c r="B843" s="282" t="s">
        <v>587</v>
      </c>
      <c r="C843" s="271" t="s">
        <v>469</v>
      </c>
      <c r="D843" s="276">
        <v>8</v>
      </c>
      <c r="E843" s="276">
        <f t="shared" si="13"/>
        <v>480</v>
      </c>
      <c r="F843" s="273">
        <v>45566</v>
      </c>
      <c r="G843" s="262">
        <v>0.82</v>
      </c>
      <c r="H843" s="271"/>
      <c r="I843" s="271"/>
    </row>
    <row r="844" spans="1:9" x14ac:dyDescent="0.25">
      <c r="A844" s="271" t="s">
        <v>596</v>
      </c>
      <c r="B844" s="282" t="s">
        <v>587</v>
      </c>
      <c r="C844" s="271" t="s">
        <v>469</v>
      </c>
      <c r="D844" s="276">
        <v>8</v>
      </c>
      <c r="E844" s="276">
        <f t="shared" si="13"/>
        <v>480</v>
      </c>
      <c r="F844" s="273">
        <v>45566</v>
      </c>
      <c r="G844" s="262">
        <v>4.83</v>
      </c>
      <c r="H844" s="271"/>
      <c r="I844" s="271"/>
    </row>
    <row r="845" spans="1:9" x14ac:dyDescent="0.25">
      <c r="A845" s="271" t="s">
        <v>596</v>
      </c>
      <c r="B845" s="282" t="s">
        <v>587</v>
      </c>
      <c r="C845" s="271" t="s">
        <v>469</v>
      </c>
      <c r="D845" s="276">
        <v>8</v>
      </c>
      <c r="E845" s="276">
        <f t="shared" si="13"/>
        <v>480</v>
      </c>
      <c r="F845" s="273">
        <v>45566</v>
      </c>
      <c r="G845" s="262">
        <v>8.82</v>
      </c>
      <c r="H845" s="271"/>
      <c r="I845" s="271"/>
    </row>
    <row r="846" spans="1:9" x14ac:dyDescent="0.25">
      <c r="A846" s="271" t="s">
        <v>596</v>
      </c>
      <c r="B846" s="282" t="s">
        <v>587</v>
      </c>
      <c r="C846" s="271" t="s">
        <v>469</v>
      </c>
      <c r="D846" s="276">
        <v>8</v>
      </c>
      <c r="E846" s="276">
        <f t="shared" si="13"/>
        <v>480</v>
      </c>
      <c r="F846" s="273">
        <v>45566</v>
      </c>
      <c r="G846" s="262">
        <v>27.1</v>
      </c>
      <c r="H846" s="271"/>
      <c r="I846" s="271"/>
    </row>
    <row r="847" spans="1:9" x14ac:dyDescent="0.25">
      <c r="A847" s="271" t="s">
        <v>596</v>
      </c>
      <c r="B847" s="282" t="s">
        <v>587</v>
      </c>
      <c r="C847" s="271" t="s">
        <v>469</v>
      </c>
      <c r="D847" s="276">
        <v>8</v>
      </c>
      <c r="E847" s="276">
        <f t="shared" si="13"/>
        <v>480</v>
      </c>
      <c r="F847" s="273">
        <v>45566</v>
      </c>
      <c r="G847" s="262">
        <v>1.53</v>
      </c>
      <c r="H847" s="271"/>
      <c r="I847" s="271"/>
    </row>
    <row r="848" spans="1:9" x14ac:dyDescent="0.25">
      <c r="A848" s="271" t="s">
        <v>596</v>
      </c>
      <c r="B848" s="282" t="s">
        <v>587</v>
      </c>
      <c r="C848" s="271" t="s">
        <v>469</v>
      </c>
      <c r="D848" s="276">
        <v>8</v>
      </c>
      <c r="E848" s="276">
        <f t="shared" si="13"/>
        <v>480</v>
      </c>
      <c r="F848" s="273">
        <v>45566</v>
      </c>
      <c r="G848" s="262">
        <v>2.0499999999999998</v>
      </c>
      <c r="H848" s="271"/>
      <c r="I848" s="271"/>
    </row>
    <row r="849" spans="1:9" x14ac:dyDescent="0.25">
      <c r="A849" s="271" t="s">
        <v>596</v>
      </c>
      <c r="B849" s="282" t="s">
        <v>587</v>
      </c>
      <c r="C849" s="271" t="s">
        <v>469</v>
      </c>
      <c r="D849" s="276">
        <v>8</v>
      </c>
      <c r="E849" s="276">
        <f t="shared" si="13"/>
        <v>480</v>
      </c>
      <c r="F849" s="273">
        <v>45566</v>
      </c>
      <c r="G849" s="262">
        <v>2.38</v>
      </c>
      <c r="H849" s="271"/>
      <c r="I849" s="271"/>
    </row>
    <row r="850" spans="1:9" x14ac:dyDescent="0.25">
      <c r="A850" s="271" t="s">
        <v>596</v>
      </c>
      <c r="B850" s="282" t="s">
        <v>587</v>
      </c>
      <c r="C850" s="271" t="s">
        <v>469</v>
      </c>
      <c r="D850" s="276">
        <v>8</v>
      </c>
      <c r="E850" s="276">
        <f t="shared" si="13"/>
        <v>480</v>
      </c>
      <c r="F850" s="273">
        <v>45566</v>
      </c>
      <c r="G850" s="262">
        <v>6.4</v>
      </c>
      <c r="H850" s="271"/>
      <c r="I850" s="271"/>
    </row>
    <row r="851" spans="1:9" x14ac:dyDescent="0.25">
      <c r="A851" s="271" t="s">
        <v>596</v>
      </c>
      <c r="B851" s="282" t="s">
        <v>587</v>
      </c>
      <c r="C851" s="271" t="s">
        <v>469</v>
      </c>
      <c r="D851" s="276">
        <v>8</v>
      </c>
      <c r="E851" s="276">
        <f t="shared" si="13"/>
        <v>480</v>
      </c>
      <c r="F851" s="273">
        <v>45566</v>
      </c>
      <c r="G851" s="262">
        <v>4.82</v>
      </c>
      <c r="H851" s="271"/>
      <c r="I851" s="271"/>
    </row>
    <row r="852" spans="1:9" x14ac:dyDescent="0.25">
      <c r="A852" s="271" t="s">
        <v>596</v>
      </c>
      <c r="B852" s="282" t="s">
        <v>587</v>
      </c>
      <c r="C852" s="271" t="s">
        <v>469</v>
      </c>
      <c r="D852" s="276">
        <v>8</v>
      </c>
      <c r="E852" s="276">
        <f t="shared" si="13"/>
        <v>480</v>
      </c>
      <c r="F852" s="273">
        <v>45566</v>
      </c>
      <c r="G852" s="262">
        <v>3.28</v>
      </c>
      <c r="H852" s="271"/>
      <c r="I852" s="271"/>
    </row>
    <row r="853" spans="1:9" x14ac:dyDescent="0.25">
      <c r="A853" s="271" t="s">
        <v>596</v>
      </c>
      <c r="B853" s="282" t="s">
        <v>587</v>
      </c>
      <c r="C853" s="271" t="s">
        <v>469</v>
      </c>
      <c r="D853" s="276">
        <v>8</v>
      </c>
      <c r="E853" s="276">
        <f t="shared" si="13"/>
        <v>480</v>
      </c>
      <c r="F853" s="273">
        <v>45566</v>
      </c>
      <c r="G853" s="262">
        <v>1.35</v>
      </c>
      <c r="H853" s="271"/>
      <c r="I853" s="271"/>
    </row>
    <row r="854" spans="1:9" x14ac:dyDescent="0.25">
      <c r="A854" s="271" t="s">
        <v>596</v>
      </c>
      <c r="B854" s="282" t="s">
        <v>587</v>
      </c>
      <c r="C854" s="271" t="s">
        <v>469</v>
      </c>
      <c r="D854" s="276">
        <v>8</v>
      </c>
      <c r="E854" s="276">
        <f t="shared" si="13"/>
        <v>480</v>
      </c>
      <c r="F854" s="273">
        <v>45566</v>
      </c>
      <c r="G854" s="262">
        <v>0.88</v>
      </c>
      <c r="H854" s="271"/>
      <c r="I854" s="271"/>
    </row>
    <row r="855" spans="1:9" x14ac:dyDescent="0.25">
      <c r="A855" s="271" t="s">
        <v>596</v>
      </c>
      <c r="B855" s="282" t="s">
        <v>587</v>
      </c>
      <c r="C855" s="271" t="s">
        <v>469</v>
      </c>
      <c r="D855" s="276">
        <v>8</v>
      </c>
      <c r="E855" s="276">
        <f t="shared" si="13"/>
        <v>480</v>
      </c>
      <c r="F855" s="273">
        <v>45566</v>
      </c>
      <c r="G855" s="262">
        <v>4.57</v>
      </c>
      <c r="H855" s="271"/>
      <c r="I855" s="271"/>
    </row>
    <row r="856" spans="1:9" x14ac:dyDescent="0.25">
      <c r="A856" s="271" t="s">
        <v>596</v>
      </c>
      <c r="B856" s="282" t="s">
        <v>587</v>
      </c>
      <c r="C856" s="271" t="s">
        <v>469</v>
      </c>
      <c r="D856" s="276">
        <v>8</v>
      </c>
      <c r="E856" s="276">
        <f t="shared" si="13"/>
        <v>480</v>
      </c>
      <c r="F856" s="273">
        <v>45566</v>
      </c>
      <c r="G856" s="262">
        <v>2.4300000000000002</v>
      </c>
      <c r="H856" s="271"/>
      <c r="I856" s="271"/>
    </row>
    <row r="857" spans="1:9" x14ac:dyDescent="0.25">
      <c r="A857" s="271" t="s">
        <v>596</v>
      </c>
      <c r="B857" s="282" t="s">
        <v>587</v>
      </c>
      <c r="C857" s="271" t="s">
        <v>469</v>
      </c>
      <c r="D857" s="276">
        <v>8</v>
      </c>
      <c r="E857" s="276">
        <f t="shared" si="13"/>
        <v>480</v>
      </c>
      <c r="F857" s="273">
        <v>45566</v>
      </c>
      <c r="G857" s="262">
        <v>28.53</v>
      </c>
      <c r="H857" s="271"/>
      <c r="I857" s="271"/>
    </row>
    <row r="858" spans="1:9" x14ac:dyDescent="0.25">
      <c r="A858" s="271" t="s">
        <v>596</v>
      </c>
      <c r="B858" s="282" t="s">
        <v>587</v>
      </c>
      <c r="C858" s="271" t="s">
        <v>469</v>
      </c>
      <c r="D858" s="276">
        <v>8</v>
      </c>
      <c r="E858" s="276">
        <f t="shared" si="13"/>
        <v>480</v>
      </c>
      <c r="F858" s="273">
        <v>45566</v>
      </c>
      <c r="G858" s="262">
        <v>8.43</v>
      </c>
      <c r="H858" s="271"/>
      <c r="I858" s="271"/>
    </row>
    <row r="859" spans="1:9" x14ac:dyDescent="0.25">
      <c r="A859" s="271" t="s">
        <v>596</v>
      </c>
      <c r="B859" s="282" t="s">
        <v>587</v>
      </c>
      <c r="C859" s="271" t="s">
        <v>469</v>
      </c>
      <c r="D859" s="276">
        <v>8</v>
      </c>
      <c r="E859" s="276">
        <f t="shared" si="13"/>
        <v>480</v>
      </c>
      <c r="F859" s="273">
        <v>45566</v>
      </c>
      <c r="G859" s="262">
        <v>6.67</v>
      </c>
      <c r="H859" s="271"/>
      <c r="I859" s="271"/>
    </row>
    <row r="860" spans="1:9" x14ac:dyDescent="0.25">
      <c r="A860" s="271" t="s">
        <v>596</v>
      </c>
      <c r="B860" s="282" t="s">
        <v>587</v>
      </c>
      <c r="C860" s="271" t="s">
        <v>469</v>
      </c>
      <c r="D860" s="276">
        <v>8</v>
      </c>
      <c r="E860" s="276">
        <f t="shared" si="13"/>
        <v>480</v>
      </c>
      <c r="F860" s="273">
        <v>45566</v>
      </c>
      <c r="G860" s="262">
        <v>5.32</v>
      </c>
      <c r="H860" s="271"/>
      <c r="I860" s="271"/>
    </row>
    <row r="861" spans="1:9" x14ac:dyDescent="0.25">
      <c r="A861" s="271" t="s">
        <v>596</v>
      </c>
      <c r="B861" s="282" t="s">
        <v>587</v>
      </c>
      <c r="C861" s="271" t="s">
        <v>469</v>
      </c>
      <c r="D861" s="276">
        <v>8</v>
      </c>
      <c r="E861" s="276">
        <f t="shared" si="13"/>
        <v>480</v>
      </c>
      <c r="F861" s="273">
        <v>45566</v>
      </c>
      <c r="G861" s="262">
        <v>19.399999999999999</v>
      </c>
      <c r="H861" s="271"/>
      <c r="I861" s="271"/>
    </row>
    <row r="862" spans="1:9" x14ac:dyDescent="0.25">
      <c r="A862" s="271" t="s">
        <v>596</v>
      </c>
      <c r="B862" s="282" t="s">
        <v>587</v>
      </c>
      <c r="C862" s="271" t="s">
        <v>469</v>
      </c>
      <c r="D862" s="276">
        <v>8</v>
      </c>
      <c r="E862" s="276">
        <f t="shared" si="13"/>
        <v>480</v>
      </c>
      <c r="F862" s="273">
        <v>45566</v>
      </c>
      <c r="G862" s="262">
        <v>56.47</v>
      </c>
      <c r="H862" s="271"/>
      <c r="I862" s="271"/>
    </row>
    <row r="863" spans="1:9" x14ac:dyDescent="0.25">
      <c r="A863" s="271" t="s">
        <v>596</v>
      </c>
      <c r="B863" s="282" t="s">
        <v>587</v>
      </c>
      <c r="C863" s="271" t="s">
        <v>469</v>
      </c>
      <c r="D863" s="276">
        <v>8</v>
      </c>
      <c r="E863" s="276">
        <f t="shared" si="13"/>
        <v>480</v>
      </c>
      <c r="F863" s="273">
        <v>45566</v>
      </c>
      <c r="G863" s="262">
        <v>19.399999999999999</v>
      </c>
      <c r="H863" s="271"/>
      <c r="I863" s="271"/>
    </row>
    <row r="864" spans="1:9" x14ac:dyDescent="0.25">
      <c r="A864" s="271" t="s">
        <v>596</v>
      </c>
      <c r="B864" s="282" t="s">
        <v>597</v>
      </c>
      <c r="C864" s="271" t="s">
        <v>469</v>
      </c>
      <c r="D864" s="276">
        <v>8</v>
      </c>
      <c r="E864" s="276">
        <f t="shared" si="13"/>
        <v>480</v>
      </c>
      <c r="F864" s="273">
        <v>45566</v>
      </c>
      <c r="G864" s="262">
        <v>3.68</v>
      </c>
      <c r="H864" s="271"/>
      <c r="I864" s="271"/>
    </row>
    <row r="865" spans="1:9" x14ac:dyDescent="0.25">
      <c r="A865" s="271" t="s">
        <v>596</v>
      </c>
      <c r="B865" s="282" t="s">
        <v>597</v>
      </c>
      <c r="C865" s="271" t="s">
        <v>469</v>
      </c>
      <c r="D865" s="276">
        <v>8</v>
      </c>
      <c r="E865" s="276">
        <f t="shared" si="13"/>
        <v>480</v>
      </c>
      <c r="F865" s="273">
        <v>45566</v>
      </c>
      <c r="G865" s="262">
        <v>2.2799999999999998</v>
      </c>
      <c r="H865" s="271"/>
      <c r="I865" s="271"/>
    </row>
    <row r="866" spans="1:9" x14ac:dyDescent="0.25">
      <c r="A866" s="271" t="s">
        <v>596</v>
      </c>
      <c r="B866" s="282" t="s">
        <v>597</v>
      </c>
      <c r="C866" s="271" t="s">
        <v>469</v>
      </c>
      <c r="D866" s="276">
        <v>8</v>
      </c>
      <c r="E866" s="276">
        <f t="shared" si="13"/>
        <v>480</v>
      </c>
      <c r="F866" s="273">
        <v>45566</v>
      </c>
      <c r="G866" s="262">
        <v>2.42</v>
      </c>
      <c r="H866" s="271"/>
      <c r="I866" s="271"/>
    </row>
    <row r="867" spans="1:9" x14ac:dyDescent="0.25">
      <c r="A867" s="271" t="s">
        <v>596</v>
      </c>
      <c r="B867" s="282" t="s">
        <v>597</v>
      </c>
      <c r="C867" s="271" t="s">
        <v>469</v>
      </c>
      <c r="D867" s="276">
        <v>8</v>
      </c>
      <c r="E867" s="276">
        <f t="shared" si="13"/>
        <v>480</v>
      </c>
      <c r="F867" s="273">
        <v>45566</v>
      </c>
      <c r="G867" s="262">
        <v>2.92</v>
      </c>
      <c r="H867" s="271"/>
      <c r="I867" s="271"/>
    </row>
    <row r="868" spans="1:9" x14ac:dyDescent="0.25">
      <c r="A868" s="271" t="s">
        <v>596</v>
      </c>
      <c r="B868" s="282" t="s">
        <v>597</v>
      </c>
      <c r="C868" s="271" t="s">
        <v>469</v>
      </c>
      <c r="D868" s="276">
        <v>8</v>
      </c>
      <c r="E868" s="276">
        <f t="shared" si="13"/>
        <v>480</v>
      </c>
      <c r="F868" s="273">
        <v>45566</v>
      </c>
      <c r="G868" s="262">
        <v>2.37</v>
      </c>
      <c r="H868" s="271"/>
      <c r="I868" s="271"/>
    </row>
    <row r="869" spans="1:9" x14ac:dyDescent="0.25">
      <c r="A869" s="271" t="s">
        <v>596</v>
      </c>
      <c r="B869" s="282" t="s">
        <v>597</v>
      </c>
      <c r="C869" s="271" t="s">
        <v>469</v>
      </c>
      <c r="D869" s="276">
        <v>8</v>
      </c>
      <c r="E869" s="276">
        <f t="shared" si="13"/>
        <v>480</v>
      </c>
      <c r="F869" s="273">
        <v>45566</v>
      </c>
      <c r="G869" s="262">
        <v>8.83</v>
      </c>
      <c r="H869" s="271"/>
      <c r="I869" s="271"/>
    </row>
    <row r="870" spans="1:9" x14ac:dyDescent="0.25">
      <c r="A870" s="271" t="s">
        <v>596</v>
      </c>
      <c r="B870" s="282" t="s">
        <v>597</v>
      </c>
      <c r="C870" s="271" t="s">
        <v>469</v>
      </c>
      <c r="D870" s="276">
        <v>8</v>
      </c>
      <c r="E870" s="276">
        <f t="shared" si="13"/>
        <v>480</v>
      </c>
      <c r="F870" s="273">
        <v>45566</v>
      </c>
      <c r="G870" s="262">
        <v>2.5</v>
      </c>
      <c r="H870" s="271"/>
      <c r="I870" s="271"/>
    </row>
    <row r="871" spans="1:9" x14ac:dyDescent="0.25">
      <c r="A871" s="271" t="s">
        <v>596</v>
      </c>
      <c r="B871" s="282" t="s">
        <v>587</v>
      </c>
      <c r="C871" s="271" t="s">
        <v>469</v>
      </c>
      <c r="D871" s="276">
        <v>8</v>
      </c>
      <c r="E871" s="276">
        <f t="shared" si="13"/>
        <v>480</v>
      </c>
      <c r="F871" s="273">
        <v>45567</v>
      </c>
      <c r="G871" s="262">
        <v>3.57</v>
      </c>
      <c r="H871" s="271"/>
      <c r="I871" s="271"/>
    </row>
    <row r="872" spans="1:9" x14ac:dyDescent="0.25">
      <c r="A872" s="271" t="s">
        <v>584</v>
      </c>
      <c r="B872" s="283" t="s">
        <v>589</v>
      </c>
      <c r="C872" s="271" t="s">
        <v>469</v>
      </c>
      <c r="D872" s="276">
        <v>8</v>
      </c>
      <c r="E872" s="276">
        <f t="shared" si="13"/>
        <v>480</v>
      </c>
      <c r="F872" s="273">
        <v>45567</v>
      </c>
      <c r="G872" s="262">
        <v>0.57999999999999996</v>
      </c>
      <c r="H872" s="271"/>
      <c r="I872" s="271"/>
    </row>
    <row r="873" spans="1:9" x14ac:dyDescent="0.25">
      <c r="A873" s="271" t="s">
        <v>596</v>
      </c>
      <c r="B873" s="282" t="s">
        <v>586</v>
      </c>
      <c r="C873" s="271" t="s">
        <v>469</v>
      </c>
      <c r="D873" s="276">
        <v>8</v>
      </c>
      <c r="E873" s="276">
        <f t="shared" si="13"/>
        <v>480</v>
      </c>
      <c r="F873" s="273">
        <v>45567</v>
      </c>
      <c r="G873" s="262">
        <v>7.12</v>
      </c>
      <c r="H873" s="271"/>
      <c r="I873" s="271"/>
    </row>
    <row r="874" spans="1:9" x14ac:dyDescent="0.25">
      <c r="A874" s="271" t="s">
        <v>596</v>
      </c>
      <c r="B874" s="282" t="s">
        <v>586</v>
      </c>
      <c r="C874" s="271" t="s">
        <v>469</v>
      </c>
      <c r="D874" s="276">
        <v>8</v>
      </c>
      <c r="E874" s="276">
        <f t="shared" si="13"/>
        <v>480</v>
      </c>
      <c r="F874" s="273">
        <v>45567</v>
      </c>
      <c r="G874" s="262">
        <v>8.8000000000000007</v>
      </c>
      <c r="H874" s="271"/>
      <c r="I874" s="271"/>
    </row>
    <row r="875" spans="1:9" x14ac:dyDescent="0.25">
      <c r="A875" s="271" t="s">
        <v>584</v>
      </c>
      <c r="B875" s="283" t="s">
        <v>589</v>
      </c>
      <c r="C875" s="271" t="s">
        <v>469</v>
      </c>
      <c r="D875" s="276">
        <v>8</v>
      </c>
      <c r="E875" s="276">
        <f t="shared" si="13"/>
        <v>480</v>
      </c>
      <c r="F875" s="273">
        <v>45567</v>
      </c>
      <c r="G875" s="262">
        <v>1.9</v>
      </c>
      <c r="H875" s="271"/>
      <c r="I875" s="271"/>
    </row>
    <row r="876" spans="1:9" x14ac:dyDescent="0.25">
      <c r="A876" s="271" t="s">
        <v>596</v>
      </c>
      <c r="B876" s="282" t="s">
        <v>586</v>
      </c>
      <c r="C876" s="271" t="s">
        <v>469</v>
      </c>
      <c r="D876" s="276">
        <v>8</v>
      </c>
      <c r="E876" s="276">
        <f t="shared" si="13"/>
        <v>480</v>
      </c>
      <c r="F876" s="273">
        <v>45567</v>
      </c>
      <c r="G876" s="262">
        <v>9.15</v>
      </c>
      <c r="H876" s="271"/>
      <c r="I876" s="271"/>
    </row>
    <row r="877" spans="1:9" x14ac:dyDescent="0.25">
      <c r="A877" s="271" t="s">
        <v>596</v>
      </c>
      <c r="B877" s="282" t="s">
        <v>586</v>
      </c>
      <c r="C877" s="271" t="s">
        <v>469</v>
      </c>
      <c r="D877" s="276">
        <v>8</v>
      </c>
      <c r="E877" s="276">
        <f t="shared" si="13"/>
        <v>480</v>
      </c>
      <c r="F877" s="273">
        <v>45567</v>
      </c>
      <c r="G877" s="262">
        <v>6.92</v>
      </c>
      <c r="H877" s="271"/>
      <c r="I877" s="271"/>
    </row>
    <row r="878" spans="1:9" x14ac:dyDescent="0.25">
      <c r="A878" s="271" t="s">
        <v>596</v>
      </c>
      <c r="B878" s="282" t="s">
        <v>586</v>
      </c>
      <c r="C878" s="271" t="s">
        <v>469</v>
      </c>
      <c r="D878" s="276">
        <v>8</v>
      </c>
      <c r="E878" s="276">
        <f t="shared" si="13"/>
        <v>480</v>
      </c>
      <c r="F878" s="273">
        <v>45567</v>
      </c>
      <c r="G878" s="262">
        <v>5.42</v>
      </c>
      <c r="H878" s="271"/>
      <c r="I878" s="271"/>
    </row>
    <row r="879" spans="1:9" x14ac:dyDescent="0.25">
      <c r="A879" s="271" t="s">
        <v>596</v>
      </c>
      <c r="B879" s="282" t="s">
        <v>586</v>
      </c>
      <c r="C879" s="271" t="s">
        <v>469</v>
      </c>
      <c r="D879" s="276">
        <v>8</v>
      </c>
      <c r="E879" s="276">
        <f t="shared" si="13"/>
        <v>480</v>
      </c>
      <c r="F879" s="273">
        <v>45567</v>
      </c>
      <c r="G879" s="262">
        <v>7.38</v>
      </c>
      <c r="H879" s="271"/>
      <c r="I879" s="271"/>
    </row>
    <row r="880" spans="1:9" x14ac:dyDescent="0.25">
      <c r="A880" s="271" t="s">
        <v>584</v>
      </c>
      <c r="B880" s="283" t="s">
        <v>589</v>
      </c>
      <c r="C880" s="271" t="s">
        <v>469</v>
      </c>
      <c r="D880" s="276">
        <v>8</v>
      </c>
      <c r="E880" s="276">
        <f t="shared" si="13"/>
        <v>480</v>
      </c>
      <c r="F880" s="273">
        <v>45567</v>
      </c>
      <c r="G880" s="262">
        <v>2.6</v>
      </c>
      <c r="H880" s="271"/>
      <c r="I880" s="271"/>
    </row>
    <row r="881" spans="1:9" x14ac:dyDescent="0.25">
      <c r="A881" s="271" t="s">
        <v>596</v>
      </c>
      <c r="B881" s="282" t="s">
        <v>597</v>
      </c>
      <c r="C881" s="271" t="s">
        <v>469</v>
      </c>
      <c r="D881" s="276">
        <v>8</v>
      </c>
      <c r="E881" s="276">
        <f t="shared" si="13"/>
        <v>480</v>
      </c>
      <c r="F881" s="273">
        <v>45567</v>
      </c>
      <c r="G881" s="262">
        <v>5.25</v>
      </c>
      <c r="H881" s="271"/>
      <c r="I881" s="271"/>
    </row>
    <row r="882" spans="1:9" x14ac:dyDescent="0.25">
      <c r="A882" s="271" t="s">
        <v>596</v>
      </c>
      <c r="B882" s="282" t="s">
        <v>597</v>
      </c>
      <c r="C882" s="271" t="s">
        <v>469</v>
      </c>
      <c r="D882" s="276">
        <v>8</v>
      </c>
      <c r="E882" s="276">
        <f t="shared" si="13"/>
        <v>480</v>
      </c>
      <c r="F882" s="273">
        <v>45567</v>
      </c>
      <c r="G882" s="262">
        <v>6.23</v>
      </c>
      <c r="H882" s="271"/>
      <c r="I882" s="271"/>
    </row>
    <row r="883" spans="1:9" x14ac:dyDescent="0.25">
      <c r="A883" s="271" t="s">
        <v>596</v>
      </c>
      <c r="B883" s="282" t="s">
        <v>597</v>
      </c>
      <c r="C883" s="271" t="s">
        <v>469</v>
      </c>
      <c r="D883" s="276">
        <v>8</v>
      </c>
      <c r="E883" s="276">
        <f t="shared" si="13"/>
        <v>480</v>
      </c>
      <c r="F883" s="273">
        <v>45567</v>
      </c>
      <c r="G883" s="262">
        <v>6.07</v>
      </c>
      <c r="H883" s="271"/>
      <c r="I883" s="271"/>
    </row>
    <row r="884" spans="1:9" x14ac:dyDescent="0.25">
      <c r="A884" s="271" t="s">
        <v>584</v>
      </c>
      <c r="B884" s="283" t="s">
        <v>591</v>
      </c>
      <c r="C884" s="271" t="s">
        <v>469</v>
      </c>
      <c r="D884" s="276">
        <v>8</v>
      </c>
      <c r="E884" s="276">
        <f t="shared" si="13"/>
        <v>480</v>
      </c>
      <c r="F884" s="273">
        <v>45567</v>
      </c>
      <c r="G884" s="262">
        <v>4.43</v>
      </c>
      <c r="H884" s="271"/>
      <c r="I884" s="271"/>
    </row>
    <row r="885" spans="1:9" x14ac:dyDescent="0.25">
      <c r="A885" s="271" t="s">
        <v>596</v>
      </c>
      <c r="B885" s="282" t="s">
        <v>597</v>
      </c>
      <c r="C885" s="271" t="s">
        <v>469</v>
      </c>
      <c r="D885" s="276">
        <v>8</v>
      </c>
      <c r="E885" s="276">
        <f t="shared" si="13"/>
        <v>480</v>
      </c>
      <c r="F885" s="273">
        <v>45567</v>
      </c>
      <c r="G885" s="262">
        <v>9.5</v>
      </c>
      <c r="H885" s="271"/>
      <c r="I885" s="271"/>
    </row>
    <row r="886" spans="1:9" x14ac:dyDescent="0.25">
      <c r="A886" s="271" t="s">
        <v>584</v>
      </c>
      <c r="B886" s="283" t="s">
        <v>609</v>
      </c>
      <c r="C886" s="271" t="s">
        <v>469</v>
      </c>
      <c r="D886" s="276">
        <v>8</v>
      </c>
      <c r="E886" s="276">
        <f t="shared" si="13"/>
        <v>480</v>
      </c>
      <c r="F886" s="273">
        <v>45567</v>
      </c>
      <c r="G886" s="262">
        <v>2.25</v>
      </c>
      <c r="H886" s="271"/>
      <c r="I886" s="271"/>
    </row>
    <row r="887" spans="1:9" x14ac:dyDescent="0.25">
      <c r="A887" s="271" t="s">
        <v>596</v>
      </c>
      <c r="B887" s="282" t="s">
        <v>597</v>
      </c>
      <c r="C887" s="271" t="s">
        <v>469</v>
      </c>
      <c r="D887" s="276">
        <v>8</v>
      </c>
      <c r="E887" s="276">
        <f t="shared" si="13"/>
        <v>480</v>
      </c>
      <c r="F887" s="273">
        <v>45567</v>
      </c>
      <c r="G887" s="262">
        <v>5.87</v>
      </c>
      <c r="H887" s="271"/>
      <c r="I887" s="271"/>
    </row>
    <row r="888" spans="1:9" x14ac:dyDescent="0.25">
      <c r="A888" s="271" t="s">
        <v>596</v>
      </c>
      <c r="B888" s="282" t="s">
        <v>597</v>
      </c>
      <c r="C888" s="271" t="s">
        <v>469</v>
      </c>
      <c r="D888" s="276">
        <v>8</v>
      </c>
      <c r="E888" s="276">
        <f t="shared" si="13"/>
        <v>480</v>
      </c>
      <c r="F888" s="273">
        <v>45567</v>
      </c>
      <c r="G888" s="262">
        <v>4.37</v>
      </c>
      <c r="H888" s="271"/>
      <c r="I888" s="271"/>
    </row>
    <row r="889" spans="1:9" x14ac:dyDescent="0.25">
      <c r="A889" s="271" t="s">
        <v>596</v>
      </c>
      <c r="B889" s="282" t="s">
        <v>597</v>
      </c>
      <c r="C889" s="271" t="s">
        <v>469</v>
      </c>
      <c r="D889" s="276">
        <v>8</v>
      </c>
      <c r="E889" s="276">
        <f t="shared" si="13"/>
        <v>480</v>
      </c>
      <c r="F889" s="273">
        <v>45567</v>
      </c>
      <c r="G889" s="262">
        <v>4.3</v>
      </c>
      <c r="H889" s="271"/>
      <c r="I889" s="271"/>
    </row>
    <row r="890" spans="1:9" x14ac:dyDescent="0.25">
      <c r="A890" s="271" t="s">
        <v>596</v>
      </c>
      <c r="B890" s="282" t="s">
        <v>597</v>
      </c>
      <c r="C890" s="271" t="s">
        <v>469</v>
      </c>
      <c r="D890" s="276">
        <v>8</v>
      </c>
      <c r="E890" s="276">
        <f t="shared" si="13"/>
        <v>480</v>
      </c>
      <c r="F890" s="273">
        <v>45567</v>
      </c>
      <c r="G890" s="262">
        <v>3.85</v>
      </c>
      <c r="H890" s="271"/>
      <c r="I890" s="271"/>
    </row>
    <row r="891" spans="1:9" x14ac:dyDescent="0.25">
      <c r="A891" s="271" t="s">
        <v>596</v>
      </c>
      <c r="B891" s="282" t="s">
        <v>597</v>
      </c>
      <c r="C891" s="271" t="s">
        <v>469</v>
      </c>
      <c r="D891" s="276">
        <v>8</v>
      </c>
      <c r="E891" s="276">
        <f t="shared" si="13"/>
        <v>480</v>
      </c>
      <c r="F891" s="273">
        <v>45567</v>
      </c>
      <c r="G891" s="262">
        <v>5.28</v>
      </c>
      <c r="H891" s="271"/>
      <c r="I891" s="271"/>
    </row>
    <row r="892" spans="1:9" x14ac:dyDescent="0.25">
      <c r="A892" s="271" t="s">
        <v>596</v>
      </c>
      <c r="B892" s="282" t="s">
        <v>597</v>
      </c>
      <c r="C892" s="271" t="s">
        <v>469</v>
      </c>
      <c r="D892" s="276">
        <v>8</v>
      </c>
      <c r="E892" s="276">
        <f t="shared" si="13"/>
        <v>480</v>
      </c>
      <c r="F892" s="273">
        <v>45567</v>
      </c>
      <c r="G892" s="262">
        <v>7.77</v>
      </c>
      <c r="H892" s="271"/>
      <c r="I892" s="271"/>
    </row>
    <row r="893" spans="1:9" x14ac:dyDescent="0.25">
      <c r="A893" s="271" t="s">
        <v>596</v>
      </c>
      <c r="B893" s="282" t="s">
        <v>597</v>
      </c>
      <c r="C893" s="271" t="s">
        <v>469</v>
      </c>
      <c r="D893" s="276">
        <v>8</v>
      </c>
      <c r="E893" s="276">
        <f t="shared" si="13"/>
        <v>480</v>
      </c>
      <c r="F893" s="273">
        <v>45567</v>
      </c>
      <c r="G893" s="262">
        <v>6.3</v>
      </c>
      <c r="H893" s="271"/>
      <c r="I893" s="271"/>
    </row>
    <row r="894" spans="1:9" x14ac:dyDescent="0.25">
      <c r="A894" s="271" t="s">
        <v>596</v>
      </c>
      <c r="B894" s="286" t="s">
        <v>586</v>
      </c>
      <c r="C894" s="271" t="s">
        <v>469</v>
      </c>
      <c r="D894" s="276">
        <v>8</v>
      </c>
      <c r="E894" s="276">
        <f t="shared" si="13"/>
        <v>480</v>
      </c>
      <c r="F894" s="273">
        <v>45567</v>
      </c>
      <c r="G894" s="262">
        <v>4.22</v>
      </c>
      <c r="H894" s="271"/>
      <c r="I894" s="271"/>
    </row>
    <row r="895" spans="1:9" x14ac:dyDescent="0.25">
      <c r="A895" s="271" t="s">
        <v>584</v>
      </c>
      <c r="B895" s="283" t="s">
        <v>609</v>
      </c>
      <c r="C895" s="271" t="s">
        <v>469</v>
      </c>
      <c r="D895" s="276">
        <v>8</v>
      </c>
      <c r="E895" s="276">
        <f t="shared" si="13"/>
        <v>480</v>
      </c>
      <c r="F895" s="273">
        <v>45567</v>
      </c>
      <c r="G895" s="262">
        <v>13.28</v>
      </c>
      <c r="H895" s="271"/>
      <c r="I895" s="271"/>
    </row>
    <row r="896" spans="1:9" x14ac:dyDescent="0.25">
      <c r="A896" s="271" t="s">
        <v>596</v>
      </c>
      <c r="B896" s="282" t="s">
        <v>597</v>
      </c>
      <c r="C896" s="271" t="s">
        <v>469</v>
      </c>
      <c r="D896" s="276">
        <v>8</v>
      </c>
      <c r="E896" s="276">
        <f t="shared" si="13"/>
        <v>480</v>
      </c>
      <c r="F896" s="273">
        <v>45567</v>
      </c>
      <c r="G896" s="262">
        <v>1.83</v>
      </c>
      <c r="H896" s="271"/>
      <c r="I896" s="271"/>
    </row>
    <row r="897" spans="1:9" x14ac:dyDescent="0.25">
      <c r="A897" s="271" t="s">
        <v>596</v>
      </c>
      <c r="B897" s="282" t="s">
        <v>597</v>
      </c>
      <c r="C897" s="271" t="s">
        <v>469</v>
      </c>
      <c r="D897" s="276">
        <v>8</v>
      </c>
      <c r="E897" s="276">
        <f t="shared" si="13"/>
        <v>480</v>
      </c>
      <c r="F897" s="273">
        <v>45567</v>
      </c>
      <c r="G897" s="262">
        <v>7.07</v>
      </c>
      <c r="H897" s="271"/>
      <c r="I897" s="271"/>
    </row>
    <row r="898" spans="1:9" x14ac:dyDescent="0.25">
      <c r="A898" s="271" t="s">
        <v>596</v>
      </c>
      <c r="B898" s="282" t="s">
        <v>597</v>
      </c>
      <c r="C898" s="271" t="s">
        <v>469</v>
      </c>
      <c r="D898" s="276">
        <v>8</v>
      </c>
      <c r="E898" s="276">
        <f t="shared" si="13"/>
        <v>480</v>
      </c>
      <c r="F898" s="273">
        <v>45567</v>
      </c>
      <c r="G898" s="262">
        <v>7.4</v>
      </c>
      <c r="H898" s="271"/>
      <c r="I898" s="271"/>
    </row>
    <row r="899" spans="1:9" x14ac:dyDescent="0.25">
      <c r="A899" s="271" t="s">
        <v>596</v>
      </c>
      <c r="B899" s="282" t="s">
        <v>597</v>
      </c>
      <c r="C899" s="271" t="s">
        <v>469</v>
      </c>
      <c r="D899" s="276">
        <v>8</v>
      </c>
      <c r="E899" s="276">
        <f t="shared" ref="E899:E962" si="14">+D899*60</f>
        <v>480</v>
      </c>
      <c r="F899" s="273">
        <v>45567</v>
      </c>
      <c r="G899" s="262">
        <v>8.1999999999999993</v>
      </c>
      <c r="H899" s="271"/>
      <c r="I899" s="271"/>
    </row>
    <row r="900" spans="1:9" x14ac:dyDescent="0.25">
      <c r="A900" s="271" t="s">
        <v>596</v>
      </c>
      <c r="B900" s="282" t="s">
        <v>597</v>
      </c>
      <c r="C900" s="271" t="s">
        <v>469</v>
      </c>
      <c r="D900" s="276">
        <v>8</v>
      </c>
      <c r="E900" s="276">
        <f t="shared" si="14"/>
        <v>480</v>
      </c>
      <c r="F900" s="273">
        <v>45567</v>
      </c>
      <c r="G900" s="262">
        <v>6.92</v>
      </c>
      <c r="H900" s="271"/>
      <c r="I900" s="271"/>
    </row>
    <row r="901" spans="1:9" x14ac:dyDescent="0.25">
      <c r="A901" s="271" t="s">
        <v>596</v>
      </c>
      <c r="B901" s="282" t="s">
        <v>597</v>
      </c>
      <c r="C901" s="271" t="s">
        <v>469</v>
      </c>
      <c r="D901" s="276">
        <v>8</v>
      </c>
      <c r="E901" s="276">
        <f t="shared" si="14"/>
        <v>480</v>
      </c>
      <c r="F901" s="273">
        <v>45567</v>
      </c>
      <c r="G901" s="262">
        <v>4.18</v>
      </c>
      <c r="H901" s="271"/>
      <c r="I901" s="271"/>
    </row>
    <row r="902" spans="1:9" x14ac:dyDescent="0.25">
      <c r="A902" s="271" t="s">
        <v>596</v>
      </c>
      <c r="B902" s="282" t="s">
        <v>597</v>
      </c>
      <c r="C902" s="271" t="s">
        <v>469</v>
      </c>
      <c r="D902" s="276">
        <v>8</v>
      </c>
      <c r="E902" s="276">
        <f t="shared" si="14"/>
        <v>480</v>
      </c>
      <c r="F902" s="273">
        <v>45567</v>
      </c>
      <c r="G902" s="262">
        <v>9.1199999999999992</v>
      </c>
      <c r="H902" s="271"/>
      <c r="I902" s="271"/>
    </row>
    <row r="903" spans="1:9" x14ac:dyDescent="0.25">
      <c r="A903" s="271" t="s">
        <v>596</v>
      </c>
      <c r="B903" s="282" t="s">
        <v>597</v>
      </c>
      <c r="C903" s="271" t="s">
        <v>469</v>
      </c>
      <c r="D903" s="276">
        <v>8</v>
      </c>
      <c r="E903" s="276">
        <f t="shared" si="14"/>
        <v>480</v>
      </c>
      <c r="F903" s="273">
        <v>45567</v>
      </c>
      <c r="G903" s="262">
        <v>8.1300000000000008</v>
      </c>
      <c r="H903" s="271"/>
      <c r="I903" s="271"/>
    </row>
    <row r="904" spans="1:9" x14ac:dyDescent="0.25">
      <c r="A904" s="271" t="s">
        <v>596</v>
      </c>
      <c r="B904" s="282" t="s">
        <v>585</v>
      </c>
      <c r="C904" s="271" t="s">
        <v>469</v>
      </c>
      <c r="D904" s="276">
        <v>8</v>
      </c>
      <c r="E904" s="276">
        <f t="shared" si="14"/>
        <v>480</v>
      </c>
      <c r="F904" s="273">
        <v>45567</v>
      </c>
      <c r="G904" s="262">
        <v>14.92</v>
      </c>
      <c r="H904" s="271"/>
      <c r="I904" s="271"/>
    </row>
    <row r="905" spans="1:9" x14ac:dyDescent="0.25">
      <c r="A905" s="271" t="s">
        <v>596</v>
      </c>
      <c r="B905" s="282" t="s">
        <v>585</v>
      </c>
      <c r="C905" s="271" t="s">
        <v>469</v>
      </c>
      <c r="D905" s="276">
        <v>8</v>
      </c>
      <c r="E905" s="276">
        <f t="shared" si="14"/>
        <v>480</v>
      </c>
      <c r="F905" s="273">
        <v>45567</v>
      </c>
      <c r="G905" s="262">
        <v>1.47</v>
      </c>
      <c r="H905" s="271"/>
      <c r="I905" s="271"/>
    </row>
    <row r="906" spans="1:9" x14ac:dyDescent="0.25">
      <c r="A906" s="271" t="s">
        <v>596</v>
      </c>
      <c r="B906" s="282" t="s">
        <v>585</v>
      </c>
      <c r="C906" s="271" t="s">
        <v>469</v>
      </c>
      <c r="D906" s="276">
        <v>8</v>
      </c>
      <c r="E906" s="276">
        <f t="shared" si="14"/>
        <v>480</v>
      </c>
      <c r="F906" s="273">
        <v>45567</v>
      </c>
      <c r="G906" s="262">
        <v>2.2799999999999998</v>
      </c>
      <c r="H906" s="271"/>
      <c r="I906" s="271"/>
    </row>
    <row r="907" spans="1:9" x14ac:dyDescent="0.25">
      <c r="A907" s="271" t="s">
        <v>596</v>
      </c>
      <c r="B907" s="282" t="s">
        <v>597</v>
      </c>
      <c r="C907" s="271" t="s">
        <v>469</v>
      </c>
      <c r="D907" s="276">
        <v>8</v>
      </c>
      <c r="E907" s="276">
        <f t="shared" si="14"/>
        <v>480</v>
      </c>
      <c r="F907" s="273">
        <v>45567</v>
      </c>
      <c r="G907" s="262">
        <v>7.65</v>
      </c>
      <c r="H907" s="271"/>
      <c r="I907" s="271"/>
    </row>
    <row r="908" spans="1:9" x14ac:dyDescent="0.25">
      <c r="A908" s="271" t="s">
        <v>596</v>
      </c>
      <c r="B908" s="282" t="s">
        <v>597</v>
      </c>
      <c r="C908" s="271" t="s">
        <v>469</v>
      </c>
      <c r="D908" s="276">
        <v>8</v>
      </c>
      <c r="E908" s="276">
        <f t="shared" si="14"/>
        <v>480</v>
      </c>
      <c r="F908" s="273">
        <v>45567</v>
      </c>
      <c r="G908" s="262">
        <v>7.18</v>
      </c>
      <c r="H908" s="271"/>
      <c r="I908" s="271"/>
    </row>
    <row r="909" spans="1:9" x14ac:dyDescent="0.25">
      <c r="A909" s="271" t="s">
        <v>596</v>
      </c>
      <c r="B909" s="282" t="s">
        <v>597</v>
      </c>
      <c r="C909" s="271" t="s">
        <v>469</v>
      </c>
      <c r="D909" s="276">
        <v>8</v>
      </c>
      <c r="E909" s="276">
        <f t="shared" si="14"/>
        <v>480</v>
      </c>
      <c r="F909" s="273">
        <v>45567</v>
      </c>
      <c r="G909" s="262">
        <v>5.22</v>
      </c>
      <c r="H909" s="271"/>
      <c r="I909" s="271"/>
    </row>
    <row r="910" spans="1:9" x14ac:dyDescent="0.25">
      <c r="A910" s="271" t="s">
        <v>584</v>
      </c>
      <c r="B910" s="283" t="s">
        <v>588</v>
      </c>
      <c r="C910" s="271" t="s">
        <v>469</v>
      </c>
      <c r="D910" s="276">
        <v>8</v>
      </c>
      <c r="E910" s="276">
        <f t="shared" si="14"/>
        <v>480</v>
      </c>
      <c r="F910" s="273">
        <v>45567</v>
      </c>
      <c r="G910" s="262">
        <v>7.55</v>
      </c>
      <c r="H910" s="271"/>
      <c r="I910" s="271"/>
    </row>
    <row r="911" spans="1:9" x14ac:dyDescent="0.25">
      <c r="A911" s="271" t="s">
        <v>596</v>
      </c>
      <c r="B911" s="282" t="s">
        <v>597</v>
      </c>
      <c r="C911" s="271" t="s">
        <v>469</v>
      </c>
      <c r="D911" s="276">
        <v>8</v>
      </c>
      <c r="E911" s="276">
        <f t="shared" si="14"/>
        <v>480</v>
      </c>
      <c r="F911" s="273">
        <v>45567</v>
      </c>
      <c r="G911" s="262">
        <v>4.95</v>
      </c>
      <c r="H911" s="271"/>
      <c r="I911" s="271"/>
    </row>
    <row r="912" spans="1:9" x14ac:dyDescent="0.25">
      <c r="A912" s="271" t="s">
        <v>596</v>
      </c>
      <c r="B912" s="282" t="s">
        <v>597</v>
      </c>
      <c r="C912" s="271" t="s">
        <v>469</v>
      </c>
      <c r="D912" s="276">
        <v>8</v>
      </c>
      <c r="E912" s="276">
        <f t="shared" si="14"/>
        <v>480</v>
      </c>
      <c r="F912" s="273">
        <v>45567</v>
      </c>
      <c r="G912" s="262">
        <v>6.62</v>
      </c>
      <c r="H912" s="271"/>
      <c r="I912" s="271"/>
    </row>
    <row r="913" spans="1:9" x14ac:dyDescent="0.25">
      <c r="A913" s="271" t="s">
        <v>596</v>
      </c>
      <c r="B913" s="282" t="s">
        <v>597</v>
      </c>
      <c r="C913" s="271" t="s">
        <v>469</v>
      </c>
      <c r="D913" s="276">
        <v>8</v>
      </c>
      <c r="E913" s="276">
        <f t="shared" si="14"/>
        <v>480</v>
      </c>
      <c r="F913" s="273">
        <v>45567</v>
      </c>
      <c r="G913" s="262">
        <v>6.62</v>
      </c>
      <c r="H913" s="271"/>
      <c r="I913" s="271"/>
    </row>
    <row r="914" spans="1:9" x14ac:dyDescent="0.25">
      <c r="A914" s="271" t="s">
        <v>596</v>
      </c>
      <c r="B914" s="282" t="s">
        <v>585</v>
      </c>
      <c r="C914" s="271" t="s">
        <v>469</v>
      </c>
      <c r="D914" s="276">
        <v>8</v>
      </c>
      <c r="E914" s="276">
        <f t="shared" si="14"/>
        <v>480</v>
      </c>
      <c r="F914" s="273">
        <v>45567</v>
      </c>
      <c r="G914" s="262">
        <v>6.53</v>
      </c>
      <c r="H914" s="271"/>
      <c r="I914" s="271"/>
    </row>
    <row r="915" spans="1:9" x14ac:dyDescent="0.25">
      <c r="A915" s="271" t="s">
        <v>596</v>
      </c>
      <c r="B915" s="282" t="s">
        <v>597</v>
      </c>
      <c r="C915" s="271" t="s">
        <v>469</v>
      </c>
      <c r="D915" s="276">
        <v>8</v>
      </c>
      <c r="E915" s="276">
        <f t="shared" si="14"/>
        <v>480</v>
      </c>
      <c r="F915" s="273">
        <v>45567</v>
      </c>
      <c r="G915" s="262">
        <v>13.2</v>
      </c>
      <c r="H915" s="271"/>
      <c r="I915" s="271"/>
    </row>
    <row r="916" spans="1:9" x14ac:dyDescent="0.25">
      <c r="A916" s="271" t="s">
        <v>596</v>
      </c>
      <c r="B916" s="282" t="s">
        <v>597</v>
      </c>
      <c r="C916" s="271" t="s">
        <v>469</v>
      </c>
      <c r="D916" s="276">
        <v>8</v>
      </c>
      <c r="E916" s="276">
        <f t="shared" si="14"/>
        <v>480</v>
      </c>
      <c r="F916" s="273">
        <v>45567</v>
      </c>
      <c r="G916" s="262">
        <v>7.85</v>
      </c>
      <c r="H916" s="271"/>
      <c r="I916" s="271"/>
    </row>
    <row r="917" spans="1:9" x14ac:dyDescent="0.25">
      <c r="A917" s="271" t="s">
        <v>584</v>
      </c>
      <c r="B917" s="283" t="s">
        <v>589</v>
      </c>
      <c r="C917" s="271" t="s">
        <v>469</v>
      </c>
      <c r="D917" s="276">
        <v>8</v>
      </c>
      <c r="E917" s="276">
        <f t="shared" si="14"/>
        <v>480</v>
      </c>
      <c r="F917" s="273">
        <v>45567</v>
      </c>
      <c r="G917" s="262">
        <v>6.53</v>
      </c>
      <c r="H917" s="271"/>
      <c r="I917" s="271"/>
    </row>
    <row r="918" spans="1:9" x14ac:dyDescent="0.25">
      <c r="A918" s="271" t="s">
        <v>596</v>
      </c>
      <c r="B918" s="282" t="s">
        <v>597</v>
      </c>
      <c r="C918" s="271" t="s">
        <v>469</v>
      </c>
      <c r="D918" s="276">
        <v>8</v>
      </c>
      <c r="E918" s="276">
        <f t="shared" si="14"/>
        <v>480</v>
      </c>
      <c r="F918" s="273">
        <v>45567</v>
      </c>
      <c r="G918" s="262">
        <v>23.67</v>
      </c>
      <c r="H918" s="271"/>
      <c r="I918" s="271"/>
    </row>
    <row r="919" spans="1:9" x14ac:dyDescent="0.25">
      <c r="A919" s="271" t="s">
        <v>584</v>
      </c>
      <c r="B919" s="283" t="s">
        <v>588</v>
      </c>
      <c r="C919" s="271" t="s">
        <v>469</v>
      </c>
      <c r="D919" s="276">
        <v>8</v>
      </c>
      <c r="E919" s="276">
        <f t="shared" si="14"/>
        <v>480</v>
      </c>
      <c r="F919" s="273">
        <v>45568</v>
      </c>
      <c r="G919" s="262">
        <v>0.57999999999999996</v>
      </c>
      <c r="H919" s="271"/>
      <c r="I919" s="271"/>
    </row>
    <row r="920" spans="1:9" x14ac:dyDescent="0.25">
      <c r="A920" s="271" t="s">
        <v>596</v>
      </c>
      <c r="B920" s="282" t="s">
        <v>498</v>
      </c>
      <c r="C920" s="271" t="s">
        <v>469</v>
      </c>
      <c r="D920" s="276">
        <v>8</v>
      </c>
      <c r="E920" s="276">
        <f t="shared" si="14"/>
        <v>480</v>
      </c>
      <c r="F920" s="273">
        <v>45568</v>
      </c>
      <c r="G920" s="262">
        <v>23.92</v>
      </c>
      <c r="H920" s="271"/>
      <c r="I920" s="271"/>
    </row>
    <row r="921" spans="1:9" x14ac:dyDescent="0.25">
      <c r="A921" s="271" t="s">
        <v>596</v>
      </c>
      <c r="B921" s="282" t="s">
        <v>597</v>
      </c>
      <c r="C921" s="271" t="s">
        <v>469</v>
      </c>
      <c r="D921" s="276">
        <v>8</v>
      </c>
      <c r="E921" s="276">
        <f t="shared" si="14"/>
        <v>480</v>
      </c>
      <c r="F921" s="273">
        <v>45568</v>
      </c>
      <c r="G921" s="262">
        <v>19.920000000000002</v>
      </c>
      <c r="H921" s="271"/>
      <c r="I921" s="271"/>
    </row>
    <row r="922" spans="1:9" x14ac:dyDescent="0.25">
      <c r="A922" s="271" t="s">
        <v>596</v>
      </c>
      <c r="B922" s="282" t="s">
        <v>597</v>
      </c>
      <c r="C922" s="271" t="s">
        <v>469</v>
      </c>
      <c r="D922" s="276">
        <v>8</v>
      </c>
      <c r="E922" s="276">
        <f t="shared" si="14"/>
        <v>480</v>
      </c>
      <c r="F922" s="273">
        <v>45568</v>
      </c>
      <c r="G922" s="262">
        <v>29.08</v>
      </c>
      <c r="H922" s="271"/>
      <c r="I922" s="271"/>
    </row>
    <row r="923" spans="1:9" x14ac:dyDescent="0.25">
      <c r="A923" s="271" t="s">
        <v>596</v>
      </c>
      <c r="B923" s="282" t="s">
        <v>597</v>
      </c>
      <c r="C923" s="271" t="s">
        <v>469</v>
      </c>
      <c r="D923" s="276">
        <v>8</v>
      </c>
      <c r="E923" s="276">
        <f t="shared" si="14"/>
        <v>480</v>
      </c>
      <c r="F923" s="273">
        <v>45568</v>
      </c>
      <c r="G923" s="262">
        <v>12.85</v>
      </c>
      <c r="H923" s="271"/>
      <c r="I923" s="271"/>
    </row>
    <row r="924" spans="1:9" x14ac:dyDescent="0.25">
      <c r="A924" s="271" t="s">
        <v>596</v>
      </c>
      <c r="B924" s="282" t="s">
        <v>597</v>
      </c>
      <c r="C924" s="271" t="s">
        <v>469</v>
      </c>
      <c r="D924" s="276">
        <v>8</v>
      </c>
      <c r="E924" s="276">
        <f t="shared" si="14"/>
        <v>480</v>
      </c>
      <c r="F924" s="273">
        <v>45568</v>
      </c>
      <c r="G924" s="262">
        <v>10.4</v>
      </c>
      <c r="H924" s="271"/>
      <c r="I924" s="271"/>
    </row>
    <row r="925" spans="1:9" x14ac:dyDescent="0.25">
      <c r="A925" s="271" t="s">
        <v>596</v>
      </c>
      <c r="B925" s="282" t="s">
        <v>597</v>
      </c>
      <c r="C925" s="271" t="s">
        <v>469</v>
      </c>
      <c r="D925" s="276">
        <v>8</v>
      </c>
      <c r="E925" s="276">
        <f t="shared" si="14"/>
        <v>480</v>
      </c>
      <c r="F925" s="273">
        <v>45568</v>
      </c>
      <c r="G925" s="262">
        <v>15.78</v>
      </c>
      <c r="H925" s="271"/>
      <c r="I925" s="271"/>
    </row>
    <row r="926" spans="1:9" x14ac:dyDescent="0.25">
      <c r="A926" s="271" t="s">
        <v>596</v>
      </c>
      <c r="B926" s="282" t="s">
        <v>597</v>
      </c>
      <c r="C926" s="271" t="s">
        <v>469</v>
      </c>
      <c r="D926" s="276">
        <v>8</v>
      </c>
      <c r="E926" s="276">
        <f t="shared" si="14"/>
        <v>480</v>
      </c>
      <c r="F926" s="273">
        <v>45568</v>
      </c>
      <c r="G926" s="262">
        <v>5.43</v>
      </c>
      <c r="H926" s="271"/>
      <c r="I926" s="271"/>
    </row>
    <row r="927" spans="1:9" x14ac:dyDescent="0.25">
      <c r="A927" s="271" t="s">
        <v>596</v>
      </c>
      <c r="B927" s="282" t="s">
        <v>597</v>
      </c>
      <c r="C927" s="271" t="s">
        <v>469</v>
      </c>
      <c r="D927" s="276">
        <v>8</v>
      </c>
      <c r="E927" s="276">
        <f t="shared" si="14"/>
        <v>480</v>
      </c>
      <c r="F927" s="273">
        <v>45568</v>
      </c>
      <c r="G927" s="262">
        <v>2.02</v>
      </c>
      <c r="H927" s="271"/>
      <c r="I927" s="271"/>
    </row>
    <row r="928" spans="1:9" x14ac:dyDescent="0.25">
      <c r="A928" s="271" t="s">
        <v>596</v>
      </c>
      <c r="B928" s="282" t="s">
        <v>597</v>
      </c>
      <c r="C928" s="271" t="s">
        <v>469</v>
      </c>
      <c r="D928" s="276">
        <v>8</v>
      </c>
      <c r="E928" s="276">
        <f t="shared" si="14"/>
        <v>480</v>
      </c>
      <c r="F928" s="273">
        <v>45568</v>
      </c>
      <c r="G928" s="262">
        <v>8.1199999999999992</v>
      </c>
      <c r="H928" s="271"/>
      <c r="I928" s="271"/>
    </row>
    <row r="929" spans="1:9" x14ac:dyDescent="0.25">
      <c r="A929" s="271" t="s">
        <v>596</v>
      </c>
      <c r="B929" s="282" t="s">
        <v>597</v>
      </c>
      <c r="C929" s="271" t="s">
        <v>469</v>
      </c>
      <c r="D929" s="276">
        <v>8</v>
      </c>
      <c r="E929" s="276">
        <f t="shared" si="14"/>
        <v>480</v>
      </c>
      <c r="F929" s="273">
        <v>45568</v>
      </c>
      <c r="G929" s="262">
        <v>4.9000000000000004</v>
      </c>
      <c r="H929" s="271"/>
      <c r="I929" s="271"/>
    </row>
    <row r="930" spans="1:9" x14ac:dyDescent="0.25">
      <c r="A930" s="271" t="s">
        <v>596</v>
      </c>
      <c r="B930" s="282" t="s">
        <v>585</v>
      </c>
      <c r="C930" s="271" t="s">
        <v>469</v>
      </c>
      <c r="D930" s="276">
        <v>8</v>
      </c>
      <c r="E930" s="276">
        <f t="shared" si="14"/>
        <v>480</v>
      </c>
      <c r="F930" s="273">
        <v>45568</v>
      </c>
      <c r="G930" s="262">
        <v>13.75</v>
      </c>
      <c r="H930" s="271"/>
      <c r="I930" s="271"/>
    </row>
    <row r="931" spans="1:9" x14ac:dyDescent="0.25">
      <c r="A931" s="271" t="s">
        <v>596</v>
      </c>
      <c r="B931" s="282" t="s">
        <v>597</v>
      </c>
      <c r="C931" s="271" t="s">
        <v>469</v>
      </c>
      <c r="D931" s="276">
        <v>8</v>
      </c>
      <c r="E931" s="276">
        <f t="shared" si="14"/>
        <v>480</v>
      </c>
      <c r="F931" s="273">
        <v>45568</v>
      </c>
      <c r="G931" s="262">
        <v>22.27</v>
      </c>
      <c r="H931" s="271"/>
      <c r="I931" s="271"/>
    </row>
    <row r="932" spans="1:9" x14ac:dyDescent="0.25">
      <c r="A932" s="271" t="s">
        <v>596</v>
      </c>
      <c r="B932" s="282" t="s">
        <v>597</v>
      </c>
      <c r="C932" s="271" t="s">
        <v>469</v>
      </c>
      <c r="D932" s="276">
        <v>8</v>
      </c>
      <c r="E932" s="276">
        <f t="shared" si="14"/>
        <v>480</v>
      </c>
      <c r="F932" s="273">
        <v>45568</v>
      </c>
      <c r="G932" s="262">
        <v>25.4</v>
      </c>
      <c r="H932" s="271"/>
      <c r="I932" s="271"/>
    </row>
    <row r="933" spans="1:9" x14ac:dyDescent="0.25">
      <c r="A933" s="271" t="s">
        <v>596</v>
      </c>
      <c r="B933" s="282" t="s">
        <v>597</v>
      </c>
      <c r="C933" s="271" t="s">
        <v>469</v>
      </c>
      <c r="D933" s="276">
        <v>8</v>
      </c>
      <c r="E933" s="276">
        <f t="shared" si="14"/>
        <v>480</v>
      </c>
      <c r="F933" s="273">
        <v>45568</v>
      </c>
      <c r="G933" s="262">
        <v>4.7</v>
      </c>
      <c r="H933" s="271"/>
      <c r="I933" s="271"/>
    </row>
    <row r="934" spans="1:9" x14ac:dyDescent="0.25">
      <c r="A934" s="271" t="s">
        <v>596</v>
      </c>
      <c r="B934" s="282" t="s">
        <v>597</v>
      </c>
      <c r="C934" s="271" t="s">
        <v>469</v>
      </c>
      <c r="D934" s="276">
        <v>8</v>
      </c>
      <c r="E934" s="276">
        <f t="shared" si="14"/>
        <v>480</v>
      </c>
      <c r="F934" s="273">
        <v>45568</v>
      </c>
      <c r="G934" s="262">
        <v>2.17</v>
      </c>
      <c r="H934" s="271"/>
      <c r="I934" s="271"/>
    </row>
    <row r="935" spans="1:9" x14ac:dyDescent="0.25">
      <c r="A935" s="271" t="s">
        <v>596</v>
      </c>
      <c r="B935" s="282" t="s">
        <v>597</v>
      </c>
      <c r="C935" s="271" t="s">
        <v>469</v>
      </c>
      <c r="D935" s="276">
        <v>8</v>
      </c>
      <c r="E935" s="276">
        <f t="shared" si="14"/>
        <v>480</v>
      </c>
      <c r="F935" s="273">
        <v>45568</v>
      </c>
      <c r="G935" s="262">
        <v>2.92</v>
      </c>
      <c r="H935" s="271"/>
      <c r="I935" s="271"/>
    </row>
    <row r="936" spans="1:9" x14ac:dyDescent="0.25">
      <c r="A936" s="271" t="s">
        <v>596</v>
      </c>
      <c r="B936" s="282" t="s">
        <v>597</v>
      </c>
      <c r="C936" s="271" t="s">
        <v>469</v>
      </c>
      <c r="D936" s="276">
        <v>8</v>
      </c>
      <c r="E936" s="276">
        <f t="shared" si="14"/>
        <v>480</v>
      </c>
      <c r="F936" s="273">
        <v>45568</v>
      </c>
      <c r="G936" s="262">
        <v>2.9</v>
      </c>
      <c r="H936" s="271"/>
      <c r="I936" s="271"/>
    </row>
    <row r="937" spans="1:9" x14ac:dyDescent="0.25">
      <c r="A937" s="271" t="s">
        <v>596</v>
      </c>
      <c r="B937" s="282" t="s">
        <v>597</v>
      </c>
      <c r="C937" s="271" t="s">
        <v>469</v>
      </c>
      <c r="D937" s="276">
        <v>8</v>
      </c>
      <c r="E937" s="276">
        <f t="shared" si="14"/>
        <v>480</v>
      </c>
      <c r="F937" s="273">
        <v>45568</v>
      </c>
      <c r="G937" s="262">
        <v>17.38</v>
      </c>
      <c r="H937" s="271"/>
      <c r="I937" s="271"/>
    </row>
    <row r="938" spans="1:9" x14ac:dyDescent="0.25">
      <c r="A938" s="271" t="s">
        <v>596</v>
      </c>
      <c r="B938" s="282" t="s">
        <v>597</v>
      </c>
      <c r="C938" s="271" t="s">
        <v>469</v>
      </c>
      <c r="D938" s="276">
        <v>8</v>
      </c>
      <c r="E938" s="276">
        <f t="shared" si="14"/>
        <v>480</v>
      </c>
      <c r="F938" s="273">
        <v>45568</v>
      </c>
      <c r="G938" s="262">
        <v>5.0999999999999996</v>
      </c>
      <c r="H938" s="271"/>
      <c r="I938" s="271"/>
    </row>
    <row r="939" spans="1:9" x14ac:dyDescent="0.25">
      <c r="A939" s="271" t="s">
        <v>596</v>
      </c>
      <c r="B939" s="282" t="s">
        <v>597</v>
      </c>
      <c r="C939" s="271" t="s">
        <v>469</v>
      </c>
      <c r="D939" s="276">
        <v>8</v>
      </c>
      <c r="E939" s="276">
        <f t="shared" si="14"/>
        <v>480</v>
      </c>
      <c r="F939" s="273">
        <v>45568</v>
      </c>
      <c r="G939" s="262">
        <v>7.47</v>
      </c>
      <c r="H939" s="271"/>
      <c r="I939" s="271"/>
    </row>
    <row r="940" spans="1:9" x14ac:dyDescent="0.25">
      <c r="A940" s="271" t="s">
        <v>596</v>
      </c>
      <c r="B940" s="282" t="s">
        <v>597</v>
      </c>
      <c r="C940" s="271" t="s">
        <v>469</v>
      </c>
      <c r="D940" s="276">
        <v>8</v>
      </c>
      <c r="E940" s="276">
        <f t="shared" si="14"/>
        <v>480</v>
      </c>
      <c r="F940" s="273">
        <v>45568</v>
      </c>
      <c r="G940" s="262">
        <v>11.1</v>
      </c>
      <c r="H940" s="271"/>
      <c r="I940" s="271"/>
    </row>
    <row r="941" spans="1:9" x14ac:dyDescent="0.25">
      <c r="A941" s="271" t="s">
        <v>596</v>
      </c>
      <c r="B941" s="282" t="s">
        <v>597</v>
      </c>
      <c r="C941" s="271" t="s">
        <v>469</v>
      </c>
      <c r="D941" s="276">
        <v>8</v>
      </c>
      <c r="E941" s="276">
        <f t="shared" si="14"/>
        <v>480</v>
      </c>
      <c r="F941" s="273">
        <v>45568</v>
      </c>
      <c r="G941" s="262">
        <v>14.08</v>
      </c>
      <c r="H941" s="271"/>
      <c r="I941" s="271"/>
    </row>
    <row r="942" spans="1:9" x14ac:dyDescent="0.25">
      <c r="A942" s="271" t="s">
        <v>596</v>
      </c>
      <c r="B942" s="282" t="s">
        <v>597</v>
      </c>
      <c r="C942" s="271" t="s">
        <v>469</v>
      </c>
      <c r="D942" s="276">
        <v>8</v>
      </c>
      <c r="E942" s="276">
        <f t="shared" si="14"/>
        <v>480</v>
      </c>
      <c r="F942" s="273">
        <v>45568</v>
      </c>
      <c r="G942" s="262">
        <v>4.08</v>
      </c>
      <c r="H942" s="271"/>
      <c r="I942" s="271"/>
    </row>
    <row r="943" spans="1:9" x14ac:dyDescent="0.25">
      <c r="A943" s="271" t="s">
        <v>596</v>
      </c>
      <c r="B943" s="282" t="s">
        <v>597</v>
      </c>
      <c r="C943" s="271" t="s">
        <v>469</v>
      </c>
      <c r="D943" s="276">
        <v>8</v>
      </c>
      <c r="E943" s="276">
        <f t="shared" si="14"/>
        <v>480</v>
      </c>
      <c r="F943" s="273">
        <v>45568</v>
      </c>
      <c r="G943" s="262">
        <v>7.43</v>
      </c>
      <c r="H943" s="271"/>
      <c r="I943" s="271"/>
    </row>
    <row r="944" spans="1:9" x14ac:dyDescent="0.25">
      <c r="A944" s="271" t="s">
        <v>596</v>
      </c>
      <c r="B944" s="282" t="s">
        <v>597</v>
      </c>
      <c r="C944" s="271" t="s">
        <v>469</v>
      </c>
      <c r="D944" s="276">
        <v>8</v>
      </c>
      <c r="E944" s="276">
        <f t="shared" si="14"/>
        <v>480</v>
      </c>
      <c r="F944" s="273">
        <v>45568</v>
      </c>
      <c r="G944" s="262">
        <v>13.05</v>
      </c>
      <c r="H944" s="271"/>
      <c r="I944" s="271"/>
    </row>
    <row r="945" spans="1:9" x14ac:dyDescent="0.25">
      <c r="A945" s="271" t="s">
        <v>596</v>
      </c>
      <c r="B945" s="282" t="s">
        <v>585</v>
      </c>
      <c r="C945" s="271" t="s">
        <v>469</v>
      </c>
      <c r="D945" s="276">
        <v>8</v>
      </c>
      <c r="E945" s="276">
        <f t="shared" si="14"/>
        <v>480</v>
      </c>
      <c r="F945" s="273">
        <v>45568</v>
      </c>
      <c r="G945" s="262">
        <v>14.62</v>
      </c>
      <c r="H945" s="271"/>
      <c r="I945" s="271"/>
    </row>
    <row r="946" spans="1:9" x14ac:dyDescent="0.25">
      <c r="A946" s="271" t="s">
        <v>596</v>
      </c>
      <c r="B946" s="282" t="s">
        <v>597</v>
      </c>
      <c r="C946" s="271" t="s">
        <v>469</v>
      </c>
      <c r="D946" s="276">
        <v>8</v>
      </c>
      <c r="E946" s="276">
        <f t="shared" si="14"/>
        <v>480</v>
      </c>
      <c r="F946" s="273">
        <v>45568</v>
      </c>
      <c r="G946" s="262">
        <v>15.92</v>
      </c>
      <c r="H946" s="271"/>
      <c r="I946" s="271"/>
    </row>
    <row r="947" spans="1:9" x14ac:dyDescent="0.25">
      <c r="A947" s="271" t="s">
        <v>596</v>
      </c>
      <c r="B947" s="282" t="s">
        <v>597</v>
      </c>
      <c r="C947" s="271" t="s">
        <v>469</v>
      </c>
      <c r="D947" s="276">
        <v>8</v>
      </c>
      <c r="E947" s="276">
        <f t="shared" si="14"/>
        <v>480</v>
      </c>
      <c r="F947" s="273">
        <v>45568</v>
      </c>
      <c r="G947" s="262">
        <v>13.02</v>
      </c>
      <c r="H947" s="271"/>
      <c r="I947" s="271"/>
    </row>
    <row r="948" spans="1:9" x14ac:dyDescent="0.25">
      <c r="A948" s="271" t="s">
        <v>596</v>
      </c>
      <c r="B948" s="282" t="s">
        <v>597</v>
      </c>
      <c r="C948" s="271" t="s">
        <v>469</v>
      </c>
      <c r="D948" s="276">
        <v>8</v>
      </c>
      <c r="E948" s="276">
        <f t="shared" si="14"/>
        <v>480</v>
      </c>
      <c r="F948" s="273">
        <v>45568</v>
      </c>
      <c r="G948" s="262">
        <v>11.45</v>
      </c>
      <c r="H948" s="271"/>
      <c r="I948" s="271"/>
    </row>
    <row r="949" spans="1:9" x14ac:dyDescent="0.25">
      <c r="A949" s="271" t="s">
        <v>596</v>
      </c>
      <c r="B949" s="282" t="s">
        <v>597</v>
      </c>
      <c r="C949" s="271" t="s">
        <v>469</v>
      </c>
      <c r="D949" s="276">
        <v>8</v>
      </c>
      <c r="E949" s="276">
        <f t="shared" si="14"/>
        <v>480</v>
      </c>
      <c r="F949" s="273">
        <v>45568</v>
      </c>
      <c r="G949" s="262">
        <v>9.07</v>
      </c>
      <c r="H949" s="271"/>
      <c r="I949" s="271"/>
    </row>
    <row r="950" spans="1:9" x14ac:dyDescent="0.25">
      <c r="A950" s="271" t="s">
        <v>596</v>
      </c>
      <c r="B950" s="282" t="s">
        <v>597</v>
      </c>
      <c r="C950" s="271" t="s">
        <v>469</v>
      </c>
      <c r="D950" s="276">
        <v>8</v>
      </c>
      <c r="E950" s="276">
        <f t="shared" si="14"/>
        <v>480</v>
      </c>
      <c r="F950" s="273">
        <v>45568</v>
      </c>
      <c r="G950" s="262">
        <v>1.45</v>
      </c>
      <c r="H950" s="271"/>
      <c r="I950" s="271"/>
    </row>
    <row r="951" spans="1:9" x14ac:dyDescent="0.25">
      <c r="A951" s="271" t="s">
        <v>596</v>
      </c>
      <c r="B951" s="282" t="s">
        <v>597</v>
      </c>
      <c r="C951" s="271" t="s">
        <v>469</v>
      </c>
      <c r="D951" s="276">
        <v>8</v>
      </c>
      <c r="E951" s="276">
        <f t="shared" si="14"/>
        <v>480</v>
      </c>
      <c r="F951" s="273">
        <v>45568</v>
      </c>
      <c r="G951" s="262">
        <v>12.25</v>
      </c>
      <c r="H951" s="271"/>
      <c r="I951" s="271"/>
    </row>
    <row r="952" spans="1:9" x14ac:dyDescent="0.25">
      <c r="A952" s="271" t="s">
        <v>596</v>
      </c>
      <c r="B952" s="282" t="s">
        <v>597</v>
      </c>
      <c r="C952" s="271" t="s">
        <v>469</v>
      </c>
      <c r="D952" s="276">
        <v>8</v>
      </c>
      <c r="E952" s="276">
        <f t="shared" si="14"/>
        <v>480</v>
      </c>
      <c r="F952" s="273">
        <v>45568</v>
      </c>
      <c r="G952" s="262">
        <v>6.65</v>
      </c>
      <c r="H952" s="271"/>
      <c r="I952" s="271"/>
    </row>
    <row r="953" spans="1:9" x14ac:dyDescent="0.25">
      <c r="A953" s="271" t="s">
        <v>596</v>
      </c>
      <c r="B953" s="282" t="s">
        <v>597</v>
      </c>
      <c r="C953" s="271" t="s">
        <v>469</v>
      </c>
      <c r="D953" s="276">
        <v>8</v>
      </c>
      <c r="E953" s="276">
        <f t="shared" si="14"/>
        <v>480</v>
      </c>
      <c r="F953" s="273">
        <v>45568</v>
      </c>
      <c r="G953" s="262">
        <v>11.93</v>
      </c>
      <c r="H953" s="271"/>
      <c r="I953" s="271"/>
    </row>
    <row r="954" spans="1:9" x14ac:dyDescent="0.25">
      <c r="A954" s="271" t="s">
        <v>596</v>
      </c>
      <c r="B954" s="282" t="s">
        <v>585</v>
      </c>
      <c r="C954" s="271" t="s">
        <v>469</v>
      </c>
      <c r="D954" s="271">
        <v>4.25</v>
      </c>
      <c r="E954" s="276">
        <f t="shared" si="14"/>
        <v>255</v>
      </c>
      <c r="F954" s="273">
        <v>45568</v>
      </c>
      <c r="G954" s="262">
        <v>3.1</v>
      </c>
      <c r="H954" s="271"/>
      <c r="I954" s="271"/>
    </row>
    <row r="955" spans="1:9" x14ac:dyDescent="0.25">
      <c r="A955" s="271" t="s">
        <v>596</v>
      </c>
      <c r="B955" s="282" t="s">
        <v>585</v>
      </c>
      <c r="C955" s="271" t="s">
        <v>469</v>
      </c>
      <c r="D955" s="271">
        <v>4.25</v>
      </c>
      <c r="E955" s="276">
        <f t="shared" si="14"/>
        <v>255</v>
      </c>
      <c r="F955" s="273">
        <v>45568</v>
      </c>
      <c r="G955" s="262">
        <v>44.73</v>
      </c>
      <c r="H955" s="271"/>
      <c r="I955" s="271"/>
    </row>
    <row r="956" spans="1:9" x14ac:dyDescent="0.25">
      <c r="A956" s="271" t="s">
        <v>584</v>
      </c>
      <c r="B956" s="283" t="s">
        <v>588</v>
      </c>
      <c r="C956" s="271" t="s">
        <v>469</v>
      </c>
      <c r="D956" s="271">
        <v>4.25</v>
      </c>
      <c r="E956" s="276">
        <f t="shared" si="14"/>
        <v>255</v>
      </c>
      <c r="F956" s="273">
        <v>45568</v>
      </c>
      <c r="G956" s="262">
        <v>20.329999999999998</v>
      </c>
      <c r="H956" s="271"/>
      <c r="I956" s="271"/>
    </row>
    <row r="957" spans="1:9" x14ac:dyDescent="0.25">
      <c r="A957" s="271" t="s">
        <v>596</v>
      </c>
      <c r="B957" s="282" t="s">
        <v>585</v>
      </c>
      <c r="C957" s="271" t="s">
        <v>469</v>
      </c>
      <c r="D957" s="271">
        <v>4.25</v>
      </c>
      <c r="E957" s="276">
        <f t="shared" si="14"/>
        <v>255</v>
      </c>
      <c r="F957" s="273">
        <v>45568</v>
      </c>
      <c r="G957" s="262">
        <v>16.27</v>
      </c>
      <c r="H957" s="271"/>
      <c r="I957" s="271"/>
    </row>
    <row r="958" spans="1:9" x14ac:dyDescent="0.25">
      <c r="A958" s="271" t="s">
        <v>596</v>
      </c>
      <c r="B958" s="282" t="s">
        <v>585</v>
      </c>
      <c r="C958" s="271" t="s">
        <v>469</v>
      </c>
      <c r="D958" s="271">
        <v>4.25</v>
      </c>
      <c r="E958" s="276">
        <f t="shared" si="14"/>
        <v>255</v>
      </c>
      <c r="F958" s="273">
        <v>45568</v>
      </c>
      <c r="G958" s="262">
        <v>1.93</v>
      </c>
      <c r="H958" s="271"/>
      <c r="I958" s="271"/>
    </row>
    <row r="959" spans="1:9" x14ac:dyDescent="0.25">
      <c r="A959" s="271" t="s">
        <v>596</v>
      </c>
      <c r="B959" s="282" t="s">
        <v>585</v>
      </c>
      <c r="C959" s="271" t="s">
        <v>469</v>
      </c>
      <c r="D959" s="271">
        <v>4.25</v>
      </c>
      <c r="E959" s="276">
        <f t="shared" si="14"/>
        <v>255</v>
      </c>
      <c r="F959" s="273">
        <v>45568</v>
      </c>
      <c r="G959" s="262">
        <v>1.38</v>
      </c>
      <c r="H959" s="271"/>
      <c r="I959" s="271"/>
    </row>
    <row r="960" spans="1:9" x14ac:dyDescent="0.25">
      <c r="A960" s="271" t="s">
        <v>596</v>
      </c>
      <c r="B960" s="282" t="s">
        <v>585</v>
      </c>
      <c r="C960" s="271" t="s">
        <v>469</v>
      </c>
      <c r="D960" s="271">
        <v>4.25</v>
      </c>
      <c r="E960" s="276">
        <f t="shared" si="14"/>
        <v>255</v>
      </c>
      <c r="F960" s="273">
        <v>45568</v>
      </c>
      <c r="G960" s="262">
        <v>2.65</v>
      </c>
      <c r="H960" s="271"/>
      <c r="I960" s="271"/>
    </row>
    <row r="961" spans="1:9" x14ac:dyDescent="0.25">
      <c r="A961" s="271" t="s">
        <v>596</v>
      </c>
      <c r="B961" s="282" t="s">
        <v>585</v>
      </c>
      <c r="C961" s="271" t="s">
        <v>469</v>
      </c>
      <c r="D961" s="271">
        <v>4.25</v>
      </c>
      <c r="E961" s="276">
        <f t="shared" si="14"/>
        <v>255</v>
      </c>
      <c r="F961" s="273">
        <v>45568</v>
      </c>
      <c r="G961" s="262">
        <v>6.47</v>
      </c>
      <c r="H961" s="271"/>
      <c r="I961" s="271"/>
    </row>
    <row r="962" spans="1:9" x14ac:dyDescent="0.25">
      <c r="A962" s="271" t="s">
        <v>596</v>
      </c>
      <c r="B962" s="282" t="s">
        <v>585</v>
      </c>
      <c r="C962" s="271" t="s">
        <v>469</v>
      </c>
      <c r="D962" s="271">
        <v>4.25</v>
      </c>
      <c r="E962" s="276">
        <f t="shared" si="14"/>
        <v>255</v>
      </c>
      <c r="F962" s="273">
        <v>45568</v>
      </c>
      <c r="G962" s="262">
        <v>3</v>
      </c>
      <c r="H962" s="271"/>
      <c r="I962" s="271"/>
    </row>
    <row r="963" spans="1:9" x14ac:dyDescent="0.25">
      <c r="A963" s="271" t="s">
        <v>596</v>
      </c>
      <c r="B963" s="282" t="s">
        <v>597</v>
      </c>
      <c r="C963" s="271" t="s">
        <v>469</v>
      </c>
      <c r="D963" s="271">
        <v>4.25</v>
      </c>
      <c r="E963" s="276">
        <f t="shared" ref="E963:E1026" si="15">+D963*60</f>
        <v>255</v>
      </c>
      <c r="F963" s="273">
        <v>45568</v>
      </c>
      <c r="G963" s="262">
        <v>0.93</v>
      </c>
      <c r="H963" s="271"/>
      <c r="I963" s="271"/>
    </row>
    <row r="964" spans="1:9" x14ac:dyDescent="0.25">
      <c r="A964" s="271" t="s">
        <v>596</v>
      </c>
      <c r="B964" s="282" t="s">
        <v>597</v>
      </c>
      <c r="C964" s="271" t="s">
        <v>469</v>
      </c>
      <c r="D964" s="271">
        <v>4.25</v>
      </c>
      <c r="E964" s="276">
        <f t="shared" si="15"/>
        <v>255</v>
      </c>
      <c r="F964" s="273">
        <v>45568</v>
      </c>
      <c r="G964" s="262">
        <v>5.45</v>
      </c>
      <c r="H964" s="271"/>
      <c r="I964" s="271"/>
    </row>
    <row r="965" spans="1:9" x14ac:dyDescent="0.25">
      <c r="A965" s="271" t="s">
        <v>596</v>
      </c>
      <c r="B965" s="282" t="s">
        <v>597</v>
      </c>
      <c r="C965" s="271" t="s">
        <v>469</v>
      </c>
      <c r="D965" s="271">
        <v>4.25</v>
      </c>
      <c r="E965" s="276">
        <f t="shared" si="15"/>
        <v>255</v>
      </c>
      <c r="F965" s="273">
        <v>45568</v>
      </c>
      <c r="G965" s="262">
        <v>0.63</v>
      </c>
      <c r="H965" s="271"/>
      <c r="I965" s="271"/>
    </row>
    <row r="966" spans="1:9" x14ac:dyDescent="0.25">
      <c r="A966" s="271" t="s">
        <v>584</v>
      </c>
      <c r="B966" s="283" t="s">
        <v>589</v>
      </c>
      <c r="C966" s="271" t="s">
        <v>469</v>
      </c>
      <c r="D966" s="271">
        <v>4.25</v>
      </c>
      <c r="E966" s="276">
        <f t="shared" si="15"/>
        <v>255</v>
      </c>
      <c r="F966" s="273">
        <v>45568</v>
      </c>
      <c r="G966" s="262">
        <v>22.3</v>
      </c>
      <c r="H966" s="271"/>
      <c r="I966" s="271"/>
    </row>
    <row r="967" spans="1:9" x14ac:dyDescent="0.25">
      <c r="A967" s="271" t="s">
        <v>596</v>
      </c>
      <c r="B967" s="282" t="s">
        <v>585</v>
      </c>
      <c r="C967" s="271" t="s">
        <v>469</v>
      </c>
      <c r="D967" s="271">
        <v>4.25</v>
      </c>
      <c r="E967" s="276">
        <f t="shared" si="15"/>
        <v>255</v>
      </c>
      <c r="F967" s="273">
        <v>45568</v>
      </c>
      <c r="G967" s="262">
        <v>16.55</v>
      </c>
      <c r="H967" s="271"/>
      <c r="I967" s="271"/>
    </row>
    <row r="968" spans="1:9" ht="30" x14ac:dyDescent="0.25">
      <c r="A968" s="270" t="s">
        <v>608</v>
      </c>
      <c r="B968" s="282" t="s">
        <v>611</v>
      </c>
      <c r="C968" s="271" t="s">
        <v>621</v>
      </c>
      <c r="D968" s="276">
        <v>8</v>
      </c>
      <c r="E968" s="276">
        <f t="shared" si="15"/>
        <v>480</v>
      </c>
      <c r="F968" s="273">
        <v>45569</v>
      </c>
      <c r="G968" s="262">
        <v>2.12</v>
      </c>
      <c r="H968" s="271"/>
      <c r="I968" s="271"/>
    </row>
    <row r="969" spans="1:9" ht="45" x14ac:dyDescent="0.25">
      <c r="A969" s="270" t="s">
        <v>608</v>
      </c>
      <c r="B969" s="282" t="s">
        <v>612</v>
      </c>
      <c r="C969" s="271" t="s">
        <v>621</v>
      </c>
      <c r="D969" s="276">
        <v>8</v>
      </c>
      <c r="E969" s="276">
        <f t="shared" si="15"/>
        <v>480</v>
      </c>
      <c r="F969" s="273">
        <v>45569</v>
      </c>
      <c r="G969" s="262">
        <v>8.93</v>
      </c>
      <c r="H969" s="271"/>
      <c r="I969" s="271"/>
    </row>
    <row r="970" spans="1:9" ht="30" x14ac:dyDescent="0.25">
      <c r="A970" s="270" t="s">
        <v>608</v>
      </c>
      <c r="B970" s="282" t="s">
        <v>613</v>
      </c>
      <c r="C970" s="271" t="s">
        <v>621</v>
      </c>
      <c r="D970" s="276">
        <v>8</v>
      </c>
      <c r="E970" s="276">
        <f t="shared" si="15"/>
        <v>480</v>
      </c>
      <c r="F970" s="273">
        <v>45569</v>
      </c>
      <c r="G970" s="262">
        <v>3.15</v>
      </c>
      <c r="H970" s="271"/>
      <c r="I970" s="271"/>
    </row>
    <row r="971" spans="1:9" ht="30" x14ac:dyDescent="0.25">
      <c r="A971" s="270" t="s">
        <v>608</v>
      </c>
      <c r="B971" s="282" t="s">
        <v>613</v>
      </c>
      <c r="C971" s="271" t="s">
        <v>621</v>
      </c>
      <c r="D971" s="276">
        <v>8</v>
      </c>
      <c r="E971" s="276">
        <f t="shared" si="15"/>
        <v>480</v>
      </c>
      <c r="F971" s="273">
        <v>45569</v>
      </c>
      <c r="G971" s="262">
        <v>4.2</v>
      </c>
      <c r="H971" s="271"/>
      <c r="I971" s="271"/>
    </row>
    <row r="972" spans="1:9" ht="30" x14ac:dyDescent="0.25">
      <c r="A972" s="270" t="s">
        <v>608</v>
      </c>
      <c r="B972" s="282" t="s">
        <v>613</v>
      </c>
      <c r="C972" s="271" t="s">
        <v>621</v>
      </c>
      <c r="D972" s="276">
        <v>8</v>
      </c>
      <c r="E972" s="276">
        <f t="shared" si="15"/>
        <v>480</v>
      </c>
      <c r="F972" s="273">
        <v>45569</v>
      </c>
      <c r="G972" s="262">
        <v>2.08</v>
      </c>
      <c r="H972" s="271"/>
      <c r="I972" s="271"/>
    </row>
    <row r="973" spans="1:9" ht="30" x14ac:dyDescent="0.25">
      <c r="A973" s="270" t="s">
        <v>608</v>
      </c>
      <c r="B973" s="282" t="s">
        <v>613</v>
      </c>
      <c r="C973" s="271" t="s">
        <v>621</v>
      </c>
      <c r="D973" s="276">
        <v>8</v>
      </c>
      <c r="E973" s="276">
        <f t="shared" si="15"/>
        <v>480</v>
      </c>
      <c r="F973" s="273">
        <v>45569</v>
      </c>
      <c r="G973" s="262">
        <v>1.47</v>
      </c>
      <c r="H973" s="271"/>
      <c r="I973" s="271"/>
    </row>
    <row r="974" spans="1:9" ht="30" x14ac:dyDescent="0.25">
      <c r="A974" s="270" t="s">
        <v>608</v>
      </c>
      <c r="B974" s="282" t="s">
        <v>613</v>
      </c>
      <c r="C974" s="271" t="s">
        <v>621</v>
      </c>
      <c r="D974" s="276">
        <v>8</v>
      </c>
      <c r="E974" s="276">
        <f t="shared" si="15"/>
        <v>480</v>
      </c>
      <c r="F974" s="273">
        <v>45569</v>
      </c>
      <c r="G974" s="262">
        <v>4.07</v>
      </c>
      <c r="H974" s="271"/>
      <c r="I974" s="271"/>
    </row>
    <row r="975" spans="1:9" ht="30" x14ac:dyDescent="0.25">
      <c r="A975" s="270" t="s">
        <v>608</v>
      </c>
      <c r="B975" s="282" t="s">
        <v>613</v>
      </c>
      <c r="C975" s="271" t="s">
        <v>621</v>
      </c>
      <c r="D975" s="276">
        <v>8</v>
      </c>
      <c r="E975" s="276">
        <f t="shared" si="15"/>
        <v>480</v>
      </c>
      <c r="F975" s="273">
        <v>45569</v>
      </c>
      <c r="G975" s="262">
        <v>3.03</v>
      </c>
      <c r="H975" s="271"/>
      <c r="I975" s="271"/>
    </row>
    <row r="976" spans="1:9" ht="30" x14ac:dyDescent="0.25">
      <c r="A976" s="270" t="s">
        <v>608</v>
      </c>
      <c r="B976" s="282" t="s">
        <v>613</v>
      </c>
      <c r="C976" s="271" t="s">
        <v>621</v>
      </c>
      <c r="D976" s="276">
        <v>8</v>
      </c>
      <c r="E976" s="276">
        <f t="shared" si="15"/>
        <v>480</v>
      </c>
      <c r="F976" s="273">
        <v>45569</v>
      </c>
      <c r="G976" s="262">
        <v>2.2000000000000002</v>
      </c>
      <c r="H976" s="271"/>
      <c r="I976" s="271"/>
    </row>
    <row r="977" spans="1:9" ht="30" x14ac:dyDescent="0.25">
      <c r="A977" s="270" t="s">
        <v>608</v>
      </c>
      <c r="B977" s="282" t="s">
        <v>613</v>
      </c>
      <c r="C977" s="271" t="s">
        <v>621</v>
      </c>
      <c r="D977" s="276">
        <v>8</v>
      </c>
      <c r="E977" s="276">
        <f t="shared" si="15"/>
        <v>480</v>
      </c>
      <c r="F977" s="273">
        <v>45569</v>
      </c>
      <c r="G977" s="262">
        <v>1.38</v>
      </c>
      <c r="H977" s="271"/>
      <c r="I977" s="271"/>
    </row>
    <row r="978" spans="1:9" x14ac:dyDescent="0.25">
      <c r="A978" s="270" t="s">
        <v>608</v>
      </c>
      <c r="B978" s="282" t="s">
        <v>626</v>
      </c>
      <c r="C978" s="271" t="s">
        <v>621</v>
      </c>
      <c r="D978" s="276">
        <v>8</v>
      </c>
      <c r="E978" s="276">
        <f t="shared" si="15"/>
        <v>480</v>
      </c>
      <c r="F978" s="273">
        <v>45569</v>
      </c>
      <c r="G978" s="262">
        <v>7.93</v>
      </c>
      <c r="H978" s="271"/>
      <c r="I978" s="271"/>
    </row>
    <row r="979" spans="1:9" ht="30" x14ac:dyDescent="0.25">
      <c r="A979" s="270" t="s">
        <v>608</v>
      </c>
      <c r="B979" s="282" t="s">
        <v>613</v>
      </c>
      <c r="C979" s="271" t="s">
        <v>621</v>
      </c>
      <c r="D979" s="276">
        <v>8</v>
      </c>
      <c r="E979" s="276">
        <f t="shared" si="15"/>
        <v>480</v>
      </c>
      <c r="F979" s="273">
        <v>45569</v>
      </c>
      <c r="G979" s="262">
        <v>1.07</v>
      </c>
      <c r="H979" s="271"/>
      <c r="I979" s="271"/>
    </row>
    <row r="980" spans="1:9" ht="30" x14ac:dyDescent="0.25">
      <c r="A980" s="270" t="s">
        <v>608</v>
      </c>
      <c r="B980" s="282" t="s">
        <v>613</v>
      </c>
      <c r="C980" s="271" t="s">
        <v>621</v>
      </c>
      <c r="D980" s="276">
        <v>8</v>
      </c>
      <c r="E980" s="276">
        <f t="shared" si="15"/>
        <v>480</v>
      </c>
      <c r="F980" s="273">
        <v>45569</v>
      </c>
      <c r="G980" s="262">
        <v>3.08</v>
      </c>
      <c r="H980" s="271"/>
      <c r="I980" s="271"/>
    </row>
    <row r="981" spans="1:9" ht="30" x14ac:dyDescent="0.25">
      <c r="A981" s="270" t="s">
        <v>608</v>
      </c>
      <c r="B981" s="282" t="s">
        <v>613</v>
      </c>
      <c r="C981" s="271" t="s">
        <v>621</v>
      </c>
      <c r="D981" s="276">
        <v>8</v>
      </c>
      <c r="E981" s="276">
        <f t="shared" si="15"/>
        <v>480</v>
      </c>
      <c r="F981" s="273">
        <v>45569</v>
      </c>
      <c r="G981" s="262">
        <v>5.38</v>
      </c>
      <c r="H981" s="271"/>
      <c r="I981" s="271"/>
    </row>
    <row r="982" spans="1:9" x14ac:dyDescent="0.25">
      <c r="A982" s="270" t="s">
        <v>608</v>
      </c>
      <c r="B982" s="282" t="s">
        <v>626</v>
      </c>
      <c r="C982" s="271" t="s">
        <v>621</v>
      </c>
      <c r="D982" s="276">
        <v>8</v>
      </c>
      <c r="E982" s="276">
        <f t="shared" si="15"/>
        <v>480</v>
      </c>
      <c r="F982" s="273">
        <v>45569</v>
      </c>
      <c r="G982" s="262">
        <v>8.65</v>
      </c>
      <c r="H982" s="271"/>
      <c r="I982" s="271"/>
    </row>
    <row r="983" spans="1:9" ht="30" x14ac:dyDescent="0.25">
      <c r="A983" s="270" t="s">
        <v>608</v>
      </c>
      <c r="B983" s="282" t="s">
        <v>613</v>
      </c>
      <c r="C983" s="271" t="s">
        <v>621</v>
      </c>
      <c r="D983" s="276">
        <v>8</v>
      </c>
      <c r="E983" s="276">
        <f t="shared" si="15"/>
        <v>480</v>
      </c>
      <c r="F983" s="273">
        <v>45569</v>
      </c>
      <c r="G983" s="262">
        <v>3.05</v>
      </c>
      <c r="H983" s="271"/>
      <c r="I983" s="271"/>
    </row>
    <row r="984" spans="1:9" ht="30" x14ac:dyDescent="0.25">
      <c r="A984" s="270" t="s">
        <v>608</v>
      </c>
      <c r="B984" s="282" t="s">
        <v>613</v>
      </c>
      <c r="C984" s="271" t="s">
        <v>621</v>
      </c>
      <c r="D984" s="276">
        <v>8</v>
      </c>
      <c r="E984" s="276">
        <f t="shared" si="15"/>
        <v>480</v>
      </c>
      <c r="F984" s="273">
        <v>45569</v>
      </c>
      <c r="G984" s="262">
        <v>1.27</v>
      </c>
      <c r="H984" s="271"/>
      <c r="I984" s="271"/>
    </row>
    <row r="985" spans="1:9" ht="30" x14ac:dyDescent="0.25">
      <c r="A985" s="270" t="s">
        <v>608</v>
      </c>
      <c r="B985" s="282" t="s">
        <v>613</v>
      </c>
      <c r="C985" s="271" t="s">
        <v>621</v>
      </c>
      <c r="D985" s="276">
        <v>8</v>
      </c>
      <c r="E985" s="276">
        <f t="shared" si="15"/>
        <v>480</v>
      </c>
      <c r="F985" s="273">
        <v>45569</v>
      </c>
      <c r="G985" s="262">
        <v>2.3199999999999998</v>
      </c>
      <c r="H985" s="271"/>
      <c r="I985" s="271"/>
    </row>
    <row r="986" spans="1:9" ht="30" x14ac:dyDescent="0.25">
      <c r="A986" s="270" t="s">
        <v>608</v>
      </c>
      <c r="B986" s="282" t="s">
        <v>613</v>
      </c>
      <c r="C986" s="271" t="s">
        <v>621</v>
      </c>
      <c r="D986" s="276">
        <v>8</v>
      </c>
      <c r="E986" s="276">
        <f t="shared" si="15"/>
        <v>480</v>
      </c>
      <c r="F986" s="273">
        <v>45569</v>
      </c>
      <c r="G986" s="262">
        <v>2.4</v>
      </c>
      <c r="H986" s="271"/>
      <c r="I986" s="271"/>
    </row>
    <row r="987" spans="1:9" ht="30" x14ac:dyDescent="0.25">
      <c r="A987" s="270" t="s">
        <v>608</v>
      </c>
      <c r="B987" s="282" t="s">
        <v>613</v>
      </c>
      <c r="C987" s="271" t="s">
        <v>621</v>
      </c>
      <c r="D987" s="276">
        <v>8</v>
      </c>
      <c r="E987" s="276">
        <f t="shared" si="15"/>
        <v>480</v>
      </c>
      <c r="F987" s="273">
        <v>45569</v>
      </c>
      <c r="G987" s="262">
        <v>2.87</v>
      </c>
      <c r="H987" s="271"/>
      <c r="I987" s="271"/>
    </row>
    <row r="988" spans="1:9" ht="30" x14ac:dyDescent="0.25">
      <c r="A988" s="270" t="s">
        <v>608</v>
      </c>
      <c r="B988" s="282" t="s">
        <v>613</v>
      </c>
      <c r="C988" s="271" t="s">
        <v>621</v>
      </c>
      <c r="D988" s="276">
        <v>8</v>
      </c>
      <c r="E988" s="276">
        <f t="shared" si="15"/>
        <v>480</v>
      </c>
      <c r="F988" s="273">
        <v>45569</v>
      </c>
      <c r="G988" s="262">
        <v>2.38</v>
      </c>
      <c r="H988" s="271"/>
      <c r="I988" s="271"/>
    </row>
    <row r="989" spans="1:9" ht="30" x14ac:dyDescent="0.25">
      <c r="A989" s="270" t="s">
        <v>608</v>
      </c>
      <c r="B989" s="282" t="s">
        <v>613</v>
      </c>
      <c r="C989" s="271" t="s">
        <v>621</v>
      </c>
      <c r="D989" s="276">
        <v>8</v>
      </c>
      <c r="E989" s="276">
        <f t="shared" si="15"/>
        <v>480</v>
      </c>
      <c r="F989" s="273">
        <v>45569</v>
      </c>
      <c r="G989" s="262">
        <v>3.32</v>
      </c>
      <c r="H989" s="271"/>
      <c r="I989" s="271"/>
    </row>
    <row r="990" spans="1:9" ht="30" x14ac:dyDescent="0.25">
      <c r="A990" s="270" t="s">
        <v>608</v>
      </c>
      <c r="B990" s="282" t="s">
        <v>613</v>
      </c>
      <c r="C990" s="271" t="s">
        <v>621</v>
      </c>
      <c r="D990" s="276">
        <v>8</v>
      </c>
      <c r="E990" s="276">
        <f t="shared" si="15"/>
        <v>480</v>
      </c>
      <c r="F990" s="273">
        <v>45569</v>
      </c>
      <c r="G990" s="262">
        <v>2.2999999999999998</v>
      </c>
      <c r="H990" s="271"/>
      <c r="I990" s="271"/>
    </row>
    <row r="991" spans="1:9" x14ac:dyDescent="0.25">
      <c r="A991" s="270" t="s">
        <v>608</v>
      </c>
      <c r="B991" s="282" t="s">
        <v>626</v>
      </c>
      <c r="C991" s="271" t="s">
        <v>621</v>
      </c>
      <c r="D991" s="276">
        <v>8</v>
      </c>
      <c r="E991" s="276">
        <f t="shared" si="15"/>
        <v>480</v>
      </c>
      <c r="F991" s="273">
        <v>45569</v>
      </c>
      <c r="G991" s="262">
        <v>12.4</v>
      </c>
      <c r="H991" s="271"/>
      <c r="I991" s="271"/>
    </row>
    <row r="992" spans="1:9" ht="30" x14ac:dyDescent="0.25">
      <c r="A992" s="270" t="s">
        <v>608</v>
      </c>
      <c r="B992" s="282" t="s">
        <v>613</v>
      </c>
      <c r="C992" s="271" t="s">
        <v>621</v>
      </c>
      <c r="D992" s="276">
        <v>8</v>
      </c>
      <c r="E992" s="276">
        <f t="shared" si="15"/>
        <v>480</v>
      </c>
      <c r="F992" s="273">
        <v>45569</v>
      </c>
      <c r="G992" s="262">
        <v>4.5999999999999996</v>
      </c>
      <c r="H992" s="271"/>
      <c r="I992" s="271"/>
    </row>
    <row r="993" spans="1:9" ht="30" x14ac:dyDescent="0.25">
      <c r="A993" s="270" t="s">
        <v>608</v>
      </c>
      <c r="B993" s="282" t="s">
        <v>613</v>
      </c>
      <c r="C993" s="271" t="s">
        <v>621</v>
      </c>
      <c r="D993" s="276">
        <v>8</v>
      </c>
      <c r="E993" s="276">
        <f t="shared" si="15"/>
        <v>480</v>
      </c>
      <c r="F993" s="273">
        <v>45569</v>
      </c>
      <c r="G993" s="262">
        <v>3.52</v>
      </c>
      <c r="H993" s="271"/>
      <c r="I993" s="271"/>
    </row>
    <row r="994" spans="1:9" ht="30" x14ac:dyDescent="0.25">
      <c r="A994" s="270" t="s">
        <v>608</v>
      </c>
      <c r="B994" s="282" t="s">
        <v>613</v>
      </c>
      <c r="C994" s="271" t="s">
        <v>621</v>
      </c>
      <c r="D994" s="276">
        <v>8</v>
      </c>
      <c r="E994" s="276">
        <f t="shared" si="15"/>
        <v>480</v>
      </c>
      <c r="F994" s="273">
        <v>45569</v>
      </c>
      <c r="G994" s="262">
        <v>3.53</v>
      </c>
      <c r="H994" s="271"/>
      <c r="I994" s="271"/>
    </row>
    <row r="995" spans="1:9" ht="30" x14ac:dyDescent="0.25">
      <c r="A995" s="270" t="s">
        <v>608</v>
      </c>
      <c r="B995" s="282" t="s">
        <v>613</v>
      </c>
      <c r="C995" s="271" t="s">
        <v>621</v>
      </c>
      <c r="D995" s="276">
        <v>8</v>
      </c>
      <c r="E995" s="276">
        <f t="shared" si="15"/>
        <v>480</v>
      </c>
      <c r="F995" s="273">
        <v>45569</v>
      </c>
      <c r="G995" s="262">
        <v>4.38</v>
      </c>
      <c r="H995" s="271"/>
      <c r="I995" s="271"/>
    </row>
    <row r="996" spans="1:9" ht="30" x14ac:dyDescent="0.25">
      <c r="A996" s="270" t="s">
        <v>608</v>
      </c>
      <c r="B996" s="282" t="s">
        <v>613</v>
      </c>
      <c r="C996" s="271" t="s">
        <v>621</v>
      </c>
      <c r="D996" s="276">
        <v>8</v>
      </c>
      <c r="E996" s="276">
        <f t="shared" si="15"/>
        <v>480</v>
      </c>
      <c r="F996" s="273">
        <v>45569</v>
      </c>
      <c r="G996" s="262">
        <v>2.6</v>
      </c>
      <c r="H996" s="271"/>
      <c r="I996" s="271"/>
    </row>
    <row r="997" spans="1:9" x14ac:dyDescent="0.25">
      <c r="A997" s="270" t="s">
        <v>608</v>
      </c>
      <c r="B997" s="282" t="s">
        <v>626</v>
      </c>
      <c r="C997" s="271" t="s">
        <v>621</v>
      </c>
      <c r="D997" s="276">
        <v>8</v>
      </c>
      <c r="E997" s="276">
        <f t="shared" si="15"/>
        <v>480</v>
      </c>
      <c r="F997" s="273">
        <v>45569</v>
      </c>
      <c r="G997" s="262">
        <v>2.75</v>
      </c>
      <c r="H997" s="271"/>
      <c r="I997" s="271"/>
    </row>
    <row r="998" spans="1:9" ht="30" x14ac:dyDescent="0.25">
      <c r="A998" s="270" t="s">
        <v>608</v>
      </c>
      <c r="B998" s="282" t="s">
        <v>627</v>
      </c>
      <c r="C998" s="271" t="s">
        <v>621</v>
      </c>
      <c r="D998" s="276">
        <v>8</v>
      </c>
      <c r="E998" s="276">
        <f t="shared" si="15"/>
        <v>480</v>
      </c>
      <c r="F998" s="273">
        <v>45569</v>
      </c>
      <c r="G998" s="262">
        <v>5.53</v>
      </c>
      <c r="H998" s="271"/>
      <c r="I998" s="271"/>
    </row>
    <row r="999" spans="1:9" ht="30" x14ac:dyDescent="0.25">
      <c r="A999" s="270" t="s">
        <v>608</v>
      </c>
      <c r="B999" s="282" t="s">
        <v>622</v>
      </c>
      <c r="C999" s="271" t="s">
        <v>621</v>
      </c>
      <c r="D999" s="276">
        <v>8</v>
      </c>
      <c r="E999" s="276">
        <f t="shared" si="15"/>
        <v>480</v>
      </c>
      <c r="F999" s="273">
        <v>45569</v>
      </c>
      <c r="G999" s="262">
        <v>25.62</v>
      </c>
      <c r="H999" s="271"/>
      <c r="I999" s="271"/>
    </row>
    <row r="1000" spans="1:9" x14ac:dyDescent="0.25">
      <c r="A1000" s="270" t="s">
        <v>608</v>
      </c>
      <c r="B1000" s="282" t="s">
        <v>616</v>
      </c>
      <c r="C1000" s="271" t="s">
        <v>621</v>
      </c>
      <c r="D1000" s="276">
        <v>8</v>
      </c>
      <c r="E1000" s="276">
        <f t="shared" si="15"/>
        <v>480</v>
      </c>
      <c r="F1000" s="273">
        <v>45569</v>
      </c>
      <c r="G1000" s="262">
        <v>4.7699999999999996</v>
      </c>
      <c r="H1000" s="271"/>
      <c r="I1000" s="271"/>
    </row>
    <row r="1001" spans="1:9" ht="30" x14ac:dyDescent="0.25">
      <c r="A1001" s="270" t="s">
        <v>608</v>
      </c>
      <c r="B1001" s="282" t="s">
        <v>628</v>
      </c>
      <c r="C1001" s="271" t="s">
        <v>621</v>
      </c>
      <c r="D1001" s="276">
        <v>8</v>
      </c>
      <c r="E1001" s="276">
        <f t="shared" si="15"/>
        <v>480</v>
      </c>
      <c r="F1001" s="273">
        <v>45569</v>
      </c>
      <c r="G1001" s="262">
        <v>11.32</v>
      </c>
      <c r="H1001" s="271"/>
      <c r="I1001" s="271"/>
    </row>
    <row r="1002" spans="1:9" ht="30" x14ac:dyDescent="0.25">
      <c r="A1002" s="270" t="s">
        <v>608</v>
      </c>
      <c r="B1002" s="282" t="s">
        <v>611</v>
      </c>
      <c r="C1002" s="271" t="s">
        <v>621</v>
      </c>
      <c r="D1002" s="276">
        <v>8</v>
      </c>
      <c r="E1002" s="276">
        <f t="shared" si="15"/>
        <v>480</v>
      </c>
      <c r="F1002" s="273">
        <v>45569</v>
      </c>
      <c r="G1002" s="262">
        <v>3.3</v>
      </c>
      <c r="H1002" s="271"/>
      <c r="I1002" s="271"/>
    </row>
    <row r="1003" spans="1:9" ht="45" x14ac:dyDescent="0.25">
      <c r="A1003" s="270" t="s">
        <v>608</v>
      </c>
      <c r="B1003" s="282" t="s">
        <v>612</v>
      </c>
      <c r="C1003" s="271" t="s">
        <v>621</v>
      </c>
      <c r="D1003" s="276">
        <v>8</v>
      </c>
      <c r="E1003" s="276">
        <f t="shared" si="15"/>
        <v>480</v>
      </c>
      <c r="F1003" s="273">
        <v>45569</v>
      </c>
      <c r="G1003" s="262">
        <v>7.5</v>
      </c>
      <c r="H1003" s="271"/>
      <c r="I1003" s="271"/>
    </row>
    <row r="1004" spans="1:9" x14ac:dyDescent="0.25">
      <c r="A1004" s="270" t="s">
        <v>608</v>
      </c>
      <c r="B1004" s="282" t="s">
        <v>623</v>
      </c>
      <c r="C1004" s="271" t="s">
        <v>621</v>
      </c>
      <c r="D1004" s="276">
        <v>8</v>
      </c>
      <c r="E1004" s="276">
        <f t="shared" si="15"/>
        <v>480</v>
      </c>
      <c r="F1004" s="273">
        <v>45569</v>
      </c>
      <c r="G1004" s="262">
        <v>5.0999999999999996</v>
      </c>
      <c r="H1004" s="271"/>
      <c r="I1004" s="271"/>
    </row>
    <row r="1005" spans="1:9" x14ac:dyDescent="0.25">
      <c r="A1005" s="270" t="s">
        <v>608</v>
      </c>
      <c r="B1005" s="282" t="s">
        <v>625</v>
      </c>
      <c r="C1005" s="271" t="s">
        <v>621</v>
      </c>
      <c r="D1005" s="276">
        <v>8</v>
      </c>
      <c r="E1005" s="276">
        <f t="shared" si="15"/>
        <v>480</v>
      </c>
      <c r="F1005" s="273">
        <v>45569</v>
      </c>
      <c r="G1005" s="262">
        <v>3.23</v>
      </c>
      <c r="H1005" s="271"/>
      <c r="I1005" s="271"/>
    </row>
    <row r="1006" spans="1:9" x14ac:dyDescent="0.25">
      <c r="A1006" s="270" t="s">
        <v>608</v>
      </c>
      <c r="B1006" s="282" t="s">
        <v>624</v>
      </c>
      <c r="C1006" s="271" t="s">
        <v>621</v>
      </c>
      <c r="D1006" s="276">
        <v>8</v>
      </c>
      <c r="E1006" s="276">
        <f t="shared" si="15"/>
        <v>480</v>
      </c>
      <c r="F1006" s="273">
        <v>45569</v>
      </c>
      <c r="G1006" s="262">
        <v>3.37</v>
      </c>
      <c r="H1006" s="271"/>
      <c r="I1006" s="271"/>
    </row>
    <row r="1007" spans="1:9" ht="30" x14ac:dyDescent="0.25">
      <c r="A1007" s="270" t="s">
        <v>608</v>
      </c>
      <c r="B1007" s="282" t="s">
        <v>613</v>
      </c>
      <c r="C1007" s="271" t="s">
        <v>621</v>
      </c>
      <c r="D1007" s="276">
        <v>8</v>
      </c>
      <c r="E1007" s="276">
        <f t="shared" si="15"/>
        <v>480</v>
      </c>
      <c r="F1007" s="273">
        <v>45569</v>
      </c>
      <c r="G1007" s="262">
        <v>2.23</v>
      </c>
      <c r="H1007" s="271"/>
      <c r="I1007" s="271"/>
    </row>
    <row r="1008" spans="1:9" ht="30" x14ac:dyDescent="0.25">
      <c r="A1008" s="270" t="s">
        <v>608</v>
      </c>
      <c r="B1008" s="282" t="s">
        <v>613</v>
      </c>
      <c r="C1008" s="271" t="s">
        <v>621</v>
      </c>
      <c r="D1008" s="276">
        <v>8</v>
      </c>
      <c r="E1008" s="276">
        <f t="shared" si="15"/>
        <v>480</v>
      </c>
      <c r="F1008" s="273">
        <v>45569</v>
      </c>
      <c r="G1008" s="262">
        <v>3.6</v>
      </c>
      <c r="H1008" s="271"/>
      <c r="I1008" s="271"/>
    </row>
    <row r="1009" spans="1:9" ht="30" x14ac:dyDescent="0.25">
      <c r="A1009" s="270" t="s">
        <v>608</v>
      </c>
      <c r="B1009" s="282" t="s">
        <v>613</v>
      </c>
      <c r="C1009" s="271" t="s">
        <v>621</v>
      </c>
      <c r="D1009" s="276">
        <v>8</v>
      </c>
      <c r="E1009" s="276">
        <f t="shared" si="15"/>
        <v>480</v>
      </c>
      <c r="F1009" s="273">
        <v>45569</v>
      </c>
      <c r="G1009" s="262">
        <v>2.8</v>
      </c>
      <c r="H1009" s="271"/>
      <c r="I1009" s="271"/>
    </row>
    <row r="1010" spans="1:9" ht="30" x14ac:dyDescent="0.25">
      <c r="A1010" s="270" t="s">
        <v>608</v>
      </c>
      <c r="B1010" s="282" t="s">
        <v>613</v>
      </c>
      <c r="C1010" s="271" t="s">
        <v>621</v>
      </c>
      <c r="D1010" s="276">
        <v>8</v>
      </c>
      <c r="E1010" s="276">
        <f t="shared" si="15"/>
        <v>480</v>
      </c>
      <c r="F1010" s="273">
        <v>45569</v>
      </c>
      <c r="G1010" s="262">
        <v>3.27</v>
      </c>
      <c r="H1010" s="271"/>
      <c r="I1010" s="271"/>
    </row>
    <row r="1011" spans="1:9" ht="30" x14ac:dyDescent="0.25">
      <c r="A1011" s="270" t="s">
        <v>608</v>
      </c>
      <c r="B1011" s="282" t="s">
        <v>613</v>
      </c>
      <c r="C1011" s="271" t="s">
        <v>621</v>
      </c>
      <c r="D1011" s="276">
        <v>8</v>
      </c>
      <c r="E1011" s="276">
        <f t="shared" si="15"/>
        <v>480</v>
      </c>
      <c r="F1011" s="273">
        <v>45569</v>
      </c>
      <c r="G1011" s="262">
        <v>3.4</v>
      </c>
      <c r="H1011" s="271"/>
      <c r="I1011" s="271"/>
    </row>
    <row r="1012" spans="1:9" ht="30" x14ac:dyDescent="0.25">
      <c r="A1012" s="270" t="s">
        <v>608</v>
      </c>
      <c r="B1012" s="282" t="s">
        <v>613</v>
      </c>
      <c r="C1012" s="271" t="s">
        <v>621</v>
      </c>
      <c r="D1012" s="276">
        <v>8</v>
      </c>
      <c r="E1012" s="276">
        <f t="shared" si="15"/>
        <v>480</v>
      </c>
      <c r="F1012" s="273">
        <v>45569</v>
      </c>
      <c r="G1012" s="262">
        <v>4.25</v>
      </c>
      <c r="H1012" s="271"/>
      <c r="I1012" s="271"/>
    </row>
    <row r="1013" spans="1:9" ht="30" x14ac:dyDescent="0.25">
      <c r="A1013" s="270" t="s">
        <v>608</v>
      </c>
      <c r="B1013" s="282" t="s">
        <v>613</v>
      </c>
      <c r="C1013" s="271" t="s">
        <v>621</v>
      </c>
      <c r="D1013" s="276">
        <v>8</v>
      </c>
      <c r="E1013" s="276">
        <f t="shared" si="15"/>
        <v>480</v>
      </c>
      <c r="F1013" s="273">
        <v>45569</v>
      </c>
      <c r="G1013" s="262">
        <v>5.05</v>
      </c>
      <c r="H1013" s="271"/>
      <c r="I1013" s="271"/>
    </row>
    <row r="1014" spans="1:9" ht="30" x14ac:dyDescent="0.25">
      <c r="A1014" s="270" t="s">
        <v>608</v>
      </c>
      <c r="B1014" s="282" t="s">
        <v>613</v>
      </c>
      <c r="C1014" s="271" t="s">
        <v>621</v>
      </c>
      <c r="D1014" s="276">
        <v>8</v>
      </c>
      <c r="E1014" s="276">
        <f t="shared" si="15"/>
        <v>480</v>
      </c>
      <c r="F1014" s="273">
        <v>45569</v>
      </c>
      <c r="G1014" s="262">
        <v>3.57</v>
      </c>
      <c r="H1014" s="271"/>
      <c r="I1014" s="271"/>
    </row>
    <row r="1015" spans="1:9" x14ac:dyDescent="0.25">
      <c r="A1015" s="270" t="s">
        <v>608</v>
      </c>
      <c r="B1015" s="282" t="s">
        <v>626</v>
      </c>
      <c r="C1015" s="271" t="s">
        <v>621</v>
      </c>
      <c r="D1015" s="276">
        <v>8</v>
      </c>
      <c r="E1015" s="276">
        <f t="shared" si="15"/>
        <v>480</v>
      </c>
      <c r="F1015" s="273">
        <v>45569</v>
      </c>
      <c r="G1015" s="262">
        <v>6.65</v>
      </c>
      <c r="H1015" s="271"/>
      <c r="I1015" s="271"/>
    </row>
    <row r="1016" spans="1:9" ht="30" x14ac:dyDescent="0.25">
      <c r="A1016" s="270" t="s">
        <v>608</v>
      </c>
      <c r="B1016" s="282" t="s">
        <v>613</v>
      </c>
      <c r="C1016" s="271" t="s">
        <v>621</v>
      </c>
      <c r="D1016" s="276">
        <v>8</v>
      </c>
      <c r="E1016" s="276">
        <f t="shared" si="15"/>
        <v>480</v>
      </c>
      <c r="F1016" s="273">
        <v>45569</v>
      </c>
      <c r="G1016" s="262">
        <v>3.42</v>
      </c>
      <c r="H1016" s="271"/>
      <c r="I1016" s="271"/>
    </row>
    <row r="1017" spans="1:9" ht="30" x14ac:dyDescent="0.25">
      <c r="A1017" s="270" t="s">
        <v>608</v>
      </c>
      <c r="B1017" s="282" t="s">
        <v>613</v>
      </c>
      <c r="C1017" s="271" t="s">
        <v>621</v>
      </c>
      <c r="D1017" s="276">
        <v>8</v>
      </c>
      <c r="E1017" s="276">
        <f t="shared" si="15"/>
        <v>480</v>
      </c>
      <c r="F1017" s="273">
        <v>45569</v>
      </c>
      <c r="G1017" s="262">
        <v>1.53</v>
      </c>
      <c r="H1017" s="271"/>
      <c r="I1017" s="271"/>
    </row>
    <row r="1018" spans="1:9" ht="30" x14ac:dyDescent="0.25">
      <c r="A1018" s="270" t="s">
        <v>608</v>
      </c>
      <c r="B1018" s="282" t="s">
        <v>613</v>
      </c>
      <c r="C1018" s="271" t="s">
        <v>621</v>
      </c>
      <c r="D1018" s="276">
        <v>8</v>
      </c>
      <c r="E1018" s="276">
        <f t="shared" si="15"/>
        <v>480</v>
      </c>
      <c r="F1018" s="273">
        <v>45569</v>
      </c>
      <c r="G1018" s="262">
        <v>1.03</v>
      </c>
      <c r="H1018" s="271"/>
      <c r="I1018" s="271"/>
    </row>
    <row r="1019" spans="1:9" ht="30" x14ac:dyDescent="0.25">
      <c r="A1019" s="270" t="s">
        <v>608</v>
      </c>
      <c r="B1019" s="282" t="s">
        <v>613</v>
      </c>
      <c r="C1019" s="271" t="s">
        <v>621</v>
      </c>
      <c r="D1019" s="276">
        <v>8</v>
      </c>
      <c r="E1019" s="276">
        <f t="shared" si="15"/>
        <v>480</v>
      </c>
      <c r="F1019" s="273">
        <v>45569</v>
      </c>
      <c r="G1019" s="262">
        <v>2.02</v>
      </c>
      <c r="H1019" s="271"/>
      <c r="I1019" s="271"/>
    </row>
    <row r="1020" spans="1:9" ht="30" x14ac:dyDescent="0.25">
      <c r="A1020" s="270" t="s">
        <v>608</v>
      </c>
      <c r="B1020" s="282" t="s">
        <v>613</v>
      </c>
      <c r="C1020" s="271" t="s">
        <v>621</v>
      </c>
      <c r="D1020" s="276">
        <v>8</v>
      </c>
      <c r="E1020" s="276">
        <f t="shared" si="15"/>
        <v>480</v>
      </c>
      <c r="F1020" s="273">
        <v>45569</v>
      </c>
      <c r="G1020" s="262">
        <v>4.03</v>
      </c>
      <c r="H1020" s="271"/>
      <c r="I1020" s="271"/>
    </row>
    <row r="1021" spans="1:9" ht="30" x14ac:dyDescent="0.25">
      <c r="A1021" s="270" t="s">
        <v>608</v>
      </c>
      <c r="B1021" s="282" t="s">
        <v>613</v>
      </c>
      <c r="C1021" s="271" t="s">
        <v>621</v>
      </c>
      <c r="D1021" s="276">
        <v>8</v>
      </c>
      <c r="E1021" s="276">
        <f t="shared" si="15"/>
        <v>480</v>
      </c>
      <c r="F1021" s="273">
        <v>45569</v>
      </c>
      <c r="G1021" s="262">
        <v>3.63</v>
      </c>
      <c r="H1021" s="271"/>
      <c r="I1021" s="271"/>
    </row>
    <row r="1022" spans="1:9" ht="30" x14ac:dyDescent="0.25">
      <c r="A1022" s="270" t="s">
        <v>608</v>
      </c>
      <c r="B1022" s="282" t="s">
        <v>613</v>
      </c>
      <c r="C1022" s="271" t="s">
        <v>621</v>
      </c>
      <c r="D1022" s="276">
        <v>8</v>
      </c>
      <c r="E1022" s="276">
        <f t="shared" si="15"/>
        <v>480</v>
      </c>
      <c r="F1022" s="273">
        <v>45569</v>
      </c>
      <c r="G1022" s="262">
        <v>4.53</v>
      </c>
      <c r="H1022" s="271"/>
      <c r="I1022" s="271"/>
    </row>
    <row r="1023" spans="1:9" ht="30" x14ac:dyDescent="0.25">
      <c r="A1023" s="270" t="s">
        <v>608</v>
      </c>
      <c r="B1023" s="282" t="s">
        <v>613</v>
      </c>
      <c r="C1023" s="271" t="s">
        <v>621</v>
      </c>
      <c r="D1023" s="276">
        <v>8</v>
      </c>
      <c r="E1023" s="276">
        <f t="shared" si="15"/>
        <v>480</v>
      </c>
      <c r="F1023" s="273">
        <v>45569</v>
      </c>
      <c r="G1023" s="262">
        <v>4.4000000000000004</v>
      </c>
      <c r="H1023" s="271"/>
      <c r="I1023" s="271"/>
    </row>
    <row r="1024" spans="1:9" ht="30" x14ac:dyDescent="0.25">
      <c r="A1024" s="270" t="s">
        <v>608</v>
      </c>
      <c r="B1024" s="282" t="s">
        <v>613</v>
      </c>
      <c r="C1024" s="271" t="s">
        <v>621</v>
      </c>
      <c r="D1024" s="276">
        <v>8</v>
      </c>
      <c r="E1024" s="276">
        <f t="shared" si="15"/>
        <v>480</v>
      </c>
      <c r="F1024" s="273">
        <v>45569</v>
      </c>
      <c r="G1024" s="262">
        <v>1.1000000000000001</v>
      </c>
      <c r="H1024" s="271"/>
      <c r="I1024" s="271"/>
    </row>
    <row r="1025" spans="1:9" ht="30" x14ac:dyDescent="0.25">
      <c r="A1025" s="270" t="s">
        <v>608</v>
      </c>
      <c r="B1025" s="282" t="s">
        <v>613</v>
      </c>
      <c r="C1025" s="271" t="s">
        <v>621</v>
      </c>
      <c r="D1025" s="276">
        <v>8</v>
      </c>
      <c r="E1025" s="276">
        <f t="shared" si="15"/>
        <v>480</v>
      </c>
      <c r="F1025" s="273">
        <v>45569</v>
      </c>
      <c r="G1025" s="262">
        <v>1.25</v>
      </c>
      <c r="H1025" s="271"/>
      <c r="I1025" s="271"/>
    </row>
    <row r="1026" spans="1:9" ht="30" x14ac:dyDescent="0.25">
      <c r="A1026" s="270" t="s">
        <v>608</v>
      </c>
      <c r="B1026" s="282" t="s">
        <v>613</v>
      </c>
      <c r="C1026" s="271" t="s">
        <v>621</v>
      </c>
      <c r="D1026" s="276">
        <v>8</v>
      </c>
      <c r="E1026" s="276">
        <f t="shared" si="15"/>
        <v>480</v>
      </c>
      <c r="F1026" s="273">
        <v>45569</v>
      </c>
      <c r="G1026" s="262">
        <v>1.4</v>
      </c>
      <c r="H1026" s="271"/>
      <c r="I1026" s="271"/>
    </row>
    <row r="1027" spans="1:9" ht="30" x14ac:dyDescent="0.25">
      <c r="A1027" s="270" t="s">
        <v>608</v>
      </c>
      <c r="B1027" s="282" t="s">
        <v>613</v>
      </c>
      <c r="C1027" s="271" t="s">
        <v>621</v>
      </c>
      <c r="D1027" s="276">
        <v>8</v>
      </c>
      <c r="E1027" s="276">
        <f t="shared" ref="E1027:E1090" si="16">+D1027*60</f>
        <v>480</v>
      </c>
      <c r="F1027" s="273">
        <v>45569</v>
      </c>
      <c r="G1027" s="262">
        <v>2.42</v>
      </c>
      <c r="H1027" s="271"/>
      <c r="I1027" s="271"/>
    </row>
    <row r="1028" spans="1:9" x14ac:dyDescent="0.25">
      <c r="A1028" s="270" t="s">
        <v>608</v>
      </c>
      <c r="B1028" s="282" t="s">
        <v>626</v>
      </c>
      <c r="C1028" s="271" t="s">
        <v>621</v>
      </c>
      <c r="D1028" s="276">
        <v>8</v>
      </c>
      <c r="E1028" s="276">
        <f t="shared" si="16"/>
        <v>480</v>
      </c>
      <c r="F1028" s="273">
        <v>45569</v>
      </c>
      <c r="G1028" s="262">
        <v>7.62</v>
      </c>
      <c r="H1028" s="271"/>
      <c r="I1028" s="271"/>
    </row>
    <row r="1029" spans="1:9" ht="30" x14ac:dyDescent="0.25">
      <c r="A1029" s="270" t="s">
        <v>608</v>
      </c>
      <c r="B1029" s="282" t="s">
        <v>613</v>
      </c>
      <c r="C1029" s="271" t="s">
        <v>621</v>
      </c>
      <c r="D1029" s="276">
        <v>8</v>
      </c>
      <c r="E1029" s="276">
        <f t="shared" si="16"/>
        <v>480</v>
      </c>
      <c r="F1029" s="273">
        <v>45569</v>
      </c>
      <c r="G1029" s="262">
        <v>6.12</v>
      </c>
      <c r="H1029" s="271"/>
      <c r="I1029" s="271"/>
    </row>
    <row r="1030" spans="1:9" ht="30" x14ac:dyDescent="0.25">
      <c r="A1030" s="270" t="s">
        <v>608</v>
      </c>
      <c r="B1030" s="282" t="s">
        <v>613</v>
      </c>
      <c r="C1030" s="271" t="s">
        <v>621</v>
      </c>
      <c r="D1030" s="276">
        <v>8</v>
      </c>
      <c r="E1030" s="276">
        <f t="shared" si="16"/>
        <v>480</v>
      </c>
      <c r="F1030" s="273">
        <v>45569</v>
      </c>
      <c r="G1030" s="262">
        <v>4.05</v>
      </c>
      <c r="H1030" s="271"/>
      <c r="I1030" s="271"/>
    </row>
    <row r="1031" spans="1:9" ht="30" x14ac:dyDescent="0.25">
      <c r="A1031" s="270" t="s">
        <v>608</v>
      </c>
      <c r="B1031" s="282" t="s">
        <v>613</v>
      </c>
      <c r="C1031" s="271" t="s">
        <v>621</v>
      </c>
      <c r="D1031" s="276">
        <v>8</v>
      </c>
      <c r="E1031" s="276">
        <f t="shared" si="16"/>
        <v>480</v>
      </c>
      <c r="F1031" s="273">
        <v>45569</v>
      </c>
      <c r="G1031" s="262">
        <v>3.58</v>
      </c>
      <c r="H1031" s="271"/>
      <c r="I1031" s="271"/>
    </row>
    <row r="1032" spans="1:9" ht="30" x14ac:dyDescent="0.25">
      <c r="A1032" s="270" t="s">
        <v>608</v>
      </c>
      <c r="B1032" s="282" t="s">
        <v>613</v>
      </c>
      <c r="C1032" s="271" t="s">
        <v>621</v>
      </c>
      <c r="D1032" s="276">
        <v>8</v>
      </c>
      <c r="E1032" s="276">
        <f t="shared" si="16"/>
        <v>480</v>
      </c>
      <c r="F1032" s="273">
        <v>45569</v>
      </c>
      <c r="G1032" s="262">
        <v>1.35</v>
      </c>
      <c r="H1032" s="271"/>
      <c r="I1032" s="271"/>
    </row>
    <row r="1033" spans="1:9" ht="30" x14ac:dyDescent="0.25">
      <c r="A1033" s="270" t="s">
        <v>608</v>
      </c>
      <c r="B1033" s="282" t="s">
        <v>613</v>
      </c>
      <c r="C1033" s="271" t="s">
        <v>621</v>
      </c>
      <c r="D1033" s="276">
        <v>8</v>
      </c>
      <c r="E1033" s="276">
        <f t="shared" si="16"/>
        <v>480</v>
      </c>
      <c r="F1033" s="273">
        <v>45569</v>
      </c>
      <c r="G1033" s="262">
        <v>1.42</v>
      </c>
      <c r="H1033" s="271"/>
      <c r="I1033" s="271"/>
    </row>
    <row r="1034" spans="1:9" ht="30" x14ac:dyDescent="0.25">
      <c r="A1034" s="270" t="s">
        <v>608</v>
      </c>
      <c r="B1034" s="282" t="s">
        <v>613</v>
      </c>
      <c r="C1034" s="271" t="s">
        <v>621</v>
      </c>
      <c r="D1034" s="276">
        <v>8</v>
      </c>
      <c r="E1034" s="276">
        <f t="shared" si="16"/>
        <v>480</v>
      </c>
      <c r="F1034" s="273">
        <v>45569</v>
      </c>
      <c r="G1034" s="262">
        <v>2.5499999999999998</v>
      </c>
      <c r="H1034" s="271"/>
      <c r="I1034" s="271"/>
    </row>
    <row r="1035" spans="1:9" x14ac:dyDescent="0.25">
      <c r="A1035" s="270" t="s">
        <v>608</v>
      </c>
      <c r="B1035" s="282" t="s">
        <v>626</v>
      </c>
      <c r="C1035" s="271" t="s">
        <v>621</v>
      </c>
      <c r="D1035" s="276">
        <v>8</v>
      </c>
      <c r="E1035" s="276">
        <f t="shared" si="16"/>
        <v>480</v>
      </c>
      <c r="F1035" s="273">
        <v>45569</v>
      </c>
      <c r="G1035" s="262">
        <v>6.68</v>
      </c>
      <c r="H1035" s="271"/>
      <c r="I1035" s="271"/>
    </row>
    <row r="1036" spans="1:9" ht="30" x14ac:dyDescent="0.25">
      <c r="A1036" s="270" t="s">
        <v>608</v>
      </c>
      <c r="B1036" s="282" t="s">
        <v>613</v>
      </c>
      <c r="C1036" s="271" t="s">
        <v>621</v>
      </c>
      <c r="D1036" s="276">
        <v>8</v>
      </c>
      <c r="E1036" s="276">
        <f t="shared" si="16"/>
        <v>480</v>
      </c>
      <c r="F1036" s="273">
        <v>45569</v>
      </c>
      <c r="G1036" s="262">
        <v>2.25</v>
      </c>
      <c r="H1036" s="271"/>
      <c r="I1036" s="271"/>
    </row>
    <row r="1037" spans="1:9" ht="30" x14ac:dyDescent="0.25">
      <c r="A1037" s="270" t="s">
        <v>608</v>
      </c>
      <c r="B1037" s="282" t="s">
        <v>613</v>
      </c>
      <c r="C1037" s="271" t="s">
        <v>621</v>
      </c>
      <c r="D1037" s="276">
        <v>8</v>
      </c>
      <c r="E1037" s="276">
        <f t="shared" si="16"/>
        <v>480</v>
      </c>
      <c r="F1037" s="273">
        <v>45569</v>
      </c>
      <c r="G1037" s="262">
        <v>2.9</v>
      </c>
      <c r="H1037" s="271"/>
      <c r="I1037" s="271"/>
    </row>
    <row r="1038" spans="1:9" x14ac:dyDescent="0.25">
      <c r="A1038" s="270" t="s">
        <v>608</v>
      </c>
      <c r="B1038" s="282" t="s">
        <v>625</v>
      </c>
      <c r="C1038" s="271" t="s">
        <v>621</v>
      </c>
      <c r="D1038" s="276">
        <v>8</v>
      </c>
      <c r="E1038" s="276">
        <f t="shared" si="16"/>
        <v>480</v>
      </c>
      <c r="F1038" s="273">
        <v>45569</v>
      </c>
      <c r="G1038" s="262">
        <v>14.4</v>
      </c>
      <c r="H1038" s="271"/>
      <c r="I1038" s="271"/>
    </row>
    <row r="1039" spans="1:9" x14ac:dyDescent="0.25">
      <c r="A1039" s="270" t="s">
        <v>608</v>
      </c>
      <c r="B1039" s="282" t="s">
        <v>624</v>
      </c>
      <c r="C1039" s="271" t="s">
        <v>621</v>
      </c>
      <c r="D1039" s="276">
        <v>8</v>
      </c>
      <c r="E1039" s="276">
        <f t="shared" si="16"/>
        <v>480</v>
      </c>
      <c r="F1039" s="273">
        <v>45569</v>
      </c>
      <c r="G1039" s="262">
        <v>8.75</v>
      </c>
      <c r="H1039" s="271"/>
      <c r="I1039" s="271"/>
    </row>
    <row r="1040" spans="1:9" x14ac:dyDescent="0.25">
      <c r="A1040" s="270" t="s">
        <v>608</v>
      </c>
      <c r="B1040" s="282" t="s">
        <v>629</v>
      </c>
      <c r="C1040" s="271" t="s">
        <v>621</v>
      </c>
      <c r="D1040" s="276">
        <v>8</v>
      </c>
      <c r="E1040" s="276">
        <f t="shared" si="16"/>
        <v>480</v>
      </c>
      <c r="F1040" s="273">
        <v>45569</v>
      </c>
      <c r="G1040" s="262">
        <v>4.93</v>
      </c>
      <c r="H1040" s="271"/>
      <c r="I1040" s="271"/>
    </row>
    <row r="1041" spans="1:9" ht="45" x14ac:dyDescent="0.25">
      <c r="A1041" s="270" t="s">
        <v>608</v>
      </c>
      <c r="B1041" s="282" t="s">
        <v>612</v>
      </c>
      <c r="C1041" s="271" t="s">
        <v>621</v>
      </c>
      <c r="D1041" s="276">
        <v>8</v>
      </c>
      <c r="E1041" s="276">
        <f t="shared" si="16"/>
        <v>480</v>
      </c>
      <c r="F1041" s="273">
        <v>45572</v>
      </c>
      <c r="G1041" s="262">
        <v>6.55</v>
      </c>
      <c r="H1041" s="271"/>
      <c r="I1041" s="271"/>
    </row>
    <row r="1042" spans="1:9" ht="30" x14ac:dyDescent="0.25">
      <c r="A1042" s="270" t="s">
        <v>608</v>
      </c>
      <c r="B1042" s="282" t="s">
        <v>613</v>
      </c>
      <c r="C1042" s="271" t="s">
        <v>621</v>
      </c>
      <c r="D1042" s="276">
        <v>8</v>
      </c>
      <c r="E1042" s="276">
        <f t="shared" si="16"/>
        <v>480</v>
      </c>
      <c r="F1042" s="273">
        <v>45572</v>
      </c>
      <c r="G1042" s="262">
        <v>3.7</v>
      </c>
      <c r="H1042" s="271"/>
      <c r="I1042" s="271"/>
    </row>
    <row r="1043" spans="1:9" ht="30" x14ac:dyDescent="0.25">
      <c r="A1043" s="270" t="s">
        <v>608</v>
      </c>
      <c r="B1043" s="282" t="s">
        <v>613</v>
      </c>
      <c r="C1043" s="271" t="s">
        <v>621</v>
      </c>
      <c r="D1043" s="276">
        <v>8</v>
      </c>
      <c r="E1043" s="276">
        <f t="shared" si="16"/>
        <v>480</v>
      </c>
      <c r="F1043" s="273">
        <v>45572</v>
      </c>
      <c r="G1043" s="262">
        <v>3.13</v>
      </c>
      <c r="H1043" s="271"/>
      <c r="I1043" s="271"/>
    </row>
    <row r="1044" spans="1:9" ht="30" x14ac:dyDescent="0.25">
      <c r="A1044" s="270" t="s">
        <v>608</v>
      </c>
      <c r="B1044" s="282" t="s">
        <v>613</v>
      </c>
      <c r="C1044" s="271" t="s">
        <v>621</v>
      </c>
      <c r="D1044" s="276">
        <v>8</v>
      </c>
      <c r="E1044" s="276">
        <f t="shared" si="16"/>
        <v>480</v>
      </c>
      <c r="F1044" s="273">
        <v>45572</v>
      </c>
      <c r="G1044" s="262">
        <v>2.57</v>
      </c>
      <c r="H1044" s="271"/>
      <c r="I1044" s="271"/>
    </row>
    <row r="1045" spans="1:9" ht="30" x14ac:dyDescent="0.25">
      <c r="A1045" s="270" t="s">
        <v>608</v>
      </c>
      <c r="B1045" s="282" t="s">
        <v>613</v>
      </c>
      <c r="C1045" s="271" t="s">
        <v>621</v>
      </c>
      <c r="D1045" s="276">
        <v>8</v>
      </c>
      <c r="E1045" s="276">
        <f t="shared" si="16"/>
        <v>480</v>
      </c>
      <c r="F1045" s="273">
        <v>45572</v>
      </c>
      <c r="G1045" s="262">
        <v>3.75</v>
      </c>
      <c r="H1045" s="271"/>
      <c r="I1045" s="271"/>
    </row>
    <row r="1046" spans="1:9" ht="30" x14ac:dyDescent="0.25">
      <c r="A1046" s="270" t="s">
        <v>608</v>
      </c>
      <c r="B1046" s="282" t="s">
        <v>613</v>
      </c>
      <c r="C1046" s="271" t="s">
        <v>621</v>
      </c>
      <c r="D1046" s="276">
        <v>8</v>
      </c>
      <c r="E1046" s="276">
        <f t="shared" si="16"/>
        <v>480</v>
      </c>
      <c r="F1046" s="273">
        <v>45572</v>
      </c>
      <c r="G1046" s="262">
        <v>3.53</v>
      </c>
      <c r="H1046" s="271"/>
      <c r="I1046" s="271"/>
    </row>
    <row r="1047" spans="1:9" ht="30" x14ac:dyDescent="0.25">
      <c r="A1047" s="270" t="s">
        <v>608</v>
      </c>
      <c r="B1047" s="282" t="s">
        <v>613</v>
      </c>
      <c r="C1047" s="271" t="s">
        <v>621</v>
      </c>
      <c r="D1047" s="276">
        <v>8</v>
      </c>
      <c r="E1047" s="276">
        <f t="shared" si="16"/>
        <v>480</v>
      </c>
      <c r="F1047" s="273">
        <v>45572</v>
      </c>
      <c r="G1047" s="262">
        <v>1.08</v>
      </c>
      <c r="H1047" s="271"/>
      <c r="I1047" s="271"/>
    </row>
    <row r="1048" spans="1:9" ht="30" x14ac:dyDescent="0.25">
      <c r="A1048" s="270" t="s">
        <v>608</v>
      </c>
      <c r="B1048" s="282" t="s">
        <v>613</v>
      </c>
      <c r="C1048" s="271" t="s">
        <v>621</v>
      </c>
      <c r="D1048" s="276">
        <v>8</v>
      </c>
      <c r="E1048" s="276">
        <f t="shared" si="16"/>
        <v>480</v>
      </c>
      <c r="F1048" s="273">
        <v>45572</v>
      </c>
      <c r="G1048" s="262">
        <v>2.73</v>
      </c>
      <c r="H1048" s="271"/>
      <c r="I1048" s="271"/>
    </row>
    <row r="1049" spans="1:9" ht="30" x14ac:dyDescent="0.25">
      <c r="A1049" s="270" t="s">
        <v>608</v>
      </c>
      <c r="B1049" s="282" t="s">
        <v>613</v>
      </c>
      <c r="C1049" s="271" t="s">
        <v>621</v>
      </c>
      <c r="D1049" s="276">
        <v>8</v>
      </c>
      <c r="E1049" s="276">
        <f t="shared" si="16"/>
        <v>480</v>
      </c>
      <c r="F1049" s="273">
        <v>45572</v>
      </c>
      <c r="G1049" s="262">
        <v>2.52</v>
      </c>
      <c r="H1049" s="271"/>
      <c r="I1049" s="271"/>
    </row>
    <row r="1050" spans="1:9" ht="45" x14ac:dyDescent="0.25">
      <c r="A1050" s="270" t="s">
        <v>608</v>
      </c>
      <c r="B1050" s="282" t="s">
        <v>612</v>
      </c>
      <c r="C1050" s="271" t="s">
        <v>621</v>
      </c>
      <c r="D1050" s="276">
        <v>8</v>
      </c>
      <c r="E1050" s="276">
        <f t="shared" si="16"/>
        <v>480</v>
      </c>
      <c r="F1050" s="273">
        <v>45572</v>
      </c>
      <c r="G1050" s="262">
        <v>7.75</v>
      </c>
      <c r="H1050" s="271"/>
      <c r="I1050" s="271"/>
    </row>
    <row r="1051" spans="1:9" ht="30" x14ac:dyDescent="0.25">
      <c r="A1051" s="270" t="s">
        <v>608</v>
      </c>
      <c r="B1051" s="282" t="s">
        <v>613</v>
      </c>
      <c r="C1051" s="271" t="s">
        <v>621</v>
      </c>
      <c r="D1051" s="276">
        <v>8</v>
      </c>
      <c r="E1051" s="276">
        <f t="shared" si="16"/>
        <v>480</v>
      </c>
      <c r="F1051" s="273">
        <v>45572</v>
      </c>
      <c r="G1051" s="262">
        <v>2.93</v>
      </c>
      <c r="H1051" s="271"/>
      <c r="I1051" s="271"/>
    </row>
    <row r="1052" spans="1:9" ht="30" x14ac:dyDescent="0.25">
      <c r="A1052" s="270" t="s">
        <v>608</v>
      </c>
      <c r="B1052" s="282" t="s">
        <v>613</v>
      </c>
      <c r="C1052" s="271" t="s">
        <v>621</v>
      </c>
      <c r="D1052" s="276">
        <v>8</v>
      </c>
      <c r="E1052" s="276">
        <f t="shared" si="16"/>
        <v>480</v>
      </c>
      <c r="F1052" s="273">
        <v>45572</v>
      </c>
      <c r="G1052" s="262">
        <v>4.03</v>
      </c>
      <c r="H1052" s="271"/>
      <c r="I1052" s="271"/>
    </row>
    <row r="1053" spans="1:9" ht="30" x14ac:dyDescent="0.25">
      <c r="A1053" s="270" t="s">
        <v>608</v>
      </c>
      <c r="B1053" s="282" t="s">
        <v>613</v>
      </c>
      <c r="C1053" s="271" t="s">
        <v>621</v>
      </c>
      <c r="D1053" s="276">
        <v>8</v>
      </c>
      <c r="E1053" s="276">
        <f t="shared" si="16"/>
        <v>480</v>
      </c>
      <c r="F1053" s="273">
        <v>45572</v>
      </c>
      <c r="G1053" s="262">
        <v>2.9</v>
      </c>
      <c r="H1053" s="271"/>
      <c r="I1053" s="271"/>
    </row>
    <row r="1054" spans="1:9" ht="30" x14ac:dyDescent="0.25">
      <c r="A1054" s="270" t="s">
        <v>608</v>
      </c>
      <c r="B1054" s="282" t="s">
        <v>613</v>
      </c>
      <c r="C1054" s="271" t="s">
        <v>621</v>
      </c>
      <c r="D1054" s="276">
        <v>8</v>
      </c>
      <c r="E1054" s="276">
        <f t="shared" si="16"/>
        <v>480</v>
      </c>
      <c r="F1054" s="273">
        <v>45572</v>
      </c>
      <c r="G1054" s="262">
        <v>2.5499999999999998</v>
      </c>
      <c r="H1054" s="271"/>
      <c r="I1054" s="271"/>
    </row>
    <row r="1055" spans="1:9" ht="30" x14ac:dyDescent="0.25">
      <c r="A1055" s="270" t="s">
        <v>608</v>
      </c>
      <c r="B1055" s="282" t="s">
        <v>613</v>
      </c>
      <c r="C1055" s="271" t="s">
        <v>621</v>
      </c>
      <c r="D1055" s="276">
        <v>8</v>
      </c>
      <c r="E1055" s="276">
        <f t="shared" si="16"/>
        <v>480</v>
      </c>
      <c r="F1055" s="273">
        <v>45572</v>
      </c>
      <c r="G1055" s="262">
        <v>2.75</v>
      </c>
      <c r="H1055" s="271"/>
      <c r="I1055" s="271"/>
    </row>
    <row r="1056" spans="1:9" ht="30" x14ac:dyDescent="0.25">
      <c r="A1056" s="270" t="s">
        <v>608</v>
      </c>
      <c r="B1056" s="282" t="s">
        <v>613</v>
      </c>
      <c r="C1056" s="271" t="s">
        <v>621</v>
      </c>
      <c r="D1056" s="276">
        <v>8</v>
      </c>
      <c r="E1056" s="276">
        <f t="shared" si="16"/>
        <v>480</v>
      </c>
      <c r="F1056" s="273">
        <v>45572</v>
      </c>
      <c r="G1056" s="262">
        <v>1.1200000000000001</v>
      </c>
      <c r="H1056" s="271"/>
      <c r="I1056" s="271"/>
    </row>
    <row r="1057" spans="1:9" ht="30" x14ac:dyDescent="0.25">
      <c r="A1057" s="270" t="s">
        <v>608</v>
      </c>
      <c r="B1057" s="282" t="s">
        <v>613</v>
      </c>
      <c r="C1057" s="271" t="s">
        <v>621</v>
      </c>
      <c r="D1057" s="276">
        <v>8</v>
      </c>
      <c r="E1057" s="276">
        <f t="shared" si="16"/>
        <v>480</v>
      </c>
      <c r="F1057" s="273">
        <v>45572</v>
      </c>
      <c r="G1057" s="262">
        <v>2.4</v>
      </c>
      <c r="H1057" s="271"/>
      <c r="I1057" s="271"/>
    </row>
    <row r="1058" spans="1:9" ht="30" x14ac:dyDescent="0.25">
      <c r="A1058" s="270" t="s">
        <v>608</v>
      </c>
      <c r="B1058" s="282" t="s">
        <v>613</v>
      </c>
      <c r="C1058" s="271" t="s">
        <v>621</v>
      </c>
      <c r="D1058" s="276">
        <v>8</v>
      </c>
      <c r="E1058" s="276">
        <f t="shared" si="16"/>
        <v>480</v>
      </c>
      <c r="F1058" s="273">
        <v>45572</v>
      </c>
      <c r="G1058" s="262">
        <v>3.57</v>
      </c>
      <c r="H1058" s="271"/>
      <c r="I1058" s="271"/>
    </row>
    <row r="1059" spans="1:9" ht="30" x14ac:dyDescent="0.25">
      <c r="A1059" s="270" t="s">
        <v>608</v>
      </c>
      <c r="B1059" s="282" t="s">
        <v>611</v>
      </c>
      <c r="C1059" s="271" t="s">
        <v>621</v>
      </c>
      <c r="D1059" s="276">
        <v>8</v>
      </c>
      <c r="E1059" s="276">
        <f t="shared" si="16"/>
        <v>480</v>
      </c>
      <c r="F1059" s="273">
        <v>45572</v>
      </c>
      <c r="G1059" s="262">
        <v>6.77</v>
      </c>
      <c r="H1059" s="271"/>
      <c r="I1059" s="271"/>
    </row>
    <row r="1060" spans="1:9" ht="45" x14ac:dyDescent="0.25">
      <c r="A1060" s="270" t="s">
        <v>608</v>
      </c>
      <c r="B1060" s="282" t="s">
        <v>612</v>
      </c>
      <c r="C1060" s="271" t="s">
        <v>621</v>
      </c>
      <c r="D1060" s="276">
        <v>8</v>
      </c>
      <c r="E1060" s="276">
        <f t="shared" si="16"/>
        <v>480</v>
      </c>
      <c r="F1060" s="273">
        <v>45572</v>
      </c>
      <c r="G1060" s="262">
        <v>3.88</v>
      </c>
      <c r="H1060" s="271"/>
      <c r="I1060" s="271"/>
    </row>
    <row r="1061" spans="1:9" ht="30" x14ac:dyDescent="0.25">
      <c r="A1061" s="270" t="s">
        <v>608</v>
      </c>
      <c r="B1061" s="282" t="s">
        <v>613</v>
      </c>
      <c r="C1061" s="271" t="s">
        <v>621</v>
      </c>
      <c r="D1061" s="276">
        <v>8</v>
      </c>
      <c r="E1061" s="276">
        <f t="shared" si="16"/>
        <v>480</v>
      </c>
      <c r="F1061" s="273">
        <v>45572</v>
      </c>
      <c r="G1061" s="262">
        <v>2.6</v>
      </c>
      <c r="H1061" s="271"/>
      <c r="I1061" s="271"/>
    </row>
    <row r="1062" spans="1:9" ht="30" x14ac:dyDescent="0.25">
      <c r="A1062" s="270" t="s">
        <v>608</v>
      </c>
      <c r="B1062" s="282" t="s">
        <v>613</v>
      </c>
      <c r="C1062" s="271" t="s">
        <v>621</v>
      </c>
      <c r="D1062" s="276">
        <v>8</v>
      </c>
      <c r="E1062" s="276">
        <f t="shared" si="16"/>
        <v>480</v>
      </c>
      <c r="F1062" s="273">
        <v>45572</v>
      </c>
      <c r="G1062" s="262">
        <v>3.57</v>
      </c>
      <c r="H1062" s="271"/>
      <c r="I1062" s="271"/>
    </row>
    <row r="1063" spans="1:9" ht="30" x14ac:dyDescent="0.25">
      <c r="A1063" s="270" t="s">
        <v>608</v>
      </c>
      <c r="B1063" s="282" t="s">
        <v>613</v>
      </c>
      <c r="C1063" s="271" t="s">
        <v>621</v>
      </c>
      <c r="D1063" s="276">
        <v>8</v>
      </c>
      <c r="E1063" s="276">
        <f t="shared" si="16"/>
        <v>480</v>
      </c>
      <c r="F1063" s="273">
        <v>45572</v>
      </c>
      <c r="G1063" s="262">
        <v>3.75</v>
      </c>
      <c r="H1063" s="271"/>
      <c r="I1063" s="271"/>
    </row>
    <row r="1064" spans="1:9" ht="30" x14ac:dyDescent="0.25">
      <c r="A1064" s="270" t="s">
        <v>608</v>
      </c>
      <c r="B1064" s="282" t="s">
        <v>613</v>
      </c>
      <c r="C1064" s="271" t="s">
        <v>621</v>
      </c>
      <c r="D1064" s="276">
        <v>8</v>
      </c>
      <c r="E1064" s="276">
        <f t="shared" si="16"/>
        <v>480</v>
      </c>
      <c r="F1064" s="273">
        <v>45572</v>
      </c>
      <c r="G1064" s="262">
        <v>1.93</v>
      </c>
      <c r="H1064" s="271"/>
      <c r="I1064" s="271"/>
    </row>
    <row r="1065" spans="1:9" ht="30" x14ac:dyDescent="0.25">
      <c r="A1065" s="270" t="s">
        <v>608</v>
      </c>
      <c r="B1065" s="282" t="s">
        <v>613</v>
      </c>
      <c r="C1065" s="271" t="s">
        <v>621</v>
      </c>
      <c r="D1065" s="276">
        <v>8</v>
      </c>
      <c r="E1065" s="276">
        <f t="shared" si="16"/>
        <v>480</v>
      </c>
      <c r="F1065" s="273">
        <v>45572</v>
      </c>
      <c r="G1065" s="262">
        <v>3.38</v>
      </c>
      <c r="H1065" s="271"/>
      <c r="I1065" s="271"/>
    </row>
    <row r="1066" spans="1:9" ht="30" x14ac:dyDescent="0.25">
      <c r="A1066" s="270" t="s">
        <v>608</v>
      </c>
      <c r="B1066" s="282" t="s">
        <v>613</v>
      </c>
      <c r="C1066" s="271" t="s">
        <v>621</v>
      </c>
      <c r="D1066" s="276">
        <v>8</v>
      </c>
      <c r="E1066" s="276">
        <f t="shared" si="16"/>
        <v>480</v>
      </c>
      <c r="F1066" s="273">
        <v>45572</v>
      </c>
      <c r="G1066" s="262">
        <v>2.58</v>
      </c>
      <c r="H1066" s="271"/>
      <c r="I1066" s="271"/>
    </row>
    <row r="1067" spans="1:9" ht="30" x14ac:dyDescent="0.25">
      <c r="A1067" s="270" t="s">
        <v>608</v>
      </c>
      <c r="B1067" s="282" t="s">
        <v>613</v>
      </c>
      <c r="C1067" s="271" t="s">
        <v>621</v>
      </c>
      <c r="D1067" s="276">
        <v>8</v>
      </c>
      <c r="E1067" s="276">
        <f t="shared" si="16"/>
        <v>480</v>
      </c>
      <c r="F1067" s="273">
        <v>45572</v>
      </c>
      <c r="G1067" s="262">
        <v>2.62</v>
      </c>
      <c r="H1067" s="271"/>
      <c r="I1067" s="271"/>
    </row>
    <row r="1068" spans="1:9" ht="30" x14ac:dyDescent="0.25">
      <c r="A1068" s="270" t="s">
        <v>608</v>
      </c>
      <c r="B1068" s="282" t="s">
        <v>613</v>
      </c>
      <c r="C1068" s="271" t="s">
        <v>621</v>
      </c>
      <c r="D1068" s="276">
        <v>8</v>
      </c>
      <c r="E1068" s="276">
        <f t="shared" si="16"/>
        <v>480</v>
      </c>
      <c r="F1068" s="273">
        <v>45572</v>
      </c>
      <c r="G1068" s="262">
        <v>2.2200000000000002</v>
      </c>
      <c r="H1068" s="271"/>
      <c r="I1068" s="271"/>
    </row>
    <row r="1069" spans="1:9" x14ac:dyDescent="0.25">
      <c r="A1069" s="270" t="s">
        <v>608</v>
      </c>
      <c r="B1069" s="282" t="s">
        <v>623</v>
      </c>
      <c r="C1069" s="271" t="s">
        <v>621</v>
      </c>
      <c r="D1069" s="276">
        <v>8</v>
      </c>
      <c r="E1069" s="276">
        <f t="shared" si="16"/>
        <v>480</v>
      </c>
      <c r="F1069" s="273">
        <v>45572</v>
      </c>
      <c r="G1069" s="262">
        <v>2.2000000000000002</v>
      </c>
      <c r="H1069" s="271"/>
      <c r="I1069" s="271"/>
    </row>
    <row r="1070" spans="1:9" x14ac:dyDescent="0.25">
      <c r="A1070" s="270" t="s">
        <v>608</v>
      </c>
      <c r="B1070" s="282" t="s">
        <v>625</v>
      </c>
      <c r="C1070" s="271" t="s">
        <v>621</v>
      </c>
      <c r="D1070" s="276">
        <v>8</v>
      </c>
      <c r="E1070" s="276">
        <f t="shared" si="16"/>
        <v>480</v>
      </c>
      <c r="F1070" s="273">
        <v>45572</v>
      </c>
      <c r="G1070" s="262">
        <v>1.42</v>
      </c>
      <c r="H1070" s="271"/>
      <c r="I1070" s="271"/>
    </row>
    <row r="1071" spans="1:9" x14ac:dyDescent="0.25">
      <c r="A1071" s="270" t="s">
        <v>608</v>
      </c>
      <c r="B1071" s="282" t="s">
        <v>624</v>
      </c>
      <c r="C1071" s="271" t="s">
        <v>621</v>
      </c>
      <c r="D1071" s="276">
        <v>8</v>
      </c>
      <c r="E1071" s="276">
        <f t="shared" si="16"/>
        <v>480</v>
      </c>
      <c r="F1071" s="273">
        <v>45572</v>
      </c>
      <c r="G1071" s="262">
        <v>5.93</v>
      </c>
      <c r="H1071" s="271"/>
      <c r="I1071" s="271"/>
    </row>
    <row r="1072" spans="1:9" ht="30" x14ac:dyDescent="0.25">
      <c r="A1072" s="270" t="s">
        <v>608</v>
      </c>
      <c r="B1072" s="282" t="s">
        <v>613</v>
      </c>
      <c r="C1072" s="271" t="s">
        <v>621</v>
      </c>
      <c r="D1072" s="276">
        <v>8</v>
      </c>
      <c r="E1072" s="276">
        <f t="shared" si="16"/>
        <v>480</v>
      </c>
      <c r="F1072" s="273">
        <v>45572</v>
      </c>
      <c r="G1072" s="262">
        <v>2.38</v>
      </c>
      <c r="H1072" s="271"/>
      <c r="I1072" s="271"/>
    </row>
    <row r="1073" spans="1:9" ht="30" x14ac:dyDescent="0.25">
      <c r="A1073" s="270" t="s">
        <v>608</v>
      </c>
      <c r="B1073" s="282" t="s">
        <v>613</v>
      </c>
      <c r="C1073" s="271" t="s">
        <v>621</v>
      </c>
      <c r="D1073" s="276">
        <v>8</v>
      </c>
      <c r="E1073" s="276">
        <f t="shared" si="16"/>
        <v>480</v>
      </c>
      <c r="F1073" s="273">
        <v>45572</v>
      </c>
      <c r="G1073" s="262">
        <v>4.53</v>
      </c>
      <c r="H1073" s="271"/>
      <c r="I1073" s="271"/>
    </row>
    <row r="1074" spans="1:9" ht="30" x14ac:dyDescent="0.25">
      <c r="A1074" s="270" t="s">
        <v>608</v>
      </c>
      <c r="B1074" s="282" t="s">
        <v>613</v>
      </c>
      <c r="C1074" s="271" t="s">
        <v>621</v>
      </c>
      <c r="D1074" s="276">
        <v>8</v>
      </c>
      <c r="E1074" s="276">
        <f t="shared" si="16"/>
        <v>480</v>
      </c>
      <c r="F1074" s="273">
        <v>45572</v>
      </c>
      <c r="G1074" s="262">
        <v>3.57</v>
      </c>
      <c r="H1074" s="271"/>
      <c r="I1074" s="271"/>
    </row>
    <row r="1075" spans="1:9" ht="30" x14ac:dyDescent="0.25">
      <c r="A1075" s="270" t="s">
        <v>608</v>
      </c>
      <c r="B1075" s="282" t="s">
        <v>613</v>
      </c>
      <c r="C1075" s="271" t="s">
        <v>621</v>
      </c>
      <c r="D1075" s="276">
        <v>8</v>
      </c>
      <c r="E1075" s="276">
        <f t="shared" si="16"/>
        <v>480</v>
      </c>
      <c r="F1075" s="273">
        <v>45572</v>
      </c>
      <c r="G1075" s="262">
        <v>2.4</v>
      </c>
      <c r="H1075" s="271"/>
      <c r="I1075" s="271"/>
    </row>
    <row r="1076" spans="1:9" ht="30" x14ac:dyDescent="0.25">
      <c r="A1076" s="270" t="s">
        <v>608</v>
      </c>
      <c r="B1076" s="282" t="s">
        <v>613</v>
      </c>
      <c r="C1076" s="271" t="s">
        <v>621</v>
      </c>
      <c r="D1076" s="276">
        <v>8</v>
      </c>
      <c r="E1076" s="276">
        <f t="shared" si="16"/>
        <v>480</v>
      </c>
      <c r="F1076" s="273">
        <v>45572</v>
      </c>
      <c r="G1076" s="262">
        <v>1.3</v>
      </c>
      <c r="H1076" s="271"/>
      <c r="I1076" s="271"/>
    </row>
    <row r="1077" spans="1:9" ht="30" x14ac:dyDescent="0.25">
      <c r="A1077" s="270" t="s">
        <v>608</v>
      </c>
      <c r="B1077" s="282" t="s">
        <v>613</v>
      </c>
      <c r="C1077" s="271" t="s">
        <v>621</v>
      </c>
      <c r="D1077" s="276">
        <v>8</v>
      </c>
      <c r="E1077" s="276">
        <f t="shared" si="16"/>
        <v>480</v>
      </c>
      <c r="F1077" s="273">
        <v>45572</v>
      </c>
      <c r="G1077" s="262">
        <v>1.42</v>
      </c>
      <c r="H1077" s="271"/>
      <c r="I1077" s="271"/>
    </row>
    <row r="1078" spans="1:9" ht="30" x14ac:dyDescent="0.25">
      <c r="A1078" s="270" t="s">
        <v>608</v>
      </c>
      <c r="B1078" s="282" t="s">
        <v>613</v>
      </c>
      <c r="C1078" s="271" t="s">
        <v>621</v>
      </c>
      <c r="D1078" s="276">
        <v>8</v>
      </c>
      <c r="E1078" s="276">
        <f t="shared" si="16"/>
        <v>480</v>
      </c>
      <c r="F1078" s="273">
        <v>45572</v>
      </c>
      <c r="G1078" s="262">
        <v>3.6</v>
      </c>
      <c r="H1078" s="271"/>
      <c r="I1078" s="271"/>
    </row>
    <row r="1079" spans="1:9" ht="30" x14ac:dyDescent="0.25">
      <c r="A1079" s="270" t="s">
        <v>608</v>
      </c>
      <c r="B1079" s="282" t="s">
        <v>613</v>
      </c>
      <c r="C1079" s="271" t="s">
        <v>621</v>
      </c>
      <c r="D1079" s="276">
        <v>8</v>
      </c>
      <c r="E1079" s="276">
        <f t="shared" si="16"/>
        <v>480</v>
      </c>
      <c r="F1079" s="273">
        <v>45572</v>
      </c>
      <c r="G1079" s="262">
        <v>2.38</v>
      </c>
      <c r="H1079" s="271"/>
      <c r="I1079" s="271"/>
    </row>
    <row r="1080" spans="1:9" x14ac:dyDescent="0.25">
      <c r="A1080" s="270" t="s">
        <v>608</v>
      </c>
      <c r="B1080" s="282" t="s">
        <v>629</v>
      </c>
      <c r="C1080" s="271" t="s">
        <v>621</v>
      </c>
      <c r="D1080" s="276">
        <v>8</v>
      </c>
      <c r="E1080" s="276">
        <f t="shared" si="16"/>
        <v>480</v>
      </c>
      <c r="F1080" s="273">
        <v>45572</v>
      </c>
      <c r="G1080" s="262">
        <v>2.38</v>
      </c>
      <c r="H1080" s="271"/>
      <c r="I1080" s="271"/>
    </row>
    <row r="1081" spans="1:9" ht="30" x14ac:dyDescent="0.25">
      <c r="A1081" s="270" t="s">
        <v>608</v>
      </c>
      <c r="B1081" s="282" t="s">
        <v>611</v>
      </c>
      <c r="C1081" s="271" t="s">
        <v>621</v>
      </c>
      <c r="D1081" s="276">
        <v>8</v>
      </c>
      <c r="E1081" s="276">
        <f t="shared" si="16"/>
        <v>480</v>
      </c>
      <c r="F1081" s="273">
        <v>45572</v>
      </c>
      <c r="G1081" s="262">
        <v>3.53</v>
      </c>
      <c r="H1081" s="271"/>
      <c r="I1081" s="271"/>
    </row>
    <row r="1082" spans="1:9" ht="45" x14ac:dyDescent="0.25">
      <c r="A1082" s="270" t="s">
        <v>608</v>
      </c>
      <c r="B1082" s="282" t="s">
        <v>612</v>
      </c>
      <c r="C1082" s="271" t="s">
        <v>621</v>
      </c>
      <c r="D1082" s="276">
        <v>8</v>
      </c>
      <c r="E1082" s="276">
        <f t="shared" si="16"/>
        <v>480</v>
      </c>
      <c r="F1082" s="273">
        <v>45572</v>
      </c>
      <c r="G1082" s="262">
        <v>3.38</v>
      </c>
      <c r="H1082" s="271"/>
      <c r="I1082" s="271"/>
    </row>
    <row r="1083" spans="1:9" ht="30" x14ac:dyDescent="0.25">
      <c r="A1083" s="270" t="s">
        <v>608</v>
      </c>
      <c r="B1083" s="282" t="s">
        <v>613</v>
      </c>
      <c r="C1083" s="271" t="s">
        <v>621</v>
      </c>
      <c r="D1083" s="276">
        <v>8</v>
      </c>
      <c r="E1083" s="276">
        <f t="shared" si="16"/>
        <v>480</v>
      </c>
      <c r="F1083" s="273">
        <v>45572</v>
      </c>
      <c r="G1083" s="262">
        <v>1.32</v>
      </c>
      <c r="H1083" s="271"/>
      <c r="I1083" s="271"/>
    </row>
    <row r="1084" spans="1:9" ht="30" x14ac:dyDescent="0.25">
      <c r="A1084" s="270" t="s">
        <v>608</v>
      </c>
      <c r="B1084" s="282" t="s">
        <v>613</v>
      </c>
      <c r="C1084" s="271" t="s">
        <v>621</v>
      </c>
      <c r="D1084" s="276">
        <v>8</v>
      </c>
      <c r="E1084" s="276">
        <f t="shared" si="16"/>
        <v>480</v>
      </c>
      <c r="F1084" s="273">
        <v>45572</v>
      </c>
      <c r="G1084" s="262">
        <v>2.12</v>
      </c>
      <c r="H1084" s="271"/>
      <c r="I1084" s="271"/>
    </row>
    <row r="1085" spans="1:9" ht="30" x14ac:dyDescent="0.25">
      <c r="A1085" s="270" t="s">
        <v>608</v>
      </c>
      <c r="B1085" s="282" t="s">
        <v>613</v>
      </c>
      <c r="C1085" s="271" t="s">
        <v>621</v>
      </c>
      <c r="D1085" s="276">
        <v>8</v>
      </c>
      <c r="E1085" s="276">
        <f t="shared" si="16"/>
        <v>480</v>
      </c>
      <c r="F1085" s="273">
        <v>45572</v>
      </c>
      <c r="G1085" s="262">
        <v>3.08</v>
      </c>
      <c r="H1085" s="271"/>
      <c r="I1085" s="271"/>
    </row>
    <row r="1086" spans="1:9" ht="30" x14ac:dyDescent="0.25">
      <c r="A1086" s="270" t="s">
        <v>608</v>
      </c>
      <c r="B1086" s="282" t="s">
        <v>613</v>
      </c>
      <c r="C1086" s="271" t="s">
        <v>621</v>
      </c>
      <c r="D1086" s="276">
        <v>8</v>
      </c>
      <c r="E1086" s="276">
        <f t="shared" si="16"/>
        <v>480</v>
      </c>
      <c r="F1086" s="273">
        <v>45572</v>
      </c>
      <c r="G1086" s="262">
        <v>2.42</v>
      </c>
      <c r="H1086" s="271"/>
      <c r="I1086" s="271"/>
    </row>
    <row r="1087" spans="1:9" ht="30" x14ac:dyDescent="0.25">
      <c r="A1087" s="270" t="s">
        <v>608</v>
      </c>
      <c r="B1087" s="282" t="s">
        <v>613</v>
      </c>
      <c r="C1087" s="271" t="s">
        <v>621</v>
      </c>
      <c r="D1087" s="276">
        <v>8</v>
      </c>
      <c r="E1087" s="276">
        <f t="shared" si="16"/>
        <v>480</v>
      </c>
      <c r="F1087" s="273">
        <v>45572</v>
      </c>
      <c r="G1087" s="262">
        <v>2.17</v>
      </c>
      <c r="H1087" s="271"/>
      <c r="I1087" s="271"/>
    </row>
    <row r="1088" spans="1:9" ht="30" x14ac:dyDescent="0.25">
      <c r="A1088" s="270" t="s">
        <v>608</v>
      </c>
      <c r="B1088" s="282" t="s">
        <v>613</v>
      </c>
      <c r="C1088" s="271" t="s">
        <v>621</v>
      </c>
      <c r="D1088" s="276">
        <v>8</v>
      </c>
      <c r="E1088" s="276">
        <f t="shared" si="16"/>
        <v>480</v>
      </c>
      <c r="F1088" s="273">
        <v>45572</v>
      </c>
      <c r="G1088" s="262">
        <v>1.38</v>
      </c>
      <c r="H1088" s="271"/>
      <c r="I1088" s="271"/>
    </row>
    <row r="1089" spans="1:9" ht="30" x14ac:dyDescent="0.25">
      <c r="A1089" s="270" t="s">
        <v>608</v>
      </c>
      <c r="B1089" s="282" t="s">
        <v>613</v>
      </c>
      <c r="C1089" s="271" t="s">
        <v>621</v>
      </c>
      <c r="D1089" s="276">
        <v>8</v>
      </c>
      <c r="E1089" s="276">
        <f t="shared" si="16"/>
        <v>480</v>
      </c>
      <c r="F1089" s="273">
        <v>45572</v>
      </c>
      <c r="G1089" s="262">
        <v>1.57</v>
      </c>
      <c r="H1089" s="271"/>
      <c r="I1089" s="271"/>
    </row>
    <row r="1090" spans="1:9" ht="30" x14ac:dyDescent="0.25">
      <c r="A1090" s="270" t="s">
        <v>608</v>
      </c>
      <c r="B1090" s="282" t="s">
        <v>613</v>
      </c>
      <c r="C1090" s="271" t="s">
        <v>621</v>
      </c>
      <c r="D1090" s="276">
        <v>8</v>
      </c>
      <c r="E1090" s="276">
        <f t="shared" si="16"/>
        <v>480</v>
      </c>
      <c r="F1090" s="273">
        <v>45572</v>
      </c>
      <c r="G1090" s="262">
        <v>4.12</v>
      </c>
      <c r="H1090" s="271"/>
      <c r="I1090" s="271"/>
    </row>
    <row r="1091" spans="1:9" x14ac:dyDescent="0.25">
      <c r="A1091" s="270" t="s">
        <v>608</v>
      </c>
      <c r="B1091" s="282" t="s">
        <v>629</v>
      </c>
      <c r="C1091" s="271" t="s">
        <v>621</v>
      </c>
      <c r="D1091" s="276">
        <v>8</v>
      </c>
      <c r="E1091" s="276">
        <f t="shared" ref="E1091:E1114" si="17">+D1091*60</f>
        <v>480</v>
      </c>
      <c r="F1091" s="273">
        <v>45572</v>
      </c>
      <c r="G1091" s="262">
        <v>2.57</v>
      </c>
      <c r="H1091" s="271"/>
      <c r="I1091" s="271"/>
    </row>
    <row r="1092" spans="1:9" ht="30" x14ac:dyDescent="0.25">
      <c r="A1092" s="270" t="s">
        <v>608</v>
      </c>
      <c r="B1092" s="287" t="s">
        <v>613</v>
      </c>
      <c r="C1092" s="271" t="s">
        <v>621</v>
      </c>
      <c r="D1092" s="271">
        <v>4.25</v>
      </c>
      <c r="E1092" s="276">
        <f t="shared" si="17"/>
        <v>255</v>
      </c>
      <c r="F1092" s="273">
        <v>45572</v>
      </c>
      <c r="G1092" s="262">
        <v>1.57</v>
      </c>
      <c r="H1092" s="271"/>
      <c r="I1092" s="271"/>
    </row>
    <row r="1093" spans="1:9" x14ac:dyDescent="0.25">
      <c r="A1093" s="270" t="s">
        <v>608</v>
      </c>
      <c r="B1093" s="288" t="s">
        <v>630</v>
      </c>
      <c r="C1093" s="271" t="s">
        <v>621</v>
      </c>
      <c r="D1093" s="271">
        <v>4.25</v>
      </c>
      <c r="E1093" s="276">
        <f t="shared" si="17"/>
        <v>255</v>
      </c>
      <c r="F1093" s="273">
        <v>45572</v>
      </c>
      <c r="G1093" s="262">
        <v>0.87</v>
      </c>
      <c r="H1093" s="271"/>
      <c r="I1093" s="271"/>
    </row>
    <row r="1094" spans="1:9" ht="30" x14ac:dyDescent="0.25">
      <c r="A1094" s="270" t="s">
        <v>608</v>
      </c>
      <c r="B1094" s="287" t="s">
        <v>613</v>
      </c>
      <c r="C1094" s="271" t="s">
        <v>621</v>
      </c>
      <c r="D1094" s="271">
        <v>4.25</v>
      </c>
      <c r="E1094" s="276">
        <f t="shared" si="17"/>
        <v>255</v>
      </c>
      <c r="F1094" s="273">
        <v>45572</v>
      </c>
      <c r="G1094" s="262">
        <v>6.85</v>
      </c>
      <c r="H1094" s="271"/>
      <c r="I1094" s="271"/>
    </row>
    <row r="1095" spans="1:9" x14ac:dyDescent="0.25">
      <c r="A1095" s="270" t="s">
        <v>608</v>
      </c>
      <c r="B1095" s="288" t="s">
        <v>630</v>
      </c>
      <c r="C1095" s="271" t="s">
        <v>621</v>
      </c>
      <c r="D1095" s="271">
        <v>4.25</v>
      </c>
      <c r="E1095" s="276">
        <f t="shared" si="17"/>
        <v>255</v>
      </c>
      <c r="F1095" s="273">
        <v>45572</v>
      </c>
      <c r="G1095" s="262">
        <v>5.32</v>
      </c>
      <c r="H1095" s="271"/>
      <c r="I1095" s="271"/>
    </row>
    <row r="1096" spans="1:9" ht="30" x14ac:dyDescent="0.25">
      <c r="A1096" s="270" t="s">
        <v>608</v>
      </c>
      <c r="B1096" s="288" t="s">
        <v>631</v>
      </c>
      <c r="C1096" s="271" t="s">
        <v>621</v>
      </c>
      <c r="D1096" s="271">
        <v>4.25</v>
      </c>
      <c r="E1096" s="276">
        <f t="shared" si="17"/>
        <v>255</v>
      </c>
      <c r="F1096" s="273">
        <v>45572</v>
      </c>
      <c r="G1096" s="262">
        <v>7.72</v>
      </c>
      <c r="H1096" s="271"/>
      <c r="I1096" s="271"/>
    </row>
    <row r="1097" spans="1:9" ht="30" x14ac:dyDescent="0.25">
      <c r="A1097" s="270" t="s">
        <v>608</v>
      </c>
      <c r="B1097" s="287" t="s">
        <v>614</v>
      </c>
      <c r="C1097" s="271" t="s">
        <v>621</v>
      </c>
      <c r="D1097" s="271">
        <v>4.25</v>
      </c>
      <c r="E1097" s="276">
        <f t="shared" si="17"/>
        <v>255</v>
      </c>
      <c r="F1097" s="273">
        <v>45572</v>
      </c>
      <c r="G1097" s="262">
        <v>2.52</v>
      </c>
      <c r="H1097" s="271"/>
      <c r="I1097" s="271"/>
    </row>
    <row r="1098" spans="1:9" x14ac:dyDescent="0.25">
      <c r="A1098" s="270" t="s">
        <v>608</v>
      </c>
      <c r="B1098" s="288" t="s">
        <v>615</v>
      </c>
      <c r="C1098" s="271" t="s">
        <v>621</v>
      </c>
      <c r="D1098" s="271">
        <v>4.25</v>
      </c>
      <c r="E1098" s="276">
        <f t="shared" si="17"/>
        <v>255</v>
      </c>
      <c r="F1098" s="273">
        <v>45572</v>
      </c>
      <c r="G1098" s="262">
        <v>6.85</v>
      </c>
      <c r="H1098" s="271"/>
      <c r="I1098" s="271"/>
    </row>
    <row r="1099" spans="1:9" ht="30" x14ac:dyDescent="0.25">
      <c r="A1099" s="270" t="s">
        <v>608</v>
      </c>
      <c r="B1099" s="287" t="s">
        <v>613</v>
      </c>
      <c r="C1099" s="271" t="s">
        <v>621</v>
      </c>
      <c r="D1099" s="271">
        <v>4.25</v>
      </c>
      <c r="E1099" s="276">
        <f t="shared" si="17"/>
        <v>255</v>
      </c>
      <c r="F1099" s="273">
        <v>45572</v>
      </c>
      <c r="G1099" s="262">
        <v>10.77</v>
      </c>
      <c r="H1099" s="271"/>
      <c r="I1099" s="271"/>
    </row>
    <row r="1100" spans="1:9" x14ac:dyDescent="0.25">
      <c r="A1100" s="270" t="s">
        <v>608</v>
      </c>
      <c r="B1100" s="288" t="s">
        <v>632</v>
      </c>
      <c r="C1100" s="271" t="s">
        <v>621</v>
      </c>
      <c r="D1100" s="271">
        <v>4.25</v>
      </c>
      <c r="E1100" s="276">
        <f t="shared" si="17"/>
        <v>255</v>
      </c>
      <c r="F1100" s="273">
        <v>45572</v>
      </c>
      <c r="G1100" s="262">
        <v>7.48</v>
      </c>
      <c r="H1100" s="271"/>
      <c r="I1100" s="271"/>
    </row>
    <row r="1101" spans="1:9" x14ac:dyDescent="0.25">
      <c r="A1101" s="270" t="s">
        <v>608</v>
      </c>
      <c r="B1101" s="287" t="s">
        <v>616</v>
      </c>
      <c r="C1101" s="271" t="s">
        <v>621</v>
      </c>
      <c r="D1101" s="271">
        <v>4.25</v>
      </c>
      <c r="E1101" s="276">
        <f t="shared" si="17"/>
        <v>255</v>
      </c>
      <c r="F1101" s="273">
        <v>45572</v>
      </c>
      <c r="G1101" s="262">
        <v>5.18</v>
      </c>
      <c r="H1101" s="271"/>
      <c r="I1101" s="271"/>
    </row>
    <row r="1102" spans="1:9" x14ac:dyDescent="0.25">
      <c r="A1102" s="270" t="s">
        <v>608</v>
      </c>
      <c r="B1102" s="288" t="s">
        <v>617</v>
      </c>
      <c r="C1102" s="271" t="s">
        <v>621</v>
      </c>
      <c r="D1102" s="271">
        <v>4.25</v>
      </c>
      <c r="E1102" s="276">
        <f t="shared" si="17"/>
        <v>255</v>
      </c>
      <c r="F1102" s="273">
        <v>45572</v>
      </c>
      <c r="G1102" s="262">
        <v>1.63</v>
      </c>
      <c r="H1102" s="271"/>
      <c r="I1102" s="271"/>
    </row>
    <row r="1103" spans="1:9" x14ac:dyDescent="0.25">
      <c r="A1103" s="270" t="s">
        <v>608</v>
      </c>
      <c r="B1103" s="288" t="s">
        <v>633</v>
      </c>
      <c r="C1103" s="271" t="s">
        <v>621</v>
      </c>
      <c r="D1103" s="271">
        <v>4.25</v>
      </c>
      <c r="E1103" s="276">
        <f t="shared" si="17"/>
        <v>255</v>
      </c>
      <c r="F1103" s="273">
        <v>45572</v>
      </c>
      <c r="G1103" s="262">
        <v>1.73</v>
      </c>
      <c r="H1103" s="271"/>
      <c r="I1103" s="271"/>
    </row>
    <row r="1104" spans="1:9" ht="30" x14ac:dyDescent="0.25">
      <c r="A1104" s="270" t="s">
        <v>608</v>
      </c>
      <c r="B1104" s="288" t="s">
        <v>631</v>
      </c>
      <c r="C1104" s="271" t="s">
        <v>621</v>
      </c>
      <c r="D1104" s="271">
        <v>4.25</v>
      </c>
      <c r="E1104" s="276">
        <f t="shared" si="17"/>
        <v>255</v>
      </c>
      <c r="F1104" s="273">
        <v>45572</v>
      </c>
      <c r="G1104" s="262">
        <v>0.77</v>
      </c>
      <c r="H1104" s="271"/>
      <c r="I1104" s="271"/>
    </row>
    <row r="1105" spans="1:9" ht="30" x14ac:dyDescent="0.25">
      <c r="A1105" s="270" t="s">
        <v>608</v>
      </c>
      <c r="B1105" s="287" t="s">
        <v>618</v>
      </c>
      <c r="C1105" s="271" t="s">
        <v>621</v>
      </c>
      <c r="D1105" s="271">
        <v>4.25</v>
      </c>
      <c r="E1105" s="276">
        <f t="shared" si="17"/>
        <v>255</v>
      </c>
      <c r="F1105" s="273">
        <v>45572</v>
      </c>
      <c r="G1105" s="262">
        <v>4.47</v>
      </c>
      <c r="H1105" s="271"/>
      <c r="I1105" s="271"/>
    </row>
    <row r="1106" spans="1:9" x14ac:dyDescent="0.25">
      <c r="A1106" s="270" t="s">
        <v>608</v>
      </c>
      <c r="B1106" s="288" t="s">
        <v>630</v>
      </c>
      <c r="C1106" s="271" t="s">
        <v>621</v>
      </c>
      <c r="D1106" s="271">
        <v>4.25</v>
      </c>
      <c r="E1106" s="276">
        <f t="shared" si="17"/>
        <v>255</v>
      </c>
      <c r="F1106" s="273">
        <v>45572</v>
      </c>
      <c r="G1106" s="262">
        <v>4.9800000000000004</v>
      </c>
      <c r="H1106" s="271"/>
      <c r="I1106" s="271"/>
    </row>
    <row r="1107" spans="1:9" ht="30" x14ac:dyDescent="0.25">
      <c r="A1107" s="270" t="s">
        <v>608</v>
      </c>
      <c r="B1107" s="287" t="s">
        <v>613</v>
      </c>
      <c r="C1107" s="271" t="s">
        <v>621</v>
      </c>
      <c r="D1107" s="271">
        <v>4.25</v>
      </c>
      <c r="E1107" s="276">
        <f t="shared" si="17"/>
        <v>255</v>
      </c>
      <c r="F1107" s="273">
        <v>45572</v>
      </c>
      <c r="G1107" s="262">
        <v>9.6</v>
      </c>
      <c r="H1107" s="271"/>
      <c r="I1107" s="271"/>
    </row>
    <row r="1108" spans="1:9" x14ac:dyDescent="0.25">
      <c r="A1108" s="270" t="s">
        <v>608</v>
      </c>
      <c r="B1108" s="287" t="s">
        <v>619</v>
      </c>
      <c r="C1108" s="271" t="s">
        <v>621</v>
      </c>
      <c r="D1108" s="271">
        <v>4.25</v>
      </c>
      <c r="E1108" s="276">
        <f t="shared" si="17"/>
        <v>255</v>
      </c>
      <c r="F1108" s="273">
        <v>45572</v>
      </c>
      <c r="G1108" s="262">
        <v>5.78</v>
      </c>
      <c r="H1108" s="271"/>
      <c r="I1108" s="271"/>
    </row>
    <row r="1109" spans="1:9" ht="30" x14ac:dyDescent="0.25">
      <c r="A1109" s="270" t="s">
        <v>608</v>
      </c>
      <c r="B1109" s="288" t="s">
        <v>631</v>
      </c>
      <c r="C1109" s="271" t="s">
        <v>621</v>
      </c>
      <c r="D1109" s="271">
        <v>4.25</v>
      </c>
      <c r="E1109" s="276">
        <f t="shared" si="17"/>
        <v>255</v>
      </c>
      <c r="F1109" s="273">
        <v>45572</v>
      </c>
      <c r="G1109" s="262">
        <v>3.4</v>
      </c>
      <c r="H1109" s="271"/>
      <c r="I1109" s="271"/>
    </row>
    <row r="1110" spans="1:9" ht="30" x14ac:dyDescent="0.25">
      <c r="A1110" s="270" t="s">
        <v>608</v>
      </c>
      <c r="B1110" s="287" t="s">
        <v>618</v>
      </c>
      <c r="C1110" s="271" t="s">
        <v>621</v>
      </c>
      <c r="D1110" s="271">
        <v>4.25</v>
      </c>
      <c r="E1110" s="276">
        <f t="shared" si="17"/>
        <v>255</v>
      </c>
      <c r="F1110" s="273">
        <v>45572</v>
      </c>
      <c r="G1110" s="262">
        <v>3.5</v>
      </c>
      <c r="H1110" s="271"/>
      <c r="I1110" s="271"/>
    </row>
    <row r="1111" spans="1:9" x14ac:dyDescent="0.25">
      <c r="A1111" s="270" t="s">
        <v>608</v>
      </c>
      <c r="B1111" s="288" t="s">
        <v>634</v>
      </c>
      <c r="C1111" s="271" t="s">
        <v>621</v>
      </c>
      <c r="D1111" s="271">
        <v>4.25</v>
      </c>
      <c r="E1111" s="276">
        <f t="shared" si="17"/>
        <v>255</v>
      </c>
      <c r="F1111" s="273">
        <v>45572</v>
      </c>
      <c r="G1111" s="262">
        <v>3.75</v>
      </c>
      <c r="H1111" s="271"/>
      <c r="I1111" s="271"/>
    </row>
    <row r="1112" spans="1:9" x14ac:dyDescent="0.25">
      <c r="A1112" s="270" t="s">
        <v>608</v>
      </c>
      <c r="B1112" s="288" t="s">
        <v>635</v>
      </c>
      <c r="C1112" s="271" t="s">
        <v>621</v>
      </c>
      <c r="D1112" s="271">
        <v>4.25</v>
      </c>
      <c r="E1112" s="276">
        <f t="shared" si="17"/>
        <v>255</v>
      </c>
      <c r="F1112" s="273">
        <v>45572</v>
      </c>
      <c r="G1112" s="262">
        <v>1.38</v>
      </c>
      <c r="H1112" s="271"/>
      <c r="I1112" s="271"/>
    </row>
    <row r="1113" spans="1:9" ht="30" x14ac:dyDescent="0.25">
      <c r="A1113" s="270" t="s">
        <v>608</v>
      </c>
      <c r="B1113" s="288" t="s">
        <v>631</v>
      </c>
      <c r="C1113" s="271" t="s">
        <v>621</v>
      </c>
      <c r="D1113" s="271">
        <v>4.25</v>
      </c>
      <c r="E1113" s="276">
        <f t="shared" si="17"/>
        <v>255</v>
      </c>
      <c r="F1113" s="273">
        <v>45572</v>
      </c>
      <c r="G1113" s="262">
        <v>4.5199999999999996</v>
      </c>
      <c r="H1113" s="271"/>
      <c r="I1113" s="271"/>
    </row>
    <row r="1114" spans="1:9" x14ac:dyDescent="0.25">
      <c r="A1114" s="270" t="s">
        <v>608</v>
      </c>
      <c r="B1114" s="288" t="s">
        <v>636</v>
      </c>
      <c r="C1114" s="271" t="s">
        <v>621</v>
      </c>
      <c r="D1114" s="271">
        <v>4.25</v>
      </c>
      <c r="E1114" s="276">
        <f t="shared" si="17"/>
        <v>255</v>
      </c>
      <c r="F1114" s="273">
        <v>45572</v>
      </c>
      <c r="G1114" s="262">
        <v>4.68</v>
      </c>
      <c r="H1114" s="271"/>
      <c r="I1114" s="271"/>
    </row>
  </sheetData>
  <autoFilter ref="A1:I1114" xr:uid="{2B0E20B6-9A44-4CFB-BA75-A895E04482B8}"/>
  <conditionalFormatting sqref="G968:G1040">
    <cfRule type="duplicateValues" dxfId="1" priority="1"/>
  </conditionalFormatting>
  <dataValidations count="1">
    <dataValidation type="list" allowBlank="1" showErrorMessage="1" sqref="C700:C967" xr:uid="{F4929A42-005D-462F-A398-AFE9C900903A}">
      <formula1>"Auxiliar Jr. de Cuentas por Pagar,Auxiliar Sr. de Cuentas por Pagar,Coordinador de Cuentas por Pagar,Coordinador de Pagos"</formula1>
    </dataValidation>
  </dataValidations>
  <pageMargins left="0.7" right="0.7" top="0.75" bottom="0.75" header="0.3" footer="0.3"/>
  <pageSetup scale="38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99A9-917F-4451-8636-3CDFC5473724}">
  <sheetPr filterMode="1"/>
  <dimension ref="A1:I1114"/>
  <sheetViews>
    <sheetView zoomScale="83" zoomScaleNormal="83" zoomScaleSheetLayoutView="90" workbookViewId="0">
      <selection sqref="A1:I1114"/>
    </sheetView>
  </sheetViews>
  <sheetFormatPr baseColWidth="10" defaultColWidth="11.42578125" defaultRowHeight="15" x14ac:dyDescent="0.25"/>
  <cols>
    <col min="1" max="1" width="42.28515625" style="269" customWidth="1"/>
    <col min="2" max="2" width="53.42578125" style="289" customWidth="1"/>
    <col min="3" max="3" width="39.140625" style="269" bestFit="1" customWidth="1"/>
    <col min="4" max="4" width="19.28515625" style="281" customWidth="1"/>
    <col min="5" max="5" width="12.7109375" style="281" customWidth="1"/>
    <col min="6" max="6" width="26.28515625" style="269" customWidth="1"/>
    <col min="7" max="7" width="18.42578125" style="281" customWidth="1"/>
    <col min="8" max="8" width="8.85546875" style="269" bestFit="1" customWidth="1"/>
    <col min="9" max="9" width="17.140625" style="269" bestFit="1" customWidth="1"/>
    <col min="10" max="11" width="11.42578125" style="269"/>
    <col min="12" max="12" width="5.140625" style="269" bestFit="1" customWidth="1"/>
    <col min="13" max="13" width="13.7109375" style="269" bestFit="1" customWidth="1"/>
    <col min="14" max="14" width="15.5703125" style="269" bestFit="1" customWidth="1"/>
    <col min="15" max="15" width="26.42578125" style="269" bestFit="1" customWidth="1"/>
    <col min="16" max="16" width="45.5703125" style="269" bestFit="1" customWidth="1"/>
    <col min="17" max="17" width="23.42578125" style="269" bestFit="1" customWidth="1"/>
    <col min="18" max="18" width="45.7109375" style="269" bestFit="1" customWidth="1"/>
    <col min="19" max="19" width="33.140625" style="269" bestFit="1" customWidth="1"/>
    <col min="20" max="20" width="15.5703125" style="269" bestFit="1" customWidth="1"/>
    <col min="21" max="21" width="43.140625" style="269" bestFit="1" customWidth="1"/>
    <col min="22" max="22" width="40.5703125" style="269" bestFit="1" customWidth="1"/>
    <col min="23" max="25" width="6.42578125" style="269" bestFit="1" customWidth="1"/>
    <col min="26" max="26" width="5.140625" style="269" bestFit="1" customWidth="1"/>
    <col min="27" max="35" width="6.42578125" style="269" bestFit="1" customWidth="1"/>
    <col min="36" max="36" width="5.140625" style="269" bestFit="1" customWidth="1"/>
    <col min="37" max="39" width="6.42578125" style="269" bestFit="1" customWidth="1"/>
    <col min="40" max="40" width="14.85546875" style="269" bestFit="1" customWidth="1"/>
    <col min="41" max="46" width="6.42578125" style="269" bestFit="1" customWidth="1"/>
    <col min="47" max="47" width="5.140625" style="269" bestFit="1" customWidth="1"/>
    <col min="48" max="48" width="6.42578125" style="269" bestFit="1" customWidth="1"/>
    <col min="49" max="49" width="14.85546875" style="269" bestFit="1" customWidth="1"/>
    <col min="50" max="56" width="6.42578125" style="269" bestFit="1" customWidth="1"/>
    <col min="57" max="57" width="14.85546875" style="269" bestFit="1" customWidth="1"/>
    <col min="58" max="64" width="6.42578125" style="269" bestFit="1" customWidth="1"/>
    <col min="65" max="65" width="14.85546875" style="269" bestFit="1" customWidth="1"/>
    <col min="66" max="68" width="6.42578125" style="269" bestFit="1" customWidth="1"/>
    <col min="69" max="72" width="14.85546875" style="269" bestFit="1" customWidth="1"/>
    <col min="73" max="73" width="5.140625" style="269" bestFit="1" customWidth="1"/>
    <col min="74" max="76" width="6.42578125" style="269" bestFit="1" customWidth="1"/>
    <col min="77" max="77" width="14.85546875" style="269" bestFit="1" customWidth="1"/>
    <col min="78" max="82" width="6.42578125" style="269" bestFit="1" customWidth="1"/>
    <col min="83" max="83" width="5.140625" style="269" bestFit="1" customWidth="1"/>
    <col min="84" max="89" width="6.42578125" style="269" bestFit="1" customWidth="1"/>
    <col min="90" max="90" width="14.85546875" style="269" bestFit="1" customWidth="1"/>
    <col min="91" max="92" width="6.42578125" style="269" bestFit="1" customWidth="1"/>
    <col min="93" max="93" width="5.140625" style="269" bestFit="1" customWidth="1"/>
    <col min="94" max="100" width="6.42578125" style="269" bestFit="1" customWidth="1"/>
    <col min="101" max="101" width="14.85546875" style="269" bestFit="1" customWidth="1"/>
    <col min="102" max="102" width="6.42578125" style="269" bestFit="1" customWidth="1"/>
    <col min="103" max="103" width="5.140625" style="269" bestFit="1" customWidth="1"/>
    <col min="104" max="106" width="6.42578125" style="269" bestFit="1" customWidth="1"/>
    <col min="107" max="107" width="14.85546875" style="269" bestFit="1" customWidth="1"/>
    <col min="108" max="110" width="6.42578125" style="269" bestFit="1" customWidth="1"/>
    <col min="111" max="111" width="14.85546875" style="269" bestFit="1" customWidth="1"/>
    <col min="112" max="112" width="6.42578125" style="269" bestFit="1" customWidth="1"/>
    <col min="113" max="113" width="5.140625" style="269" bestFit="1" customWidth="1"/>
    <col min="114" max="119" width="6.42578125" style="269" bestFit="1" customWidth="1"/>
    <col min="120" max="120" width="14.85546875" style="269" bestFit="1" customWidth="1"/>
    <col min="121" max="123" width="6.42578125" style="269" bestFit="1" customWidth="1"/>
    <col min="124" max="124" width="5.140625" style="269" bestFit="1" customWidth="1"/>
    <col min="125" max="129" width="6.42578125" style="269" bestFit="1" customWidth="1"/>
    <col min="130" max="130" width="14.85546875" style="269" bestFit="1" customWidth="1"/>
    <col min="131" max="131" width="6.42578125" style="269" bestFit="1" customWidth="1"/>
    <col min="132" max="132" width="5.140625" style="269" bestFit="1" customWidth="1"/>
    <col min="133" max="136" width="14.85546875" style="269" bestFit="1" customWidth="1"/>
    <col min="137" max="137" width="6.42578125" style="269" bestFit="1" customWidth="1"/>
    <col min="138" max="138" width="14.85546875" style="269" bestFit="1" customWidth="1"/>
    <col min="139" max="144" width="6.42578125" style="269" bestFit="1" customWidth="1"/>
    <col min="145" max="145" width="5.140625" style="269" bestFit="1" customWidth="1"/>
    <col min="146" max="152" width="6.42578125" style="269" bestFit="1" customWidth="1"/>
    <col min="153" max="153" width="14.85546875" style="269" bestFit="1" customWidth="1"/>
    <col min="154" max="154" width="5.140625" style="269" bestFit="1" customWidth="1"/>
    <col min="155" max="161" width="6.42578125" style="269" bestFit="1" customWidth="1"/>
    <col min="162" max="162" width="5.140625" style="269" bestFit="1" customWidth="1"/>
    <col min="163" max="163" width="6.42578125" style="269" bestFit="1" customWidth="1"/>
    <col min="164" max="164" width="14.85546875" style="269" bestFit="1" customWidth="1"/>
    <col min="165" max="165" width="6.42578125" style="269" bestFit="1" customWidth="1"/>
    <col min="166" max="166" width="14.85546875" style="269" bestFit="1" customWidth="1"/>
    <col min="167" max="171" width="6.42578125" style="269" bestFit="1" customWidth="1"/>
    <col min="172" max="172" width="5.140625" style="269" bestFit="1" customWidth="1"/>
    <col min="173" max="180" width="6.42578125" style="269" bestFit="1" customWidth="1"/>
    <col min="181" max="181" width="5.140625" style="269" bestFit="1" customWidth="1"/>
    <col min="182" max="184" width="6.42578125" style="269" bestFit="1" customWidth="1"/>
    <col min="185" max="185" width="14.85546875" style="269" bestFit="1" customWidth="1"/>
    <col min="186" max="190" width="6.42578125" style="269" bestFit="1" customWidth="1"/>
    <col min="191" max="193" width="14.85546875" style="269" bestFit="1" customWidth="1"/>
    <col min="194" max="194" width="5.140625" style="269" bestFit="1" customWidth="1"/>
    <col min="195" max="195" width="14.85546875" style="269" bestFit="1" customWidth="1"/>
    <col min="196" max="196" width="5.140625" style="269" bestFit="1" customWidth="1"/>
    <col min="197" max="197" width="14.85546875" style="269" bestFit="1" customWidth="1"/>
    <col min="198" max="198" width="2.7109375" style="269" bestFit="1" customWidth="1"/>
    <col min="199" max="200" width="6.42578125" style="269" bestFit="1" customWidth="1"/>
    <col min="201" max="201" width="14.85546875" style="269" bestFit="1" customWidth="1"/>
    <col min="202" max="208" width="6.42578125" style="269" bestFit="1" customWidth="1"/>
    <col min="209" max="209" width="14.85546875" style="269" bestFit="1" customWidth="1"/>
    <col min="210" max="213" width="6.42578125" style="269" bestFit="1" customWidth="1"/>
    <col min="214" max="214" width="14.85546875" style="269" bestFit="1" customWidth="1"/>
    <col min="215" max="215" width="6.42578125" style="269" bestFit="1" customWidth="1"/>
    <col min="216" max="216" width="5.140625" style="269" bestFit="1" customWidth="1"/>
    <col min="217" max="220" width="6.42578125" style="269" bestFit="1" customWidth="1"/>
    <col min="221" max="221" width="14.85546875" style="269" bestFit="1" customWidth="1"/>
    <col min="222" max="223" width="6.42578125" style="269" bestFit="1" customWidth="1"/>
    <col min="224" max="224" width="5.140625" style="269" bestFit="1" customWidth="1"/>
    <col min="225" max="225" width="6.42578125" style="269" bestFit="1" customWidth="1"/>
    <col min="226" max="226" width="14.85546875" style="269" bestFit="1" customWidth="1"/>
    <col min="227" max="232" width="6.42578125" style="269" bestFit="1" customWidth="1"/>
    <col min="233" max="233" width="5.140625" style="269" bestFit="1" customWidth="1"/>
    <col min="234" max="239" width="6.42578125" style="269" bestFit="1" customWidth="1"/>
    <col min="240" max="240" width="14.85546875" style="269" bestFit="1" customWidth="1"/>
    <col min="241" max="241" width="6.42578125" style="269" bestFit="1" customWidth="1"/>
    <col min="242" max="242" width="5.140625" style="269" bestFit="1" customWidth="1"/>
    <col min="243" max="250" width="6.42578125" style="269" bestFit="1" customWidth="1"/>
    <col min="251" max="252" width="14.85546875" style="269" bestFit="1" customWidth="1"/>
    <col min="253" max="253" width="6.42578125" style="269" bestFit="1" customWidth="1"/>
    <col min="254" max="254" width="2.7109375" style="269" bestFit="1" customWidth="1"/>
    <col min="255" max="257" width="6.42578125" style="269" bestFit="1" customWidth="1"/>
    <col min="258" max="258" width="14.85546875" style="269" bestFit="1" customWidth="1"/>
    <col min="259" max="262" width="6.42578125" style="269" bestFit="1" customWidth="1"/>
    <col min="263" max="263" width="14.85546875" style="269" bestFit="1" customWidth="1"/>
    <col min="264" max="272" width="6.42578125" style="269" bestFit="1" customWidth="1"/>
    <col min="273" max="273" width="5.140625" style="269" bestFit="1" customWidth="1"/>
    <col min="274" max="281" width="6.42578125" style="269" bestFit="1" customWidth="1"/>
    <col min="282" max="282" width="5.140625" style="269" bestFit="1" customWidth="1"/>
    <col min="283" max="283" width="6.42578125" style="269" bestFit="1" customWidth="1"/>
    <col min="284" max="284" width="14.85546875" style="269" bestFit="1" customWidth="1"/>
    <col min="285" max="298" width="6.42578125" style="269" bestFit="1" customWidth="1"/>
    <col min="299" max="299" width="5.140625" style="269" bestFit="1" customWidth="1"/>
    <col min="300" max="304" width="6.42578125" style="269" bestFit="1" customWidth="1"/>
    <col min="305" max="306" width="14.85546875" style="269" bestFit="1" customWidth="1"/>
    <col min="307" max="313" width="6.42578125" style="269" bestFit="1" customWidth="1"/>
    <col min="314" max="314" width="5.140625" style="269" bestFit="1" customWidth="1"/>
    <col min="315" max="321" width="6.42578125" style="269" bestFit="1" customWidth="1"/>
    <col min="322" max="322" width="14.85546875" style="269" bestFit="1" customWidth="1"/>
    <col min="323" max="327" width="6.42578125" style="269" bestFit="1" customWidth="1"/>
    <col min="328" max="328" width="5.140625" style="269" bestFit="1" customWidth="1"/>
    <col min="329" max="334" width="6.42578125" style="269" bestFit="1" customWidth="1"/>
    <col min="335" max="335" width="14.85546875" style="269" bestFit="1" customWidth="1"/>
    <col min="336" max="342" width="6.42578125" style="269" bestFit="1" customWidth="1"/>
    <col min="343" max="343" width="14.85546875" style="269" bestFit="1" customWidth="1"/>
    <col min="344" max="344" width="6.42578125" style="269" bestFit="1" customWidth="1"/>
    <col min="345" max="345" width="2.7109375" style="269" bestFit="1" customWidth="1"/>
    <col min="346" max="349" width="6.42578125" style="269" bestFit="1" customWidth="1"/>
    <col min="350" max="350" width="14.85546875" style="269" bestFit="1" customWidth="1"/>
    <col min="351" max="353" width="6.42578125" style="269" bestFit="1" customWidth="1"/>
    <col min="354" max="354" width="5.140625" style="269" bestFit="1" customWidth="1"/>
    <col min="355" max="362" width="6.42578125" style="269" bestFit="1" customWidth="1"/>
    <col min="363" max="363" width="14.85546875" style="269" bestFit="1" customWidth="1"/>
    <col min="364" max="370" width="6.42578125" style="269" bestFit="1" customWidth="1"/>
    <col min="371" max="371" width="14.85546875" style="269" bestFit="1" customWidth="1"/>
    <col min="372" max="372" width="6.42578125" style="269" bestFit="1" customWidth="1"/>
    <col min="373" max="373" width="5.140625" style="269" bestFit="1" customWidth="1"/>
    <col min="374" max="377" width="6.42578125" style="269" bestFit="1" customWidth="1"/>
    <col min="378" max="378" width="14.85546875" style="269" bestFit="1" customWidth="1"/>
    <col min="379" max="379" width="5.140625" style="269" bestFit="1" customWidth="1"/>
    <col min="380" max="391" width="6.42578125" style="269" bestFit="1" customWidth="1"/>
    <col min="392" max="392" width="14.85546875" style="269" bestFit="1" customWidth="1"/>
    <col min="393" max="393" width="6.42578125" style="269" bestFit="1" customWidth="1"/>
    <col min="394" max="394" width="5.140625" style="269" bestFit="1" customWidth="1"/>
    <col min="395" max="409" width="6.42578125" style="269" bestFit="1" customWidth="1"/>
    <col min="410" max="410" width="14.85546875" style="269" bestFit="1" customWidth="1"/>
    <col min="411" max="413" width="6.42578125" style="269" bestFit="1" customWidth="1"/>
    <col min="414" max="414" width="14.85546875" style="269" bestFit="1" customWidth="1"/>
    <col min="415" max="421" width="6.42578125" style="269" bestFit="1" customWidth="1"/>
    <col min="422" max="422" width="5.140625" style="269" bestFit="1" customWidth="1"/>
    <col min="423" max="423" width="6.42578125" style="269" bestFit="1" customWidth="1"/>
    <col min="424" max="426" width="14.85546875" style="269" bestFit="1" customWidth="1"/>
    <col min="427" max="430" width="6.42578125" style="269" bestFit="1" customWidth="1"/>
    <col min="431" max="431" width="14.85546875" style="269" bestFit="1" customWidth="1"/>
    <col min="432" max="433" width="6.42578125" style="269" bestFit="1" customWidth="1"/>
    <col min="434" max="434" width="5.140625" style="269" bestFit="1" customWidth="1"/>
    <col min="435" max="435" width="14.85546875" style="269" bestFit="1" customWidth="1"/>
    <col min="436" max="437" width="6.42578125" style="269" bestFit="1" customWidth="1"/>
    <col min="438" max="438" width="14.85546875" style="269" bestFit="1" customWidth="1"/>
    <col min="439" max="439" width="7.5703125" style="269" bestFit="1" customWidth="1"/>
    <col min="440" max="441" width="14.85546875" style="269" bestFit="1" customWidth="1"/>
    <col min="442" max="443" width="7.5703125" style="269" bestFit="1" customWidth="1"/>
    <col min="444" max="444" width="6.42578125" style="269" bestFit="1" customWidth="1"/>
    <col min="445" max="453" width="7.5703125" style="269" bestFit="1" customWidth="1"/>
    <col min="454" max="454" width="14.85546875" style="269" bestFit="1" customWidth="1"/>
    <col min="455" max="457" width="7.5703125" style="269" bestFit="1" customWidth="1"/>
    <col min="458" max="458" width="14.85546875" style="269" bestFit="1" customWidth="1"/>
    <col min="459" max="467" width="7.5703125" style="269" bestFit="1" customWidth="1"/>
    <col min="468" max="468" width="14.85546875" style="269" bestFit="1" customWidth="1"/>
    <col min="469" max="470" width="7.5703125" style="269" bestFit="1" customWidth="1"/>
    <col min="471" max="471" width="6.42578125" style="269" bestFit="1" customWidth="1"/>
    <col min="472" max="472" width="7.5703125" style="269" bestFit="1" customWidth="1"/>
    <col min="473" max="473" width="14.85546875" style="269" bestFit="1" customWidth="1"/>
    <col min="474" max="474" width="7.5703125" style="269" bestFit="1" customWidth="1"/>
    <col min="475" max="475" width="6.42578125" style="269" bestFit="1" customWidth="1"/>
    <col min="476" max="479" width="7.5703125" style="269" bestFit="1" customWidth="1"/>
    <col min="480" max="481" width="14.85546875" style="269" bestFit="1" customWidth="1"/>
    <col min="482" max="483" width="7.5703125" style="269" bestFit="1" customWidth="1"/>
    <col min="484" max="484" width="6.42578125" style="269" bestFit="1" customWidth="1"/>
    <col min="485" max="486" width="7.5703125" style="269" bestFit="1" customWidth="1"/>
    <col min="487" max="487" width="14.85546875" style="269" bestFit="1" customWidth="1"/>
    <col min="488" max="490" width="7.5703125" style="269" bestFit="1" customWidth="1"/>
    <col min="491" max="492" width="14.85546875" style="269" bestFit="1" customWidth="1"/>
    <col min="493" max="493" width="7.5703125" style="269" bestFit="1" customWidth="1"/>
    <col min="494" max="494" width="14.85546875" style="269" bestFit="1" customWidth="1"/>
    <col min="495" max="497" width="7.5703125" style="269" bestFit="1" customWidth="1"/>
    <col min="498" max="502" width="6.42578125" style="269" bestFit="1" customWidth="1"/>
    <col min="503" max="505" width="7.5703125" style="269" bestFit="1" customWidth="1"/>
    <col min="506" max="506" width="14.85546875" style="269" bestFit="1" customWidth="1"/>
    <col min="507" max="507" width="6.42578125" style="269" bestFit="1" customWidth="1"/>
    <col min="508" max="508" width="7.5703125" style="269" bestFit="1" customWidth="1"/>
    <col min="509" max="510" width="14.85546875" style="269" bestFit="1" customWidth="1"/>
    <col min="511" max="512" width="7.5703125" style="269" bestFit="1" customWidth="1"/>
    <col min="513" max="513" width="6.42578125" style="269" bestFit="1" customWidth="1"/>
    <col min="514" max="514" width="14.85546875" style="269" bestFit="1" customWidth="1"/>
    <col min="515" max="517" width="7.5703125" style="269" bestFit="1" customWidth="1"/>
    <col min="518" max="518" width="14.85546875" style="269" bestFit="1" customWidth="1"/>
    <col min="519" max="521" width="7.5703125" style="269" bestFit="1" customWidth="1"/>
    <col min="522" max="523" width="14.85546875" style="269" bestFit="1" customWidth="1"/>
    <col min="524" max="527" width="7.5703125" style="269" bestFit="1" customWidth="1"/>
    <col min="528" max="529" width="14.85546875" style="269" bestFit="1" customWidth="1"/>
    <col min="530" max="530" width="7.5703125" style="269" bestFit="1" customWidth="1"/>
    <col min="531" max="531" width="3.85546875" style="269" bestFit="1" customWidth="1"/>
    <col min="532" max="533" width="7.5703125" style="269" bestFit="1" customWidth="1"/>
    <col min="534" max="534" width="6.42578125" style="269" bestFit="1" customWidth="1"/>
    <col min="535" max="535" width="7.5703125" style="269" bestFit="1" customWidth="1"/>
    <col min="536" max="536" width="14.85546875" style="269" bestFit="1" customWidth="1"/>
    <col min="537" max="537" width="7.5703125" style="269" bestFit="1" customWidth="1"/>
    <col min="538" max="540" width="14.85546875" style="269" bestFit="1" customWidth="1"/>
    <col min="541" max="542" width="7.5703125" style="269" bestFit="1" customWidth="1"/>
    <col min="543" max="543" width="14.85546875" style="269" bestFit="1" customWidth="1"/>
    <col min="544" max="544" width="3.85546875" style="269" bestFit="1" customWidth="1"/>
    <col min="545" max="547" width="14.85546875" style="269" bestFit="1" customWidth="1"/>
    <col min="548" max="548" width="13.7109375" style="269" bestFit="1" customWidth="1"/>
    <col min="549" max="549" width="15.5703125" style="269" bestFit="1" customWidth="1"/>
    <col min="550" max="16384" width="11.42578125" style="269"/>
  </cols>
  <sheetData>
    <row r="1" spans="1:9" ht="45" x14ac:dyDescent="0.25">
      <c r="A1" s="264" t="s">
        <v>151</v>
      </c>
      <c r="B1" s="266" t="s">
        <v>152</v>
      </c>
      <c r="C1" s="265" t="s">
        <v>2</v>
      </c>
      <c r="D1" s="291" t="s">
        <v>652</v>
      </c>
      <c r="E1" s="291" t="s">
        <v>651</v>
      </c>
      <c r="F1" s="266" t="s">
        <v>610</v>
      </c>
      <c r="G1" s="267" t="s">
        <v>156</v>
      </c>
      <c r="H1" s="265" t="s">
        <v>9</v>
      </c>
      <c r="I1" s="268" t="s">
        <v>642</v>
      </c>
    </row>
    <row r="2" spans="1:9" ht="19.5" customHeight="1" x14ac:dyDescent="0.25">
      <c r="A2" s="270" t="s">
        <v>608</v>
      </c>
      <c r="B2" s="282" t="s">
        <v>159</v>
      </c>
      <c r="C2" s="271" t="s">
        <v>655</v>
      </c>
      <c r="D2" s="272">
        <v>3.5</v>
      </c>
      <c r="E2" s="276">
        <f>+D2*60</f>
        <v>210</v>
      </c>
      <c r="F2" s="273">
        <v>45586</v>
      </c>
      <c r="G2" s="262">
        <v>2.63</v>
      </c>
      <c r="H2" s="274"/>
      <c r="I2" s="275" t="e">
        <f>G2/#REF!</f>
        <v>#REF!</v>
      </c>
    </row>
    <row r="3" spans="1:9" x14ac:dyDescent="0.25">
      <c r="A3" s="270" t="s">
        <v>608</v>
      </c>
      <c r="B3" s="283" t="s">
        <v>591</v>
      </c>
      <c r="C3" s="271" t="s">
        <v>655</v>
      </c>
      <c r="D3" s="272">
        <v>3.5</v>
      </c>
      <c r="E3" s="276">
        <f t="shared" ref="E3:E66" si="0">+D3*60</f>
        <v>210</v>
      </c>
      <c r="F3" s="273">
        <v>45586</v>
      </c>
      <c r="G3" s="262">
        <v>2.3199999999999998</v>
      </c>
      <c r="H3" s="274"/>
      <c r="I3" s="275" t="e">
        <f>G3/#REF!</f>
        <v>#REF!</v>
      </c>
    </row>
    <row r="4" spans="1:9" x14ac:dyDescent="0.25">
      <c r="A4" s="270" t="s">
        <v>608</v>
      </c>
      <c r="B4" s="282" t="s">
        <v>159</v>
      </c>
      <c r="C4" s="271" t="s">
        <v>655</v>
      </c>
      <c r="D4" s="272">
        <v>3.5</v>
      </c>
      <c r="E4" s="276">
        <f t="shared" si="0"/>
        <v>210</v>
      </c>
      <c r="F4" s="273">
        <v>45586</v>
      </c>
      <c r="G4" s="262">
        <v>6.95</v>
      </c>
      <c r="H4" s="274"/>
      <c r="I4" s="275" t="e">
        <f>G4/#REF!</f>
        <v>#REF!</v>
      </c>
    </row>
    <row r="5" spans="1:9" x14ac:dyDescent="0.25">
      <c r="A5" s="270" t="s">
        <v>608</v>
      </c>
      <c r="B5" s="283" t="s">
        <v>591</v>
      </c>
      <c r="C5" s="271" t="s">
        <v>655</v>
      </c>
      <c r="D5" s="272">
        <v>3.5</v>
      </c>
      <c r="E5" s="276">
        <f t="shared" si="0"/>
        <v>210</v>
      </c>
      <c r="F5" s="273">
        <v>45586</v>
      </c>
      <c r="G5" s="262">
        <v>3.48</v>
      </c>
      <c r="H5" s="274"/>
      <c r="I5" s="275" t="e">
        <f>G5/#REF!</f>
        <v>#REF!</v>
      </c>
    </row>
    <row r="6" spans="1:9" x14ac:dyDescent="0.25">
      <c r="A6" s="270" t="s">
        <v>608</v>
      </c>
      <c r="B6" s="282" t="s">
        <v>593</v>
      </c>
      <c r="C6" s="271" t="s">
        <v>655</v>
      </c>
      <c r="D6" s="272">
        <v>3.5</v>
      </c>
      <c r="E6" s="276">
        <f t="shared" si="0"/>
        <v>210</v>
      </c>
      <c r="F6" s="273">
        <v>45586</v>
      </c>
      <c r="G6" s="262">
        <v>8.58</v>
      </c>
      <c r="H6" s="271"/>
      <c r="I6" s="275" t="e">
        <f>G6/#REF!</f>
        <v>#REF!</v>
      </c>
    </row>
    <row r="7" spans="1:9" x14ac:dyDescent="0.25">
      <c r="A7" s="270" t="s">
        <v>608</v>
      </c>
      <c r="B7" s="282" t="s">
        <v>593</v>
      </c>
      <c r="C7" s="271" t="s">
        <v>655</v>
      </c>
      <c r="D7" s="272">
        <v>3.5</v>
      </c>
      <c r="E7" s="276">
        <f t="shared" si="0"/>
        <v>210</v>
      </c>
      <c r="F7" s="273">
        <v>45586</v>
      </c>
      <c r="G7" s="262">
        <v>4.95</v>
      </c>
      <c r="H7" s="271"/>
      <c r="I7" s="275" t="e">
        <f>G7/#REF!</f>
        <v>#REF!</v>
      </c>
    </row>
    <row r="8" spans="1:9" x14ac:dyDescent="0.25">
      <c r="A8" s="270" t="s">
        <v>608</v>
      </c>
      <c r="B8" s="282" t="s">
        <v>593</v>
      </c>
      <c r="C8" s="271" t="s">
        <v>655</v>
      </c>
      <c r="D8" s="272">
        <v>3.5</v>
      </c>
      <c r="E8" s="276">
        <f t="shared" si="0"/>
        <v>210</v>
      </c>
      <c r="F8" s="273">
        <v>45586</v>
      </c>
      <c r="G8" s="262">
        <v>6.25</v>
      </c>
      <c r="H8" s="277"/>
      <c r="I8" s="275" t="e">
        <f>G8/#REF!</f>
        <v>#REF!</v>
      </c>
    </row>
    <row r="9" spans="1:9" x14ac:dyDescent="0.25">
      <c r="A9" s="270" t="s">
        <v>608</v>
      </c>
      <c r="B9" s="282" t="s">
        <v>593</v>
      </c>
      <c r="C9" s="271" t="s">
        <v>655</v>
      </c>
      <c r="D9" s="272">
        <v>3.5</v>
      </c>
      <c r="E9" s="276">
        <f t="shared" si="0"/>
        <v>210</v>
      </c>
      <c r="F9" s="273">
        <v>45586</v>
      </c>
      <c r="G9" s="262">
        <v>14.6</v>
      </c>
      <c r="H9" s="271"/>
      <c r="I9" s="275" t="e">
        <f>G9/#REF!</f>
        <v>#REF!</v>
      </c>
    </row>
    <row r="10" spans="1:9" x14ac:dyDescent="0.25">
      <c r="A10" s="270" t="s">
        <v>608</v>
      </c>
      <c r="B10" s="282" t="s">
        <v>593</v>
      </c>
      <c r="C10" s="271" t="s">
        <v>655</v>
      </c>
      <c r="D10" s="272">
        <v>3.5</v>
      </c>
      <c r="E10" s="276">
        <f t="shared" si="0"/>
        <v>210</v>
      </c>
      <c r="F10" s="273">
        <v>45586</v>
      </c>
      <c r="G10" s="262">
        <v>1.03</v>
      </c>
      <c r="H10" s="271"/>
      <c r="I10" s="275" t="e">
        <f>G10/#REF!</f>
        <v>#REF!</v>
      </c>
    </row>
    <row r="11" spans="1:9" x14ac:dyDescent="0.25">
      <c r="A11" s="270" t="s">
        <v>608</v>
      </c>
      <c r="B11" s="282" t="s">
        <v>593</v>
      </c>
      <c r="C11" s="271" t="s">
        <v>655</v>
      </c>
      <c r="D11" s="272">
        <v>3.5</v>
      </c>
      <c r="E11" s="276">
        <f t="shared" si="0"/>
        <v>210</v>
      </c>
      <c r="F11" s="273">
        <v>45586</v>
      </c>
      <c r="G11" s="262">
        <v>1.98</v>
      </c>
      <c r="H11" s="271"/>
      <c r="I11" s="275" t="e">
        <f>G11/#REF!</f>
        <v>#REF!</v>
      </c>
    </row>
    <row r="12" spans="1:9" x14ac:dyDescent="0.25">
      <c r="A12" s="270" t="s">
        <v>608</v>
      </c>
      <c r="B12" s="282" t="s">
        <v>593</v>
      </c>
      <c r="C12" s="271" t="s">
        <v>655</v>
      </c>
      <c r="D12" s="272">
        <v>3.5</v>
      </c>
      <c r="E12" s="276">
        <f t="shared" si="0"/>
        <v>210</v>
      </c>
      <c r="F12" s="273">
        <v>45586</v>
      </c>
      <c r="G12" s="262">
        <v>4.67</v>
      </c>
      <c r="H12" s="271"/>
      <c r="I12" s="275" t="e">
        <f>G12/#REF!</f>
        <v>#REF!</v>
      </c>
    </row>
    <row r="13" spans="1:9" x14ac:dyDescent="0.25">
      <c r="A13" s="270" t="s">
        <v>608</v>
      </c>
      <c r="B13" s="282" t="s">
        <v>593</v>
      </c>
      <c r="C13" s="271" t="s">
        <v>655</v>
      </c>
      <c r="D13" s="272">
        <v>3.5</v>
      </c>
      <c r="E13" s="276">
        <f t="shared" si="0"/>
        <v>210</v>
      </c>
      <c r="F13" s="273">
        <v>45586</v>
      </c>
      <c r="G13" s="262">
        <v>0.88</v>
      </c>
      <c r="H13" s="271"/>
      <c r="I13" s="275" t="e">
        <f>G13/#REF!</f>
        <v>#REF!</v>
      </c>
    </row>
    <row r="14" spans="1:9" x14ac:dyDescent="0.25">
      <c r="A14" s="270" t="s">
        <v>608</v>
      </c>
      <c r="B14" s="282" t="s">
        <v>593</v>
      </c>
      <c r="C14" s="271" t="s">
        <v>655</v>
      </c>
      <c r="D14" s="272">
        <v>3.5</v>
      </c>
      <c r="E14" s="276">
        <f t="shared" si="0"/>
        <v>210</v>
      </c>
      <c r="F14" s="273">
        <v>45586</v>
      </c>
      <c r="G14" s="262">
        <v>1.58</v>
      </c>
      <c r="H14" s="271"/>
      <c r="I14" s="275" t="e">
        <f>G14/#REF!</f>
        <v>#REF!</v>
      </c>
    </row>
    <row r="15" spans="1:9" x14ac:dyDescent="0.25">
      <c r="A15" s="270" t="s">
        <v>608</v>
      </c>
      <c r="B15" s="282" t="s">
        <v>593</v>
      </c>
      <c r="C15" s="271" t="s">
        <v>655</v>
      </c>
      <c r="D15" s="272">
        <v>3.5</v>
      </c>
      <c r="E15" s="276">
        <f t="shared" si="0"/>
        <v>210</v>
      </c>
      <c r="F15" s="273">
        <v>45586</v>
      </c>
      <c r="G15" s="262">
        <v>15.82</v>
      </c>
      <c r="H15" s="271"/>
      <c r="I15" s="275" t="e">
        <f>G15/#REF!</f>
        <v>#REF!</v>
      </c>
    </row>
    <row r="16" spans="1:9" x14ac:dyDescent="0.25">
      <c r="A16" s="270" t="s">
        <v>608</v>
      </c>
      <c r="B16" s="283" t="s">
        <v>591</v>
      </c>
      <c r="C16" s="271" t="s">
        <v>655</v>
      </c>
      <c r="D16" s="272">
        <v>3.5</v>
      </c>
      <c r="E16" s="276">
        <f t="shared" si="0"/>
        <v>210</v>
      </c>
      <c r="F16" s="273">
        <v>45586</v>
      </c>
      <c r="G16" s="262">
        <v>2.2000000000000002</v>
      </c>
      <c r="H16" s="271"/>
      <c r="I16" s="275" t="e">
        <f>G16/#REF!</f>
        <v>#REF!</v>
      </c>
    </row>
    <row r="17" spans="1:9" x14ac:dyDescent="0.25">
      <c r="A17" s="270" t="s">
        <v>608</v>
      </c>
      <c r="B17" s="283" t="s">
        <v>591</v>
      </c>
      <c r="C17" s="271" t="s">
        <v>655</v>
      </c>
      <c r="D17" s="272">
        <v>3.5</v>
      </c>
      <c r="E17" s="276">
        <f t="shared" si="0"/>
        <v>210</v>
      </c>
      <c r="F17" s="273">
        <v>45586</v>
      </c>
      <c r="G17" s="262">
        <v>8.1300000000000008</v>
      </c>
      <c r="H17" s="271"/>
      <c r="I17" s="275" t="e">
        <f>G17/#REF!</f>
        <v>#REF!</v>
      </c>
    </row>
    <row r="18" spans="1:9" x14ac:dyDescent="0.25">
      <c r="A18" s="270" t="s">
        <v>608</v>
      </c>
      <c r="B18" s="282" t="s">
        <v>159</v>
      </c>
      <c r="C18" s="271" t="s">
        <v>655</v>
      </c>
      <c r="D18" s="272">
        <v>3.5</v>
      </c>
      <c r="E18" s="276">
        <f t="shared" si="0"/>
        <v>210</v>
      </c>
      <c r="F18" s="273">
        <v>45586</v>
      </c>
      <c r="G18" s="262">
        <v>9.3000000000000007</v>
      </c>
      <c r="H18" s="271"/>
      <c r="I18" s="275" t="e">
        <f>G18/#REF!</f>
        <v>#REF!</v>
      </c>
    </row>
    <row r="19" spans="1:9" x14ac:dyDescent="0.25">
      <c r="A19" s="270" t="s">
        <v>608</v>
      </c>
      <c r="B19" s="282" t="s">
        <v>593</v>
      </c>
      <c r="C19" s="271" t="s">
        <v>655</v>
      </c>
      <c r="D19" s="272">
        <v>3.5</v>
      </c>
      <c r="E19" s="276">
        <f t="shared" si="0"/>
        <v>210</v>
      </c>
      <c r="F19" s="273">
        <v>45586</v>
      </c>
      <c r="G19" s="262">
        <v>16.97</v>
      </c>
      <c r="H19" s="271"/>
      <c r="I19" s="275" t="e">
        <f>G19/#REF!</f>
        <v>#REF!</v>
      </c>
    </row>
    <row r="20" spans="1:9" x14ac:dyDescent="0.25">
      <c r="A20" s="270" t="s">
        <v>608</v>
      </c>
      <c r="B20" s="282" t="s">
        <v>593</v>
      </c>
      <c r="C20" s="271" t="s">
        <v>655</v>
      </c>
      <c r="D20" s="272">
        <v>3.5</v>
      </c>
      <c r="E20" s="276">
        <f t="shared" si="0"/>
        <v>210</v>
      </c>
      <c r="F20" s="273">
        <v>45586</v>
      </c>
      <c r="G20" s="262">
        <v>15.15</v>
      </c>
      <c r="H20" s="271"/>
      <c r="I20" s="275" t="e">
        <f>G20/#REF!</f>
        <v>#REF!</v>
      </c>
    </row>
    <row r="21" spans="1:9" x14ac:dyDescent="0.25">
      <c r="A21" s="270" t="s">
        <v>608</v>
      </c>
      <c r="B21" s="278" t="s">
        <v>575</v>
      </c>
      <c r="C21" s="271" t="s">
        <v>604</v>
      </c>
      <c r="D21" s="272">
        <v>3.5</v>
      </c>
      <c r="E21" s="276">
        <f t="shared" si="0"/>
        <v>210</v>
      </c>
      <c r="F21" s="273">
        <v>45586</v>
      </c>
      <c r="G21" s="262">
        <v>16.850000000000001</v>
      </c>
      <c r="H21" s="271"/>
      <c r="I21" s="279" t="e">
        <f>G21/#REF!</f>
        <v>#REF!</v>
      </c>
    </row>
    <row r="22" spans="1:9" x14ac:dyDescent="0.25">
      <c r="A22" s="272" t="s">
        <v>608</v>
      </c>
      <c r="B22" s="282" t="s">
        <v>593</v>
      </c>
      <c r="C22" s="271" t="s">
        <v>655</v>
      </c>
      <c r="D22" s="276">
        <v>8</v>
      </c>
      <c r="E22" s="276">
        <f t="shared" si="0"/>
        <v>480</v>
      </c>
      <c r="F22" s="273">
        <v>45587</v>
      </c>
      <c r="G22" s="262">
        <v>58.87</v>
      </c>
      <c r="H22" s="271"/>
      <c r="I22" s="271"/>
    </row>
    <row r="23" spans="1:9" x14ac:dyDescent="0.25">
      <c r="A23" s="272" t="s">
        <v>608</v>
      </c>
      <c r="B23" s="283" t="s">
        <v>591</v>
      </c>
      <c r="C23" s="271" t="s">
        <v>655</v>
      </c>
      <c r="D23" s="276">
        <v>8</v>
      </c>
      <c r="E23" s="276">
        <f t="shared" si="0"/>
        <v>480</v>
      </c>
      <c r="F23" s="273">
        <v>45587</v>
      </c>
      <c r="G23" s="262">
        <v>1.77</v>
      </c>
      <c r="H23" s="271"/>
      <c r="I23" s="271"/>
    </row>
    <row r="24" spans="1:9" x14ac:dyDescent="0.25">
      <c r="A24" s="272" t="s">
        <v>608</v>
      </c>
      <c r="B24" s="282" t="s">
        <v>593</v>
      </c>
      <c r="C24" s="271" t="s">
        <v>655</v>
      </c>
      <c r="D24" s="276">
        <v>8</v>
      </c>
      <c r="E24" s="276">
        <f t="shared" si="0"/>
        <v>480</v>
      </c>
      <c r="F24" s="273">
        <v>45587</v>
      </c>
      <c r="G24" s="262">
        <v>35.549999999999997</v>
      </c>
      <c r="H24" s="271"/>
      <c r="I24" s="271"/>
    </row>
    <row r="25" spans="1:9" x14ac:dyDescent="0.25">
      <c r="A25" s="272" t="s">
        <v>608</v>
      </c>
      <c r="B25" s="283" t="s">
        <v>591</v>
      </c>
      <c r="C25" s="271" t="s">
        <v>655</v>
      </c>
      <c r="D25" s="276">
        <v>8</v>
      </c>
      <c r="E25" s="276">
        <f t="shared" si="0"/>
        <v>480</v>
      </c>
      <c r="F25" s="273">
        <v>45587</v>
      </c>
      <c r="G25" s="262">
        <v>3.95</v>
      </c>
      <c r="H25" s="271"/>
      <c r="I25" s="271"/>
    </row>
    <row r="26" spans="1:9" x14ac:dyDescent="0.25">
      <c r="A26" s="272" t="s">
        <v>608</v>
      </c>
      <c r="B26" s="282" t="s">
        <v>593</v>
      </c>
      <c r="C26" s="271" t="s">
        <v>655</v>
      </c>
      <c r="D26" s="276">
        <v>8</v>
      </c>
      <c r="E26" s="276">
        <f t="shared" si="0"/>
        <v>480</v>
      </c>
      <c r="F26" s="273">
        <v>45587</v>
      </c>
      <c r="G26" s="262">
        <v>36.03</v>
      </c>
      <c r="H26" s="271"/>
      <c r="I26" s="271"/>
    </row>
    <row r="27" spans="1:9" x14ac:dyDescent="0.25">
      <c r="A27" s="272" t="s">
        <v>608</v>
      </c>
      <c r="B27" s="283" t="s">
        <v>591</v>
      </c>
      <c r="C27" s="271" t="s">
        <v>655</v>
      </c>
      <c r="D27" s="276">
        <v>8</v>
      </c>
      <c r="E27" s="276">
        <f t="shared" si="0"/>
        <v>480</v>
      </c>
      <c r="F27" s="273">
        <v>45587</v>
      </c>
      <c r="G27" s="262">
        <v>2.02</v>
      </c>
      <c r="H27" s="271"/>
      <c r="I27" s="271"/>
    </row>
    <row r="28" spans="1:9" x14ac:dyDescent="0.25">
      <c r="A28" s="272" t="s">
        <v>608</v>
      </c>
      <c r="B28" s="282" t="s">
        <v>593</v>
      </c>
      <c r="C28" s="271" t="s">
        <v>655</v>
      </c>
      <c r="D28" s="276">
        <v>8</v>
      </c>
      <c r="E28" s="276">
        <f t="shared" si="0"/>
        <v>480</v>
      </c>
      <c r="F28" s="273">
        <v>45587</v>
      </c>
      <c r="G28" s="262">
        <v>9.92</v>
      </c>
      <c r="H28" s="271"/>
      <c r="I28" s="271"/>
    </row>
    <row r="29" spans="1:9" x14ac:dyDescent="0.25">
      <c r="A29" s="272" t="s">
        <v>608</v>
      </c>
      <c r="B29" s="283" t="s">
        <v>591</v>
      </c>
      <c r="C29" s="271" t="s">
        <v>655</v>
      </c>
      <c r="D29" s="276">
        <v>8</v>
      </c>
      <c r="E29" s="276">
        <f t="shared" si="0"/>
        <v>480</v>
      </c>
      <c r="F29" s="273">
        <v>45587</v>
      </c>
      <c r="G29" s="262">
        <v>3.5</v>
      </c>
      <c r="H29" s="271"/>
      <c r="I29" s="271"/>
    </row>
    <row r="30" spans="1:9" x14ac:dyDescent="0.25">
      <c r="A30" s="272" t="s">
        <v>608</v>
      </c>
      <c r="B30" s="282" t="s">
        <v>593</v>
      </c>
      <c r="C30" s="271" t="s">
        <v>655</v>
      </c>
      <c r="D30" s="276">
        <v>8</v>
      </c>
      <c r="E30" s="276">
        <f t="shared" si="0"/>
        <v>480</v>
      </c>
      <c r="F30" s="273">
        <v>45587</v>
      </c>
      <c r="G30" s="262">
        <v>6.1</v>
      </c>
      <c r="H30" s="271"/>
      <c r="I30" s="271"/>
    </row>
    <row r="31" spans="1:9" x14ac:dyDescent="0.25">
      <c r="A31" s="270" t="s">
        <v>608</v>
      </c>
      <c r="B31" s="282" t="s">
        <v>593</v>
      </c>
      <c r="C31" s="271" t="s">
        <v>655</v>
      </c>
      <c r="D31" s="276">
        <v>8</v>
      </c>
      <c r="E31" s="276">
        <f t="shared" si="0"/>
        <v>480</v>
      </c>
      <c r="F31" s="273">
        <v>45587</v>
      </c>
      <c r="G31" s="262">
        <v>47.72</v>
      </c>
      <c r="H31" s="271"/>
      <c r="I31" s="271"/>
    </row>
    <row r="32" spans="1:9" x14ac:dyDescent="0.25">
      <c r="A32" s="270" t="s">
        <v>608</v>
      </c>
      <c r="B32" s="282" t="s">
        <v>593</v>
      </c>
      <c r="C32" s="271" t="s">
        <v>655</v>
      </c>
      <c r="D32" s="276">
        <v>8</v>
      </c>
      <c r="E32" s="276">
        <f t="shared" si="0"/>
        <v>480</v>
      </c>
      <c r="F32" s="273">
        <v>45587</v>
      </c>
      <c r="G32" s="262">
        <v>17.579999999999998</v>
      </c>
      <c r="H32" s="271"/>
      <c r="I32" s="271"/>
    </row>
    <row r="33" spans="1:9" x14ac:dyDescent="0.25">
      <c r="A33" s="270" t="s">
        <v>608</v>
      </c>
      <c r="B33" s="282" t="s">
        <v>593</v>
      </c>
      <c r="C33" s="271" t="s">
        <v>655</v>
      </c>
      <c r="D33" s="276">
        <v>8</v>
      </c>
      <c r="E33" s="276">
        <f t="shared" si="0"/>
        <v>480</v>
      </c>
      <c r="F33" s="273">
        <v>45587</v>
      </c>
      <c r="G33" s="262">
        <v>1.28</v>
      </c>
      <c r="H33" s="271"/>
      <c r="I33" s="271"/>
    </row>
    <row r="34" spans="1:9" x14ac:dyDescent="0.25">
      <c r="A34" s="270" t="s">
        <v>608</v>
      </c>
      <c r="B34" s="282" t="s">
        <v>593</v>
      </c>
      <c r="C34" s="271" t="s">
        <v>655</v>
      </c>
      <c r="D34" s="276">
        <v>8</v>
      </c>
      <c r="E34" s="276">
        <f t="shared" si="0"/>
        <v>480</v>
      </c>
      <c r="F34" s="273">
        <v>45587</v>
      </c>
      <c r="G34" s="262">
        <v>5.62</v>
      </c>
      <c r="H34" s="271"/>
      <c r="I34" s="271"/>
    </row>
    <row r="35" spans="1:9" x14ac:dyDescent="0.25">
      <c r="A35" s="270" t="s">
        <v>608</v>
      </c>
      <c r="B35" s="282" t="s">
        <v>593</v>
      </c>
      <c r="C35" s="271" t="s">
        <v>655</v>
      </c>
      <c r="D35" s="276">
        <v>8</v>
      </c>
      <c r="E35" s="276">
        <f t="shared" si="0"/>
        <v>480</v>
      </c>
      <c r="F35" s="273">
        <v>45587</v>
      </c>
      <c r="G35" s="262">
        <v>4.08</v>
      </c>
      <c r="H35" s="271"/>
      <c r="I35" s="271"/>
    </row>
    <row r="36" spans="1:9" x14ac:dyDescent="0.25">
      <c r="A36" s="270" t="s">
        <v>608</v>
      </c>
      <c r="B36" s="282" t="s">
        <v>593</v>
      </c>
      <c r="C36" s="271" t="s">
        <v>655</v>
      </c>
      <c r="D36" s="276">
        <v>8</v>
      </c>
      <c r="E36" s="276">
        <f t="shared" si="0"/>
        <v>480</v>
      </c>
      <c r="F36" s="273">
        <v>45587</v>
      </c>
      <c r="G36" s="262">
        <v>2.7</v>
      </c>
      <c r="H36" s="271"/>
      <c r="I36" s="271"/>
    </row>
    <row r="37" spans="1:9" x14ac:dyDescent="0.25">
      <c r="A37" s="270" t="s">
        <v>608</v>
      </c>
      <c r="B37" s="282" t="s">
        <v>593</v>
      </c>
      <c r="C37" s="271" t="s">
        <v>655</v>
      </c>
      <c r="D37" s="276">
        <v>8</v>
      </c>
      <c r="E37" s="276">
        <f t="shared" si="0"/>
        <v>480</v>
      </c>
      <c r="F37" s="273">
        <v>45587</v>
      </c>
      <c r="G37" s="262">
        <v>1.47</v>
      </c>
      <c r="H37" s="271"/>
      <c r="I37" s="271"/>
    </row>
    <row r="38" spans="1:9" x14ac:dyDescent="0.25">
      <c r="A38" s="272" t="s">
        <v>608</v>
      </c>
      <c r="B38" s="283" t="s">
        <v>591</v>
      </c>
      <c r="C38" s="271" t="s">
        <v>655</v>
      </c>
      <c r="D38" s="276">
        <v>8</v>
      </c>
      <c r="E38" s="276">
        <f t="shared" si="0"/>
        <v>480</v>
      </c>
      <c r="F38" s="273">
        <v>45587</v>
      </c>
      <c r="G38" s="262">
        <v>2.88</v>
      </c>
      <c r="H38" s="271"/>
      <c r="I38" s="271"/>
    </row>
    <row r="39" spans="1:9" x14ac:dyDescent="0.25">
      <c r="A39" s="272" t="s">
        <v>608</v>
      </c>
      <c r="B39" s="282" t="s">
        <v>593</v>
      </c>
      <c r="C39" s="271" t="s">
        <v>655</v>
      </c>
      <c r="D39" s="276">
        <v>8</v>
      </c>
      <c r="E39" s="276">
        <f t="shared" si="0"/>
        <v>480</v>
      </c>
      <c r="F39" s="273">
        <v>45587</v>
      </c>
      <c r="G39" s="262">
        <v>0.48</v>
      </c>
      <c r="H39" s="271"/>
      <c r="I39" s="271"/>
    </row>
    <row r="40" spans="1:9" x14ac:dyDescent="0.25">
      <c r="A40" s="272" t="s">
        <v>608</v>
      </c>
      <c r="B40" s="282" t="s">
        <v>593</v>
      </c>
      <c r="C40" s="271" t="s">
        <v>655</v>
      </c>
      <c r="D40" s="276">
        <v>8</v>
      </c>
      <c r="E40" s="276">
        <f t="shared" si="0"/>
        <v>480</v>
      </c>
      <c r="F40" s="273">
        <v>45587</v>
      </c>
      <c r="G40" s="262">
        <v>24.38</v>
      </c>
      <c r="H40" s="271"/>
      <c r="I40" s="271"/>
    </row>
    <row r="41" spans="1:9" x14ac:dyDescent="0.25">
      <c r="A41" s="272" t="s">
        <v>608</v>
      </c>
      <c r="B41" s="282" t="s">
        <v>593</v>
      </c>
      <c r="C41" s="271" t="s">
        <v>655</v>
      </c>
      <c r="D41" s="271">
        <v>6.5</v>
      </c>
      <c r="E41" s="276">
        <f t="shared" si="0"/>
        <v>390</v>
      </c>
      <c r="F41" s="273">
        <v>45588</v>
      </c>
      <c r="G41" s="262">
        <v>3.32</v>
      </c>
      <c r="H41" s="271"/>
      <c r="I41" s="271"/>
    </row>
    <row r="42" spans="1:9" x14ac:dyDescent="0.25">
      <c r="A42" s="272" t="s">
        <v>608</v>
      </c>
      <c r="B42" s="282" t="s">
        <v>593</v>
      </c>
      <c r="C42" s="271" t="s">
        <v>655</v>
      </c>
      <c r="D42" s="271">
        <v>6.5</v>
      </c>
      <c r="E42" s="276">
        <f t="shared" si="0"/>
        <v>390</v>
      </c>
      <c r="F42" s="273">
        <v>45588</v>
      </c>
      <c r="G42" s="262">
        <v>1.72</v>
      </c>
      <c r="H42" s="271"/>
      <c r="I42" s="271"/>
    </row>
    <row r="43" spans="1:9" x14ac:dyDescent="0.25">
      <c r="A43" s="272" t="s">
        <v>608</v>
      </c>
      <c r="B43" s="283" t="s">
        <v>589</v>
      </c>
      <c r="C43" s="271" t="s">
        <v>655</v>
      </c>
      <c r="D43" s="271">
        <v>6.5</v>
      </c>
      <c r="E43" s="276">
        <f t="shared" si="0"/>
        <v>390</v>
      </c>
      <c r="F43" s="273">
        <v>45588</v>
      </c>
      <c r="G43" s="262">
        <v>1.17</v>
      </c>
      <c r="H43" s="271"/>
      <c r="I43" s="271"/>
    </row>
    <row r="44" spans="1:9" x14ac:dyDescent="0.25">
      <c r="A44" s="272" t="s">
        <v>608</v>
      </c>
      <c r="B44" s="282" t="s">
        <v>593</v>
      </c>
      <c r="C44" s="271" t="s">
        <v>655</v>
      </c>
      <c r="D44" s="271">
        <v>6.5</v>
      </c>
      <c r="E44" s="276">
        <f t="shared" si="0"/>
        <v>390</v>
      </c>
      <c r="F44" s="273">
        <v>45588</v>
      </c>
      <c r="G44" s="262">
        <v>14.2</v>
      </c>
      <c r="H44" s="271"/>
      <c r="I44" s="271"/>
    </row>
    <row r="45" spans="1:9" x14ac:dyDescent="0.25">
      <c r="A45" s="272" t="s">
        <v>608</v>
      </c>
      <c r="B45" s="282" t="s">
        <v>593</v>
      </c>
      <c r="C45" s="271" t="s">
        <v>655</v>
      </c>
      <c r="D45" s="271">
        <v>6.5</v>
      </c>
      <c r="E45" s="276">
        <f t="shared" si="0"/>
        <v>390</v>
      </c>
      <c r="F45" s="273">
        <v>45588</v>
      </c>
      <c r="G45" s="262">
        <v>3.13</v>
      </c>
      <c r="H45" s="271"/>
      <c r="I45" s="271"/>
    </row>
    <row r="46" spans="1:9" ht="30" x14ac:dyDescent="0.25">
      <c r="A46" s="272" t="s">
        <v>594</v>
      </c>
      <c r="B46" s="282" t="s">
        <v>595</v>
      </c>
      <c r="C46" s="271" t="s">
        <v>604</v>
      </c>
      <c r="D46" s="271">
        <v>6.5</v>
      </c>
      <c r="E46" s="276">
        <f t="shared" si="0"/>
        <v>390</v>
      </c>
      <c r="F46" s="273">
        <v>45588</v>
      </c>
      <c r="G46" s="262">
        <v>20.7</v>
      </c>
      <c r="H46" s="271"/>
      <c r="I46" s="271"/>
    </row>
    <row r="47" spans="1:9" x14ac:dyDescent="0.25">
      <c r="A47" s="272" t="s">
        <v>608</v>
      </c>
      <c r="B47" s="282" t="s">
        <v>593</v>
      </c>
      <c r="C47" s="271" t="s">
        <v>655</v>
      </c>
      <c r="D47" s="271">
        <v>6.5</v>
      </c>
      <c r="E47" s="276">
        <f t="shared" si="0"/>
        <v>390</v>
      </c>
      <c r="F47" s="273">
        <v>45588</v>
      </c>
      <c r="G47" s="262">
        <v>2.7</v>
      </c>
      <c r="H47" s="271"/>
      <c r="I47" s="271"/>
    </row>
    <row r="48" spans="1:9" ht="30" x14ac:dyDescent="0.25">
      <c r="A48" s="272" t="s">
        <v>594</v>
      </c>
      <c r="B48" s="282" t="s">
        <v>595</v>
      </c>
      <c r="C48" s="271" t="s">
        <v>604</v>
      </c>
      <c r="D48" s="271">
        <v>6.5</v>
      </c>
      <c r="E48" s="276">
        <f t="shared" si="0"/>
        <v>390</v>
      </c>
      <c r="F48" s="273">
        <v>45588</v>
      </c>
      <c r="G48" s="262">
        <v>5.85</v>
      </c>
      <c r="H48" s="271"/>
      <c r="I48" s="271"/>
    </row>
    <row r="49" spans="1:9" x14ac:dyDescent="0.25">
      <c r="A49" s="272" t="s">
        <v>608</v>
      </c>
      <c r="B49" s="282" t="s">
        <v>593</v>
      </c>
      <c r="C49" s="271" t="s">
        <v>655</v>
      </c>
      <c r="D49" s="271">
        <v>6.5</v>
      </c>
      <c r="E49" s="276">
        <f t="shared" si="0"/>
        <v>390</v>
      </c>
      <c r="F49" s="273">
        <v>45588</v>
      </c>
      <c r="G49" s="262">
        <v>0.53</v>
      </c>
      <c r="H49" s="271"/>
      <c r="I49" s="271"/>
    </row>
    <row r="50" spans="1:9" ht="30" x14ac:dyDescent="0.25">
      <c r="A50" s="272" t="s">
        <v>594</v>
      </c>
      <c r="B50" s="282" t="s">
        <v>595</v>
      </c>
      <c r="C50" s="271" t="s">
        <v>604</v>
      </c>
      <c r="D50" s="271">
        <v>6.5</v>
      </c>
      <c r="E50" s="276">
        <f t="shared" si="0"/>
        <v>390</v>
      </c>
      <c r="F50" s="273">
        <v>45588</v>
      </c>
      <c r="G50" s="262">
        <v>4.32</v>
      </c>
      <c r="H50" s="271"/>
      <c r="I50" s="271"/>
    </row>
    <row r="51" spans="1:9" x14ac:dyDescent="0.25">
      <c r="A51" s="272" t="s">
        <v>608</v>
      </c>
      <c r="B51" s="282" t="s">
        <v>593</v>
      </c>
      <c r="C51" s="271" t="s">
        <v>655</v>
      </c>
      <c r="D51" s="271">
        <v>6.5</v>
      </c>
      <c r="E51" s="276">
        <f t="shared" si="0"/>
        <v>390</v>
      </c>
      <c r="F51" s="273">
        <v>45588</v>
      </c>
      <c r="G51" s="262">
        <v>4.97</v>
      </c>
      <c r="H51" s="271"/>
      <c r="I51" s="271"/>
    </row>
    <row r="52" spans="1:9" ht="30" x14ac:dyDescent="0.25">
      <c r="A52" s="272" t="s">
        <v>594</v>
      </c>
      <c r="B52" s="282" t="s">
        <v>595</v>
      </c>
      <c r="C52" s="271" t="s">
        <v>604</v>
      </c>
      <c r="D52" s="271">
        <v>6.5</v>
      </c>
      <c r="E52" s="276">
        <f t="shared" si="0"/>
        <v>390</v>
      </c>
      <c r="F52" s="273">
        <v>45588</v>
      </c>
      <c r="G52" s="262">
        <v>25.5</v>
      </c>
      <c r="H52" s="271"/>
      <c r="I52" s="271"/>
    </row>
    <row r="53" spans="1:9" x14ac:dyDescent="0.25">
      <c r="A53" s="272" t="s">
        <v>608</v>
      </c>
      <c r="B53" s="282" t="s">
        <v>593</v>
      </c>
      <c r="C53" s="271" t="s">
        <v>655</v>
      </c>
      <c r="D53" s="271">
        <v>6.5</v>
      </c>
      <c r="E53" s="276">
        <f t="shared" si="0"/>
        <v>390</v>
      </c>
      <c r="F53" s="273">
        <v>45588</v>
      </c>
      <c r="G53" s="262">
        <v>0.72</v>
      </c>
      <c r="H53" s="271"/>
      <c r="I53" s="271"/>
    </row>
    <row r="54" spans="1:9" ht="30" x14ac:dyDescent="0.25">
      <c r="A54" s="272" t="s">
        <v>594</v>
      </c>
      <c r="B54" s="282" t="s">
        <v>595</v>
      </c>
      <c r="C54" s="271" t="s">
        <v>604</v>
      </c>
      <c r="D54" s="271">
        <v>6.5</v>
      </c>
      <c r="E54" s="276">
        <f t="shared" si="0"/>
        <v>390</v>
      </c>
      <c r="F54" s="273">
        <v>45588</v>
      </c>
      <c r="G54" s="262">
        <v>3.18</v>
      </c>
      <c r="H54" s="271"/>
      <c r="I54" s="271"/>
    </row>
    <row r="55" spans="1:9" x14ac:dyDescent="0.25">
      <c r="A55" s="272" t="s">
        <v>608</v>
      </c>
      <c r="B55" s="282" t="s">
        <v>593</v>
      </c>
      <c r="C55" s="271" t="s">
        <v>655</v>
      </c>
      <c r="D55" s="271">
        <v>6.5</v>
      </c>
      <c r="E55" s="276">
        <f t="shared" si="0"/>
        <v>390</v>
      </c>
      <c r="F55" s="273">
        <v>45588</v>
      </c>
      <c r="G55" s="262">
        <v>8.7200000000000006</v>
      </c>
      <c r="H55" s="271"/>
      <c r="I55" s="271"/>
    </row>
    <row r="56" spans="1:9" ht="30" x14ac:dyDescent="0.25">
      <c r="A56" s="272" t="s">
        <v>594</v>
      </c>
      <c r="B56" s="282" t="s">
        <v>595</v>
      </c>
      <c r="C56" s="271" t="s">
        <v>604</v>
      </c>
      <c r="D56" s="271">
        <v>6.5</v>
      </c>
      <c r="E56" s="276">
        <f t="shared" si="0"/>
        <v>390</v>
      </c>
      <c r="F56" s="273">
        <v>45588</v>
      </c>
      <c r="G56" s="262">
        <v>32.880000000000003</v>
      </c>
      <c r="H56" s="271"/>
      <c r="I56" s="271"/>
    </row>
    <row r="57" spans="1:9" x14ac:dyDescent="0.25">
      <c r="A57" s="272" t="s">
        <v>608</v>
      </c>
      <c r="B57" s="282" t="s">
        <v>593</v>
      </c>
      <c r="C57" s="271" t="s">
        <v>655</v>
      </c>
      <c r="D57" s="271">
        <v>6.5</v>
      </c>
      <c r="E57" s="276">
        <f t="shared" si="0"/>
        <v>390</v>
      </c>
      <c r="F57" s="273">
        <v>45588</v>
      </c>
      <c r="G57" s="262">
        <v>2.1800000000000002</v>
      </c>
      <c r="H57" s="271"/>
      <c r="I57" s="271"/>
    </row>
    <row r="58" spans="1:9" ht="30" x14ac:dyDescent="0.25">
      <c r="A58" s="272" t="s">
        <v>594</v>
      </c>
      <c r="B58" s="282" t="s">
        <v>595</v>
      </c>
      <c r="C58" s="271" t="s">
        <v>604</v>
      </c>
      <c r="D58" s="271">
        <v>6.5</v>
      </c>
      <c r="E58" s="276">
        <f t="shared" si="0"/>
        <v>390</v>
      </c>
      <c r="F58" s="273">
        <v>45588</v>
      </c>
      <c r="G58" s="262">
        <v>13.87</v>
      </c>
      <c r="H58" s="271"/>
      <c r="I58" s="271"/>
    </row>
    <row r="59" spans="1:9" x14ac:dyDescent="0.25">
      <c r="A59" s="272" t="s">
        <v>608</v>
      </c>
      <c r="B59" s="282" t="s">
        <v>593</v>
      </c>
      <c r="C59" s="271" t="s">
        <v>655</v>
      </c>
      <c r="D59" s="271">
        <v>6.5</v>
      </c>
      <c r="E59" s="276">
        <f t="shared" si="0"/>
        <v>390</v>
      </c>
      <c r="F59" s="273">
        <v>45588</v>
      </c>
      <c r="G59" s="262">
        <v>7.45</v>
      </c>
      <c r="H59" s="271"/>
      <c r="I59" s="271"/>
    </row>
    <row r="60" spans="1:9" ht="30" x14ac:dyDescent="0.25">
      <c r="A60" s="272" t="s">
        <v>594</v>
      </c>
      <c r="B60" s="282" t="s">
        <v>595</v>
      </c>
      <c r="C60" s="271" t="s">
        <v>604</v>
      </c>
      <c r="D60" s="271">
        <v>6.5</v>
      </c>
      <c r="E60" s="276">
        <f t="shared" si="0"/>
        <v>390</v>
      </c>
      <c r="F60" s="273">
        <v>45588</v>
      </c>
      <c r="G60" s="262">
        <v>4.63</v>
      </c>
      <c r="H60" s="271"/>
      <c r="I60" s="271"/>
    </row>
    <row r="61" spans="1:9" x14ac:dyDescent="0.25">
      <c r="A61" s="272" t="s">
        <v>608</v>
      </c>
      <c r="B61" s="282" t="s">
        <v>593</v>
      </c>
      <c r="C61" s="271" t="s">
        <v>655</v>
      </c>
      <c r="D61" s="271">
        <v>6.5</v>
      </c>
      <c r="E61" s="276">
        <f t="shared" si="0"/>
        <v>390</v>
      </c>
      <c r="F61" s="273">
        <v>45588</v>
      </c>
      <c r="G61" s="262">
        <v>7.3</v>
      </c>
      <c r="H61" s="271"/>
      <c r="I61" s="271"/>
    </row>
    <row r="62" spans="1:9" ht="30" x14ac:dyDescent="0.25">
      <c r="A62" s="272" t="s">
        <v>594</v>
      </c>
      <c r="B62" s="282" t="s">
        <v>595</v>
      </c>
      <c r="C62" s="271" t="s">
        <v>604</v>
      </c>
      <c r="D62" s="271">
        <v>6.5</v>
      </c>
      <c r="E62" s="276">
        <f t="shared" si="0"/>
        <v>390</v>
      </c>
      <c r="F62" s="273">
        <v>45588</v>
      </c>
      <c r="G62" s="262">
        <v>45.92</v>
      </c>
      <c r="H62" s="271"/>
      <c r="I62" s="271"/>
    </row>
    <row r="63" spans="1:9" ht="30" x14ac:dyDescent="0.25">
      <c r="A63" s="272" t="s">
        <v>594</v>
      </c>
      <c r="B63" s="282" t="s">
        <v>595</v>
      </c>
      <c r="C63" s="271" t="s">
        <v>604</v>
      </c>
      <c r="D63" s="271">
        <v>6.5</v>
      </c>
      <c r="E63" s="276">
        <f t="shared" si="0"/>
        <v>390</v>
      </c>
      <c r="F63" s="273">
        <v>45588</v>
      </c>
      <c r="G63" s="262">
        <v>10.130000000000001</v>
      </c>
      <c r="H63" s="271"/>
      <c r="I63" s="271"/>
    </row>
    <row r="64" spans="1:9" ht="30" x14ac:dyDescent="0.25">
      <c r="A64" s="272" t="s">
        <v>594</v>
      </c>
      <c r="B64" s="282" t="s">
        <v>595</v>
      </c>
      <c r="C64" s="271" t="s">
        <v>604</v>
      </c>
      <c r="D64" s="271">
        <v>6.5</v>
      </c>
      <c r="E64" s="276">
        <f t="shared" si="0"/>
        <v>390</v>
      </c>
      <c r="F64" s="273">
        <v>45588</v>
      </c>
      <c r="G64" s="262">
        <v>6.55</v>
      </c>
      <c r="H64" s="271"/>
      <c r="I64" s="271"/>
    </row>
    <row r="65" spans="1:9" x14ac:dyDescent="0.25">
      <c r="A65" s="272" t="s">
        <v>608</v>
      </c>
      <c r="B65" s="282" t="s">
        <v>593</v>
      </c>
      <c r="C65" s="271" t="s">
        <v>604</v>
      </c>
      <c r="D65" s="271">
        <v>6.5</v>
      </c>
      <c r="E65" s="276">
        <f t="shared" si="0"/>
        <v>390</v>
      </c>
      <c r="F65" s="273">
        <v>45588</v>
      </c>
      <c r="G65" s="262">
        <v>3.92</v>
      </c>
      <c r="H65" s="271"/>
      <c r="I65" s="271"/>
    </row>
    <row r="66" spans="1:9" ht="30" x14ac:dyDescent="0.25">
      <c r="A66" s="272" t="s">
        <v>594</v>
      </c>
      <c r="B66" s="282" t="s">
        <v>595</v>
      </c>
      <c r="C66" s="271" t="s">
        <v>604</v>
      </c>
      <c r="D66" s="271">
        <v>6.5</v>
      </c>
      <c r="E66" s="276">
        <f t="shared" si="0"/>
        <v>390</v>
      </c>
      <c r="F66" s="273">
        <v>45588</v>
      </c>
      <c r="G66" s="262">
        <v>16.13</v>
      </c>
      <c r="H66" s="271"/>
      <c r="I66" s="271"/>
    </row>
    <row r="67" spans="1:9" x14ac:dyDescent="0.25">
      <c r="A67" s="272" t="s">
        <v>608</v>
      </c>
      <c r="B67" s="282" t="s">
        <v>593</v>
      </c>
      <c r="C67" s="271" t="s">
        <v>655</v>
      </c>
      <c r="D67" s="271">
        <v>6.5</v>
      </c>
      <c r="E67" s="276">
        <f t="shared" ref="E67:E130" si="1">+D67*60</f>
        <v>390</v>
      </c>
      <c r="F67" s="273">
        <v>45588</v>
      </c>
      <c r="G67" s="262">
        <v>6.07</v>
      </c>
      <c r="H67" s="271"/>
      <c r="I67" s="271"/>
    </row>
    <row r="68" spans="1:9" ht="30" x14ac:dyDescent="0.25">
      <c r="A68" s="272" t="s">
        <v>594</v>
      </c>
      <c r="B68" s="282" t="s">
        <v>595</v>
      </c>
      <c r="C68" s="271" t="s">
        <v>604</v>
      </c>
      <c r="D68" s="271">
        <v>6.5</v>
      </c>
      <c r="E68" s="276">
        <f t="shared" si="1"/>
        <v>390</v>
      </c>
      <c r="F68" s="273">
        <v>45588</v>
      </c>
      <c r="G68" s="262">
        <v>3.27</v>
      </c>
      <c r="H68" s="271"/>
      <c r="I68" s="271"/>
    </row>
    <row r="69" spans="1:9" x14ac:dyDescent="0.25">
      <c r="A69" s="270" t="s">
        <v>608</v>
      </c>
      <c r="B69" s="282" t="s">
        <v>593</v>
      </c>
      <c r="C69" s="271" t="s">
        <v>655</v>
      </c>
      <c r="D69" s="276">
        <v>8</v>
      </c>
      <c r="E69" s="276">
        <f t="shared" si="1"/>
        <v>480</v>
      </c>
      <c r="F69" s="273">
        <v>45589</v>
      </c>
      <c r="G69" s="262">
        <v>2.63</v>
      </c>
      <c r="H69" s="271"/>
      <c r="I69" s="271"/>
    </row>
    <row r="70" spans="1:9" x14ac:dyDescent="0.25">
      <c r="A70" s="270" t="s">
        <v>608</v>
      </c>
      <c r="B70" s="282" t="s">
        <v>593</v>
      </c>
      <c r="C70" s="271" t="s">
        <v>655</v>
      </c>
      <c r="D70" s="276">
        <v>8</v>
      </c>
      <c r="E70" s="276">
        <f t="shared" si="1"/>
        <v>480</v>
      </c>
      <c r="F70" s="273">
        <v>45589</v>
      </c>
      <c r="G70" s="262">
        <v>19.8</v>
      </c>
      <c r="H70" s="271"/>
      <c r="I70" s="271"/>
    </row>
    <row r="71" spans="1:9" x14ac:dyDescent="0.25">
      <c r="A71" s="272" t="s">
        <v>608</v>
      </c>
      <c r="B71" s="283" t="s">
        <v>591</v>
      </c>
      <c r="C71" s="271" t="s">
        <v>655</v>
      </c>
      <c r="D71" s="276">
        <v>8</v>
      </c>
      <c r="E71" s="276">
        <f t="shared" si="1"/>
        <v>480</v>
      </c>
      <c r="F71" s="273">
        <v>45589</v>
      </c>
      <c r="G71" s="262">
        <v>2.58</v>
      </c>
      <c r="H71" s="271"/>
      <c r="I71" s="271"/>
    </row>
    <row r="72" spans="1:9" x14ac:dyDescent="0.25">
      <c r="A72" s="270" t="s">
        <v>608</v>
      </c>
      <c r="B72" s="282" t="s">
        <v>593</v>
      </c>
      <c r="C72" s="271" t="s">
        <v>655</v>
      </c>
      <c r="D72" s="276">
        <v>8</v>
      </c>
      <c r="E72" s="276">
        <f t="shared" si="1"/>
        <v>480</v>
      </c>
      <c r="F72" s="273">
        <v>45589</v>
      </c>
      <c r="G72" s="262">
        <v>9.4700000000000006</v>
      </c>
      <c r="H72" s="271"/>
      <c r="I72" s="271"/>
    </row>
    <row r="73" spans="1:9" x14ac:dyDescent="0.25">
      <c r="A73" s="270" t="s">
        <v>608</v>
      </c>
      <c r="B73" s="282" t="s">
        <v>593</v>
      </c>
      <c r="C73" s="271" t="s">
        <v>655</v>
      </c>
      <c r="D73" s="276">
        <v>8</v>
      </c>
      <c r="E73" s="276">
        <f t="shared" si="1"/>
        <v>480</v>
      </c>
      <c r="F73" s="273">
        <v>45589</v>
      </c>
      <c r="G73" s="262">
        <v>3</v>
      </c>
      <c r="H73" s="271"/>
      <c r="I73" s="271"/>
    </row>
    <row r="74" spans="1:9" ht="30" x14ac:dyDescent="0.25">
      <c r="A74" s="272" t="s">
        <v>594</v>
      </c>
      <c r="B74" s="282" t="s">
        <v>595</v>
      </c>
      <c r="C74" s="271" t="s">
        <v>604</v>
      </c>
      <c r="D74" s="276">
        <v>8</v>
      </c>
      <c r="E74" s="276">
        <f t="shared" si="1"/>
        <v>480</v>
      </c>
      <c r="F74" s="273">
        <v>45589</v>
      </c>
      <c r="G74" s="262">
        <v>2.15</v>
      </c>
      <c r="H74" s="271"/>
      <c r="I74" s="271"/>
    </row>
    <row r="75" spans="1:9" x14ac:dyDescent="0.25">
      <c r="A75" s="272" t="s">
        <v>608</v>
      </c>
      <c r="B75" s="282" t="s">
        <v>593</v>
      </c>
      <c r="C75" s="271" t="s">
        <v>655</v>
      </c>
      <c r="D75" s="276">
        <v>8</v>
      </c>
      <c r="E75" s="276">
        <f t="shared" si="1"/>
        <v>480</v>
      </c>
      <c r="F75" s="273">
        <v>45589</v>
      </c>
      <c r="G75" s="262">
        <v>17.77</v>
      </c>
      <c r="H75" s="271"/>
      <c r="I75" s="271"/>
    </row>
    <row r="76" spans="1:9" x14ac:dyDescent="0.25">
      <c r="A76" s="272" t="s">
        <v>608</v>
      </c>
      <c r="B76" s="282" t="s">
        <v>593</v>
      </c>
      <c r="C76" s="271" t="s">
        <v>655</v>
      </c>
      <c r="D76" s="276">
        <v>8</v>
      </c>
      <c r="E76" s="276">
        <f t="shared" si="1"/>
        <v>480</v>
      </c>
      <c r="F76" s="273">
        <v>45589</v>
      </c>
      <c r="G76" s="262">
        <v>47.72</v>
      </c>
      <c r="H76" s="271"/>
      <c r="I76" s="271"/>
    </row>
    <row r="77" spans="1:9" x14ac:dyDescent="0.25">
      <c r="A77" s="272" t="s">
        <v>608</v>
      </c>
      <c r="B77" s="282" t="s">
        <v>593</v>
      </c>
      <c r="C77" s="271" t="s">
        <v>655</v>
      </c>
      <c r="D77" s="276">
        <v>8</v>
      </c>
      <c r="E77" s="276">
        <f t="shared" si="1"/>
        <v>480</v>
      </c>
      <c r="F77" s="273">
        <v>45589</v>
      </c>
      <c r="G77" s="262">
        <v>18.93</v>
      </c>
      <c r="H77" s="271"/>
      <c r="I77" s="271"/>
    </row>
    <row r="78" spans="1:9" x14ac:dyDescent="0.25">
      <c r="A78" s="272" t="s">
        <v>608</v>
      </c>
      <c r="B78" s="282" t="s">
        <v>593</v>
      </c>
      <c r="C78" s="271" t="s">
        <v>655</v>
      </c>
      <c r="D78" s="276">
        <v>8</v>
      </c>
      <c r="E78" s="276">
        <f t="shared" si="1"/>
        <v>480</v>
      </c>
      <c r="F78" s="273">
        <v>45589</v>
      </c>
      <c r="G78" s="262">
        <v>19.7</v>
      </c>
      <c r="H78" s="271"/>
      <c r="I78" s="271"/>
    </row>
    <row r="79" spans="1:9" x14ac:dyDescent="0.25">
      <c r="A79" s="270" t="s">
        <v>608</v>
      </c>
      <c r="B79" s="282" t="s">
        <v>593</v>
      </c>
      <c r="C79" s="271" t="s">
        <v>655</v>
      </c>
      <c r="D79" s="276">
        <v>8</v>
      </c>
      <c r="E79" s="276">
        <f t="shared" si="1"/>
        <v>480</v>
      </c>
      <c r="F79" s="273">
        <v>45589</v>
      </c>
      <c r="G79" s="262">
        <v>98.13</v>
      </c>
      <c r="H79" s="271"/>
      <c r="I79" s="271"/>
    </row>
    <row r="80" spans="1:9" x14ac:dyDescent="0.25">
      <c r="A80" s="272" t="s">
        <v>608</v>
      </c>
      <c r="B80" s="282" t="s">
        <v>593</v>
      </c>
      <c r="C80" s="271" t="s">
        <v>655</v>
      </c>
      <c r="D80" s="276">
        <v>8</v>
      </c>
      <c r="E80" s="276">
        <f t="shared" si="1"/>
        <v>480</v>
      </c>
      <c r="F80" s="273">
        <v>45589</v>
      </c>
      <c r="G80" s="262">
        <v>0.56999999999999995</v>
      </c>
      <c r="H80" s="271"/>
      <c r="I80" s="271"/>
    </row>
    <row r="81" spans="1:9" x14ac:dyDescent="0.25">
      <c r="A81" s="270" t="s">
        <v>608</v>
      </c>
      <c r="B81" s="282" t="s">
        <v>593</v>
      </c>
      <c r="C81" s="271" t="s">
        <v>655</v>
      </c>
      <c r="D81" s="276">
        <v>8</v>
      </c>
      <c r="E81" s="276">
        <f t="shared" si="1"/>
        <v>480</v>
      </c>
      <c r="F81" s="273">
        <v>45589</v>
      </c>
      <c r="G81" s="262">
        <v>0.78</v>
      </c>
      <c r="H81" s="271"/>
      <c r="I81" s="271"/>
    </row>
    <row r="82" spans="1:9" x14ac:dyDescent="0.25">
      <c r="A82" s="272" t="s">
        <v>608</v>
      </c>
      <c r="B82" s="282" t="s">
        <v>593</v>
      </c>
      <c r="C82" s="271" t="s">
        <v>655</v>
      </c>
      <c r="D82" s="276">
        <v>8</v>
      </c>
      <c r="E82" s="276">
        <f t="shared" si="1"/>
        <v>480</v>
      </c>
      <c r="F82" s="273">
        <v>45589</v>
      </c>
      <c r="G82" s="262">
        <v>8.7799999999999994</v>
      </c>
      <c r="H82" s="271"/>
      <c r="I82" s="271"/>
    </row>
    <row r="83" spans="1:9" x14ac:dyDescent="0.25">
      <c r="A83" s="272" t="s">
        <v>608</v>
      </c>
      <c r="B83" s="282" t="s">
        <v>593</v>
      </c>
      <c r="C83" s="271" t="s">
        <v>655</v>
      </c>
      <c r="D83" s="276">
        <v>8</v>
      </c>
      <c r="E83" s="276">
        <f t="shared" si="1"/>
        <v>480</v>
      </c>
      <c r="F83" s="273">
        <v>45589</v>
      </c>
      <c r="G83" s="262">
        <v>43.9</v>
      </c>
      <c r="H83" s="271"/>
      <c r="I83" s="271"/>
    </row>
    <row r="84" spans="1:9" x14ac:dyDescent="0.25">
      <c r="A84" s="272" t="s">
        <v>608</v>
      </c>
      <c r="B84" s="283" t="s">
        <v>591</v>
      </c>
      <c r="C84" s="271" t="s">
        <v>655</v>
      </c>
      <c r="D84" s="276">
        <v>8</v>
      </c>
      <c r="E84" s="276">
        <f t="shared" si="1"/>
        <v>480</v>
      </c>
      <c r="F84" s="273">
        <v>45589</v>
      </c>
      <c r="G84" s="262">
        <v>6.38</v>
      </c>
      <c r="H84" s="271"/>
      <c r="I84" s="271"/>
    </row>
    <row r="85" spans="1:9" x14ac:dyDescent="0.25">
      <c r="A85" s="272" t="s">
        <v>608</v>
      </c>
      <c r="B85" s="282" t="s">
        <v>593</v>
      </c>
      <c r="C85" s="271" t="s">
        <v>655</v>
      </c>
      <c r="D85" s="276">
        <v>8</v>
      </c>
      <c r="E85" s="276">
        <f t="shared" si="1"/>
        <v>480</v>
      </c>
      <c r="F85" s="273">
        <v>45589</v>
      </c>
      <c r="G85" s="262">
        <v>0.77</v>
      </c>
      <c r="H85" s="271"/>
      <c r="I85" s="271"/>
    </row>
    <row r="86" spans="1:9" x14ac:dyDescent="0.25">
      <c r="A86" s="272" t="s">
        <v>608</v>
      </c>
      <c r="B86" s="282" t="s">
        <v>593</v>
      </c>
      <c r="C86" s="271" t="s">
        <v>655</v>
      </c>
      <c r="D86" s="276">
        <v>8</v>
      </c>
      <c r="E86" s="276">
        <f t="shared" si="1"/>
        <v>480</v>
      </c>
      <c r="F86" s="273">
        <v>45589</v>
      </c>
      <c r="G86" s="262">
        <v>1.38</v>
      </c>
      <c r="H86" s="271"/>
      <c r="I86" s="271"/>
    </row>
    <row r="87" spans="1:9" ht="30" x14ac:dyDescent="0.25">
      <c r="A87" s="272" t="s">
        <v>594</v>
      </c>
      <c r="B87" s="282" t="s">
        <v>595</v>
      </c>
      <c r="C87" s="271" t="s">
        <v>604</v>
      </c>
      <c r="D87" s="276">
        <v>8</v>
      </c>
      <c r="E87" s="276">
        <f t="shared" si="1"/>
        <v>480</v>
      </c>
      <c r="F87" s="273">
        <v>45589</v>
      </c>
      <c r="G87" s="262">
        <v>36.08</v>
      </c>
      <c r="H87" s="271"/>
      <c r="I87" s="271"/>
    </row>
    <row r="88" spans="1:9" ht="30" x14ac:dyDescent="0.25">
      <c r="A88" s="272" t="s">
        <v>594</v>
      </c>
      <c r="B88" s="282" t="s">
        <v>595</v>
      </c>
      <c r="C88" s="271" t="s">
        <v>604</v>
      </c>
      <c r="D88" s="276">
        <v>8</v>
      </c>
      <c r="E88" s="276">
        <f t="shared" si="1"/>
        <v>480</v>
      </c>
      <c r="F88" s="273">
        <v>45589</v>
      </c>
      <c r="G88" s="262">
        <v>2.62</v>
      </c>
      <c r="H88" s="271"/>
      <c r="I88" s="271"/>
    </row>
    <row r="89" spans="1:9" x14ac:dyDescent="0.25">
      <c r="A89" s="272" t="s">
        <v>608</v>
      </c>
      <c r="B89" s="282" t="s">
        <v>593</v>
      </c>
      <c r="C89" s="271" t="s">
        <v>655</v>
      </c>
      <c r="D89" s="276">
        <v>8</v>
      </c>
      <c r="E89" s="276">
        <f t="shared" si="1"/>
        <v>480</v>
      </c>
      <c r="F89" s="273">
        <v>45589</v>
      </c>
      <c r="G89" s="262">
        <v>3.25</v>
      </c>
      <c r="H89" s="271"/>
      <c r="I89" s="271"/>
    </row>
    <row r="90" spans="1:9" ht="30" x14ac:dyDescent="0.25">
      <c r="A90" s="272" t="s">
        <v>594</v>
      </c>
      <c r="B90" s="282" t="s">
        <v>595</v>
      </c>
      <c r="C90" s="271" t="s">
        <v>604</v>
      </c>
      <c r="D90" s="276">
        <v>8</v>
      </c>
      <c r="E90" s="276">
        <f t="shared" si="1"/>
        <v>480</v>
      </c>
      <c r="F90" s="273">
        <v>45589</v>
      </c>
      <c r="G90" s="262">
        <v>14.42</v>
      </c>
      <c r="H90" s="271"/>
      <c r="I90" s="271"/>
    </row>
    <row r="91" spans="1:9" hidden="1" x14ac:dyDescent="0.25">
      <c r="A91" s="272" t="s">
        <v>594</v>
      </c>
      <c r="B91" s="282" t="s">
        <v>191</v>
      </c>
      <c r="C91" s="272" t="s">
        <v>606</v>
      </c>
      <c r="D91" s="276">
        <v>8</v>
      </c>
      <c r="E91" s="276">
        <f t="shared" si="1"/>
        <v>480</v>
      </c>
      <c r="F91" s="273">
        <v>45590</v>
      </c>
      <c r="G91" s="263">
        <v>6.27</v>
      </c>
      <c r="H91" s="271"/>
      <c r="I91" s="271"/>
    </row>
    <row r="92" spans="1:9" hidden="1" x14ac:dyDescent="0.25">
      <c r="A92" s="272" t="s">
        <v>594</v>
      </c>
      <c r="B92" s="283" t="s">
        <v>591</v>
      </c>
      <c r="C92" s="272" t="s">
        <v>606</v>
      </c>
      <c r="D92" s="276">
        <v>8</v>
      </c>
      <c r="E92" s="276">
        <f t="shared" si="1"/>
        <v>480</v>
      </c>
      <c r="F92" s="273">
        <v>45590</v>
      </c>
      <c r="G92" s="263">
        <v>2.78</v>
      </c>
      <c r="H92" s="271"/>
      <c r="I92" s="271"/>
    </row>
    <row r="93" spans="1:9" hidden="1" x14ac:dyDescent="0.25">
      <c r="A93" s="272" t="s">
        <v>594</v>
      </c>
      <c r="B93" s="284" t="s">
        <v>598</v>
      </c>
      <c r="C93" s="272" t="s">
        <v>606</v>
      </c>
      <c r="D93" s="276">
        <v>8</v>
      </c>
      <c r="E93" s="276">
        <f t="shared" si="1"/>
        <v>480</v>
      </c>
      <c r="F93" s="273">
        <v>45590</v>
      </c>
      <c r="G93" s="263">
        <v>28.57</v>
      </c>
      <c r="H93" s="271"/>
      <c r="I93" s="271"/>
    </row>
    <row r="94" spans="1:9" hidden="1" x14ac:dyDescent="0.25">
      <c r="A94" s="272" t="s">
        <v>594</v>
      </c>
      <c r="B94" s="283" t="s">
        <v>591</v>
      </c>
      <c r="C94" s="272" t="s">
        <v>606</v>
      </c>
      <c r="D94" s="276">
        <v>8</v>
      </c>
      <c r="E94" s="276">
        <f t="shared" si="1"/>
        <v>480</v>
      </c>
      <c r="F94" s="273">
        <v>45590</v>
      </c>
      <c r="G94" s="263">
        <v>2.33</v>
      </c>
      <c r="H94" s="271"/>
      <c r="I94" s="271"/>
    </row>
    <row r="95" spans="1:9" hidden="1" x14ac:dyDescent="0.25">
      <c r="A95" s="272" t="s">
        <v>594</v>
      </c>
      <c r="B95" s="283" t="s">
        <v>589</v>
      </c>
      <c r="C95" s="272" t="s">
        <v>606</v>
      </c>
      <c r="D95" s="276">
        <v>8</v>
      </c>
      <c r="E95" s="276">
        <f t="shared" si="1"/>
        <v>480</v>
      </c>
      <c r="F95" s="273">
        <v>45590</v>
      </c>
      <c r="G95" s="263">
        <v>2.5</v>
      </c>
      <c r="H95" s="271"/>
      <c r="I95" s="271"/>
    </row>
    <row r="96" spans="1:9" hidden="1" x14ac:dyDescent="0.25">
      <c r="A96" s="272" t="s">
        <v>594</v>
      </c>
      <c r="B96" s="283" t="s">
        <v>591</v>
      </c>
      <c r="C96" s="272" t="s">
        <v>606</v>
      </c>
      <c r="D96" s="276">
        <v>8</v>
      </c>
      <c r="E96" s="276">
        <f t="shared" si="1"/>
        <v>480</v>
      </c>
      <c r="F96" s="273">
        <v>45590</v>
      </c>
      <c r="G96" s="263">
        <v>3.4</v>
      </c>
      <c r="H96" s="271"/>
      <c r="I96" s="271"/>
    </row>
    <row r="97" spans="1:9" hidden="1" x14ac:dyDescent="0.25">
      <c r="A97" s="272" t="s">
        <v>594</v>
      </c>
      <c r="B97" s="284" t="s">
        <v>598</v>
      </c>
      <c r="C97" s="272" t="s">
        <v>606</v>
      </c>
      <c r="D97" s="276">
        <v>8</v>
      </c>
      <c r="E97" s="276">
        <f t="shared" si="1"/>
        <v>480</v>
      </c>
      <c r="F97" s="273">
        <v>45590</v>
      </c>
      <c r="G97" s="263">
        <v>24.07</v>
      </c>
      <c r="H97" s="271"/>
      <c r="I97" s="271"/>
    </row>
    <row r="98" spans="1:9" hidden="1" x14ac:dyDescent="0.25">
      <c r="A98" s="272" t="s">
        <v>594</v>
      </c>
      <c r="B98" s="283" t="s">
        <v>591</v>
      </c>
      <c r="C98" s="272" t="s">
        <v>606</v>
      </c>
      <c r="D98" s="276">
        <v>8</v>
      </c>
      <c r="E98" s="276">
        <f t="shared" si="1"/>
        <v>480</v>
      </c>
      <c r="F98" s="273">
        <v>45590</v>
      </c>
      <c r="G98" s="263">
        <v>2.78</v>
      </c>
      <c r="H98" s="271"/>
      <c r="I98" s="271"/>
    </row>
    <row r="99" spans="1:9" hidden="1" x14ac:dyDescent="0.25">
      <c r="A99" s="272" t="s">
        <v>594</v>
      </c>
      <c r="B99" s="282" t="s">
        <v>576</v>
      </c>
      <c r="C99" s="272" t="s">
        <v>606</v>
      </c>
      <c r="D99" s="276">
        <v>8</v>
      </c>
      <c r="E99" s="276">
        <f t="shared" si="1"/>
        <v>480</v>
      </c>
      <c r="F99" s="273">
        <v>45590</v>
      </c>
      <c r="G99" s="263">
        <v>11.65</v>
      </c>
      <c r="H99" s="271"/>
      <c r="I99" s="271"/>
    </row>
    <row r="100" spans="1:9" hidden="1" x14ac:dyDescent="0.25">
      <c r="A100" s="272" t="s">
        <v>594</v>
      </c>
      <c r="B100" s="282" t="s">
        <v>578</v>
      </c>
      <c r="C100" s="272" t="s">
        <v>606</v>
      </c>
      <c r="D100" s="276">
        <v>8</v>
      </c>
      <c r="E100" s="276">
        <f t="shared" si="1"/>
        <v>480</v>
      </c>
      <c r="F100" s="273">
        <v>45590</v>
      </c>
      <c r="G100" s="263">
        <v>54.48</v>
      </c>
      <c r="H100" s="271"/>
      <c r="I100" s="271"/>
    </row>
    <row r="101" spans="1:9" hidden="1" x14ac:dyDescent="0.25">
      <c r="A101" s="272" t="s">
        <v>594</v>
      </c>
      <c r="B101" s="282" t="s">
        <v>577</v>
      </c>
      <c r="C101" s="272" t="s">
        <v>606</v>
      </c>
      <c r="D101" s="276">
        <v>8</v>
      </c>
      <c r="E101" s="276">
        <f t="shared" si="1"/>
        <v>480</v>
      </c>
      <c r="F101" s="273">
        <v>45590</v>
      </c>
      <c r="G101" s="263">
        <v>5.42</v>
      </c>
      <c r="H101" s="271"/>
      <c r="I101" s="271"/>
    </row>
    <row r="102" spans="1:9" hidden="1" x14ac:dyDescent="0.25">
      <c r="A102" s="272" t="s">
        <v>594</v>
      </c>
      <c r="B102" s="282" t="s">
        <v>579</v>
      </c>
      <c r="C102" s="272" t="s">
        <v>606</v>
      </c>
      <c r="D102" s="276">
        <v>8</v>
      </c>
      <c r="E102" s="276">
        <f t="shared" si="1"/>
        <v>480</v>
      </c>
      <c r="F102" s="273">
        <v>45590</v>
      </c>
      <c r="G102" s="263">
        <v>12.68</v>
      </c>
      <c r="H102" s="271"/>
      <c r="I102" s="271"/>
    </row>
    <row r="103" spans="1:9" hidden="1" x14ac:dyDescent="0.25">
      <c r="A103" s="272" t="s">
        <v>594</v>
      </c>
      <c r="B103" s="283" t="s">
        <v>591</v>
      </c>
      <c r="C103" s="272" t="s">
        <v>606</v>
      </c>
      <c r="D103" s="276">
        <v>8</v>
      </c>
      <c r="E103" s="276">
        <f t="shared" si="1"/>
        <v>480</v>
      </c>
      <c r="F103" s="273">
        <v>45590</v>
      </c>
      <c r="G103" s="263">
        <v>5.22</v>
      </c>
      <c r="H103" s="271"/>
      <c r="I103" s="271"/>
    </row>
    <row r="104" spans="1:9" hidden="1" x14ac:dyDescent="0.25">
      <c r="A104" s="272" t="s">
        <v>594</v>
      </c>
      <c r="B104" s="282" t="s">
        <v>579</v>
      </c>
      <c r="C104" s="272" t="s">
        <v>606</v>
      </c>
      <c r="D104" s="276">
        <v>8</v>
      </c>
      <c r="E104" s="276">
        <f t="shared" si="1"/>
        <v>480</v>
      </c>
      <c r="F104" s="273">
        <v>45590</v>
      </c>
      <c r="G104" s="263">
        <v>21.45</v>
      </c>
      <c r="H104" s="271"/>
      <c r="I104" s="271"/>
    </row>
    <row r="105" spans="1:9" hidden="1" x14ac:dyDescent="0.25">
      <c r="A105" s="272" t="s">
        <v>594</v>
      </c>
      <c r="B105" s="284" t="s">
        <v>598</v>
      </c>
      <c r="C105" s="272" t="s">
        <v>606</v>
      </c>
      <c r="D105" s="276">
        <v>8</v>
      </c>
      <c r="E105" s="276">
        <f t="shared" si="1"/>
        <v>480</v>
      </c>
      <c r="F105" s="273">
        <v>45590</v>
      </c>
      <c r="G105" s="263">
        <v>4.03</v>
      </c>
      <c r="H105" s="271"/>
      <c r="I105" s="271"/>
    </row>
    <row r="106" spans="1:9" hidden="1" x14ac:dyDescent="0.25">
      <c r="A106" s="272" t="s">
        <v>594</v>
      </c>
      <c r="B106" s="283" t="s">
        <v>591</v>
      </c>
      <c r="C106" s="272" t="s">
        <v>606</v>
      </c>
      <c r="D106" s="276">
        <v>8</v>
      </c>
      <c r="E106" s="276">
        <f t="shared" si="1"/>
        <v>480</v>
      </c>
      <c r="F106" s="273">
        <v>45590</v>
      </c>
      <c r="G106" s="263">
        <v>2.5299999999999998</v>
      </c>
      <c r="H106" s="271"/>
      <c r="I106" s="271"/>
    </row>
    <row r="107" spans="1:9" hidden="1" x14ac:dyDescent="0.25">
      <c r="A107" s="272" t="s">
        <v>594</v>
      </c>
      <c r="B107" s="284" t="s">
        <v>598</v>
      </c>
      <c r="C107" s="272" t="s">
        <v>606</v>
      </c>
      <c r="D107" s="276">
        <v>8</v>
      </c>
      <c r="E107" s="276">
        <f t="shared" si="1"/>
        <v>480</v>
      </c>
      <c r="F107" s="273">
        <v>45590</v>
      </c>
      <c r="G107" s="263">
        <v>2.8</v>
      </c>
      <c r="H107" s="271"/>
      <c r="I107" s="271"/>
    </row>
    <row r="108" spans="1:9" hidden="1" x14ac:dyDescent="0.25">
      <c r="A108" s="272" t="s">
        <v>594</v>
      </c>
      <c r="B108" s="283" t="s">
        <v>591</v>
      </c>
      <c r="C108" s="272" t="s">
        <v>606</v>
      </c>
      <c r="D108" s="276">
        <v>8</v>
      </c>
      <c r="E108" s="276">
        <f t="shared" si="1"/>
        <v>480</v>
      </c>
      <c r="F108" s="273">
        <v>45590</v>
      </c>
      <c r="G108" s="263">
        <v>3.03</v>
      </c>
      <c r="H108" s="271"/>
      <c r="I108" s="271"/>
    </row>
    <row r="109" spans="1:9" hidden="1" x14ac:dyDescent="0.25">
      <c r="A109" s="272" t="s">
        <v>594</v>
      </c>
      <c r="B109" s="284" t="s">
        <v>598</v>
      </c>
      <c r="C109" s="272" t="s">
        <v>606</v>
      </c>
      <c r="D109" s="276">
        <v>8</v>
      </c>
      <c r="E109" s="276">
        <f t="shared" si="1"/>
        <v>480</v>
      </c>
      <c r="F109" s="273">
        <v>45590</v>
      </c>
      <c r="G109" s="263">
        <v>10.220000000000001</v>
      </c>
      <c r="H109" s="271"/>
      <c r="I109" s="271"/>
    </row>
    <row r="110" spans="1:9" hidden="1" x14ac:dyDescent="0.25">
      <c r="A110" s="272" t="s">
        <v>594</v>
      </c>
      <c r="B110" s="282" t="s">
        <v>577</v>
      </c>
      <c r="C110" s="272" t="s">
        <v>606</v>
      </c>
      <c r="D110" s="276">
        <v>8</v>
      </c>
      <c r="E110" s="276">
        <f t="shared" si="1"/>
        <v>480</v>
      </c>
      <c r="F110" s="273">
        <v>45590</v>
      </c>
      <c r="G110" s="263">
        <v>17.95</v>
      </c>
      <c r="H110" s="271"/>
      <c r="I110" s="271"/>
    </row>
    <row r="111" spans="1:9" hidden="1" x14ac:dyDescent="0.25">
      <c r="A111" s="272" t="s">
        <v>594</v>
      </c>
      <c r="B111" s="282" t="s">
        <v>579</v>
      </c>
      <c r="C111" s="272" t="s">
        <v>606</v>
      </c>
      <c r="D111" s="276">
        <v>8</v>
      </c>
      <c r="E111" s="276">
        <f t="shared" si="1"/>
        <v>480</v>
      </c>
      <c r="F111" s="273">
        <v>45590</v>
      </c>
      <c r="G111" s="263">
        <v>12.17</v>
      </c>
      <c r="H111" s="271"/>
      <c r="I111" s="271"/>
    </row>
    <row r="112" spans="1:9" hidden="1" x14ac:dyDescent="0.25">
      <c r="A112" s="272" t="s">
        <v>594</v>
      </c>
      <c r="B112" s="282" t="s">
        <v>579</v>
      </c>
      <c r="C112" s="272" t="s">
        <v>606</v>
      </c>
      <c r="D112" s="276">
        <v>8</v>
      </c>
      <c r="E112" s="276">
        <f t="shared" si="1"/>
        <v>480</v>
      </c>
      <c r="F112" s="273">
        <v>45590</v>
      </c>
      <c r="G112" s="263">
        <v>49.63</v>
      </c>
      <c r="H112" s="271"/>
      <c r="I112" s="271"/>
    </row>
    <row r="113" spans="1:9" hidden="1" x14ac:dyDescent="0.25">
      <c r="A113" s="272" t="s">
        <v>594</v>
      </c>
      <c r="B113" s="282" t="s">
        <v>579</v>
      </c>
      <c r="C113" s="272" t="s">
        <v>606</v>
      </c>
      <c r="D113" s="276">
        <v>8</v>
      </c>
      <c r="E113" s="276">
        <f t="shared" si="1"/>
        <v>480</v>
      </c>
      <c r="F113" s="273">
        <v>45590</v>
      </c>
      <c r="G113" s="263">
        <v>30.88</v>
      </c>
      <c r="H113" s="271"/>
      <c r="I113" s="271"/>
    </row>
    <row r="114" spans="1:9" hidden="1" x14ac:dyDescent="0.25">
      <c r="A114" s="272" t="s">
        <v>650</v>
      </c>
      <c r="B114" s="282" t="s">
        <v>203</v>
      </c>
      <c r="C114" s="272" t="s">
        <v>606</v>
      </c>
      <c r="D114" s="276">
        <v>8</v>
      </c>
      <c r="E114" s="276">
        <f t="shared" si="1"/>
        <v>480</v>
      </c>
      <c r="F114" s="273">
        <v>45593</v>
      </c>
      <c r="G114" s="263">
        <v>1.82</v>
      </c>
      <c r="H114" s="271"/>
      <c r="I114" s="271"/>
    </row>
    <row r="115" spans="1:9" hidden="1" x14ac:dyDescent="0.25">
      <c r="A115" s="272" t="s">
        <v>650</v>
      </c>
      <c r="B115" s="283" t="s">
        <v>589</v>
      </c>
      <c r="C115" s="272" t="s">
        <v>606</v>
      </c>
      <c r="D115" s="276">
        <v>8</v>
      </c>
      <c r="E115" s="276">
        <f t="shared" si="1"/>
        <v>480</v>
      </c>
      <c r="F115" s="273">
        <v>45593</v>
      </c>
      <c r="G115" s="263">
        <v>1.33</v>
      </c>
      <c r="H115" s="271"/>
      <c r="I115" s="271"/>
    </row>
    <row r="116" spans="1:9" hidden="1" x14ac:dyDescent="0.25">
      <c r="A116" s="272" t="s">
        <v>650</v>
      </c>
      <c r="B116" s="282" t="s">
        <v>205</v>
      </c>
      <c r="C116" s="272" t="s">
        <v>606</v>
      </c>
      <c r="D116" s="276">
        <v>8</v>
      </c>
      <c r="E116" s="276">
        <f t="shared" si="1"/>
        <v>480</v>
      </c>
      <c r="F116" s="273">
        <v>45593</v>
      </c>
      <c r="G116" s="263">
        <v>7.28</v>
      </c>
      <c r="H116" s="271"/>
      <c r="I116" s="271"/>
    </row>
    <row r="117" spans="1:9" hidden="1" x14ac:dyDescent="0.25">
      <c r="A117" s="272" t="s">
        <v>650</v>
      </c>
      <c r="B117" s="282" t="s">
        <v>205</v>
      </c>
      <c r="C117" s="272" t="s">
        <v>606</v>
      </c>
      <c r="D117" s="276">
        <v>8</v>
      </c>
      <c r="E117" s="276">
        <f t="shared" si="1"/>
        <v>480</v>
      </c>
      <c r="F117" s="273">
        <v>45593</v>
      </c>
      <c r="G117" s="263">
        <v>25.53</v>
      </c>
      <c r="H117" s="271"/>
      <c r="I117" s="271"/>
    </row>
    <row r="118" spans="1:9" hidden="1" x14ac:dyDescent="0.25">
      <c r="A118" s="272" t="s">
        <v>650</v>
      </c>
      <c r="B118" s="283" t="s">
        <v>591</v>
      </c>
      <c r="C118" s="272" t="s">
        <v>606</v>
      </c>
      <c r="D118" s="276">
        <v>8</v>
      </c>
      <c r="E118" s="276">
        <f t="shared" si="1"/>
        <v>480</v>
      </c>
      <c r="F118" s="273">
        <v>45593</v>
      </c>
      <c r="G118" s="263">
        <v>0.42</v>
      </c>
      <c r="H118" s="271"/>
      <c r="I118" s="271"/>
    </row>
    <row r="119" spans="1:9" hidden="1" x14ac:dyDescent="0.25">
      <c r="A119" s="272" t="s">
        <v>650</v>
      </c>
      <c r="B119" s="282" t="s">
        <v>205</v>
      </c>
      <c r="C119" s="272" t="s">
        <v>606</v>
      </c>
      <c r="D119" s="276">
        <v>8</v>
      </c>
      <c r="E119" s="276">
        <f t="shared" si="1"/>
        <v>480</v>
      </c>
      <c r="F119" s="273">
        <v>45593</v>
      </c>
      <c r="G119" s="263">
        <v>9.17</v>
      </c>
      <c r="H119" s="271"/>
      <c r="I119" s="271"/>
    </row>
    <row r="120" spans="1:9" hidden="1" x14ac:dyDescent="0.25">
      <c r="A120" s="272" t="s">
        <v>650</v>
      </c>
      <c r="B120" s="283" t="s">
        <v>591</v>
      </c>
      <c r="C120" s="272" t="s">
        <v>606</v>
      </c>
      <c r="D120" s="276">
        <v>8</v>
      </c>
      <c r="E120" s="276">
        <f t="shared" si="1"/>
        <v>480</v>
      </c>
      <c r="F120" s="273">
        <v>45593</v>
      </c>
      <c r="G120" s="263">
        <v>3.68</v>
      </c>
      <c r="H120" s="271"/>
      <c r="I120" s="271"/>
    </row>
    <row r="121" spans="1:9" hidden="1" x14ac:dyDescent="0.25">
      <c r="A121" s="272" t="s">
        <v>650</v>
      </c>
      <c r="B121" s="282" t="s">
        <v>205</v>
      </c>
      <c r="C121" s="272" t="s">
        <v>606</v>
      </c>
      <c r="D121" s="276">
        <v>8</v>
      </c>
      <c r="E121" s="276">
        <f t="shared" si="1"/>
        <v>480</v>
      </c>
      <c r="F121" s="273">
        <v>45593</v>
      </c>
      <c r="G121" s="263">
        <v>94.62</v>
      </c>
      <c r="H121" s="271"/>
      <c r="I121" s="271"/>
    </row>
    <row r="122" spans="1:9" hidden="1" x14ac:dyDescent="0.25">
      <c r="A122" s="272" t="s">
        <v>650</v>
      </c>
      <c r="B122" s="282" t="s">
        <v>580</v>
      </c>
      <c r="C122" s="272" t="s">
        <v>606</v>
      </c>
      <c r="D122" s="276">
        <v>8</v>
      </c>
      <c r="E122" s="276">
        <f t="shared" si="1"/>
        <v>480</v>
      </c>
      <c r="F122" s="273">
        <v>45593</v>
      </c>
      <c r="G122" s="263">
        <v>22.77</v>
      </c>
      <c r="H122" s="271"/>
      <c r="I122" s="271"/>
    </row>
    <row r="123" spans="1:9" hidden="1" x14ac:dyDescent="0.25">
      <c r="A123" s="272" t="s">
        <v>650</v>
      </c>
      <c r="B123" s="283" t="s">
        <v>591</v>
      </c>
      <c r="C123" s="272" t="s">
        <v>606</v>
      </c>
      <c r="D123" s="276">
        <v>8</v>
      </c>
      <c r="E123" s="276">
        <f t="shared" si="1"/>
        <v>480</v>
      </c>
      <c r="F123" s="273">
        <v>45593</v>
      </c>
      <c r="G123" s="263">
        <v>8.27</v>
      </c>
      <c r="H123" s="271"/>
      <c r="I123" s="271"/>
    </row>
    <row r="124" spans="1:9" hidden="1" x14ac:dyDescent="0.25">
      <c r="A124" s="272" t="s">
        <v>650</v>
      </c>
      <c r="B124" s="282" t="s">
        <v>580</v>
      </c>
      <c r="C124" s="272" t="s">
        <v>606</v>
      </c>
      <c r="D124" s="276">
        <v>8</v>
      </c>
      <c r="E124" s="276">
        <f t="shared" si="1"/>
        <v>480</v>
      </c>
      <c r="F124" s="273">
        <v>45593</v>
      </c>
      <c r="G124" s="263">
        <v>69</v>
      </c>
      <c r="H124" s="271"/>
      <c r="I124" s="271"/>
    </row>
    <row r="125" spans="1:9" hidden="1" x14ac:dyDescent="0.25">
      <c r="A125" s="272" t="s">
        <v>650</v>
      </c>
      <c r="B125" s="283" t="s">
        <v>591</v>
      </c>
      <c r="C125" s="272" t="s">
        <v>606</v>
      </c>
      <c r="D125" s="276">
        <v>8</v>
      </c>
      <c r="E125" s="276">
        <f t="shared" si="1"/>
        <v>480</v>
      </c>
      <c r="F125" s="273">
        <v>45593</v>
      </c>
      <c r="G125" s="263">
        <v>10.25</v>
      </c>
      <c r="H125" s="271"/>
      <c r="I125" s="271"/>
    </row>
    <row r="126" spans="1:9" hidden="1" x14ac:dyDescent="0.25">
      <c r="A126" s="272" t="s">
        <v>650</v>
      </c>
      <c r="B126" s="282" t="s">
        <v>209</v>
      </c>
      <c r="C126" s="272" t="s">
        <v>606</v>
      </c>
      <c r="D126" s="276">
        <v>8</v>
      </c>
      <c r="E126" s="276">
        <f t="shared" si="1"/>
        <v>480</v>
      </c>
      <c r="F126" s="273">
        <v>45593</v>
      </c>
      <c r="G126" s="263">
        <v>0.33</v>
      </c>
      <c r="H126" s="271"/>
      <c r="I126" s="271"/>
    </row>
    <row r="127" spans="1:9" hidden="1" x14ac:dyDescent="0.25">
      <c r="A127" s="272" t="s">
        <v>594</v>
      </c>
      <c r="B127" s="284" t="s">
        <v>598</v>
      </c>
      <c r="C127" s="272" t="s">
        <v>606</v>
      </c>
      <c r="D127" s="271">
        <v>4.25</v>
      </c>
      <c r="E127" s="276">
        <f t="shared" si="1"/>
        <v>255</v>
      </c>
      <c r="F127" s="273">
        <v>45587</v>
      </c>
      <c r="G127" s="263">
        <v>7.35</v>
      </c>
      <c r="H127" s="271"/>
      <c r="I127" s="271"/>
    </row>
    <row r="128" spans="1:9" hidden="1" x14ac:dyDescent="0.25">
      <c r="A128" s="272" t="s">
        <v>594</v>
      </c>
      <c r="B128" s="284" t="s">
        <v>598</v>
      </c>
      <c r="C128" s="272" t="s">
        <v>606</v>
      </c>
      <c r="D128" s="271">
        <v>4.25</v>
      </c>
      <c r="E128" s="276">
        <f t="shared" si="1"/>
        <v>255</v>
      </c>
      <c r="F128" s="273">
        <v>45587</v>
      </c>
      <c r="G128" s="263">
        <v>1.22</v>
      </c>
      <c r="H128" s="271"/>
      <c r="I128" s="271"/>
    </row>
    <row r="129" spans="1:9" hidden="1" x14ac:dyDescent="0.25">
      <c r="A129" s="272" t="s">
        <v>594</v>
      </c>
      <c r="B129" s="284" t="s">
        <v>598</v>
      </c>
      <c r="C129" s="272" t="s">
        <v>606</v>
      </c>
      <c r="D129" s="271">
        <v>4.25</v>
      </c>
      <c r="E129" s="276">
        <f t="shared" si="1"/>
        <v>255</v>
      </c>
      <c r="F129" s="273">
        <v>45587</v>
      </c>
      <c r="G129" s="263">
        <v>1.57</v>
      </c>
      <c r="H129" s="271"/>
      <c r="I129" s="271"/>
    </row>
    <row r="130" spans="1:9" hidden="1" x14ac:dyDescent="0.25">
      <c r="A130" s="272" t="s">
        <v>594</v>
      </c>
      <c r="B130" s="283" t="s">
        <v>591</v>
      </c>
      <c r="C130" s="272" t="s">
        <v>606</v>
      </c>
      <c r="D130" s="271">
        <v>4.25</v>
      </c>
      <c r="E130" s="276">
        <f t="shared" si="1"/>
        <v>255</v>
      </c>
      <c r="F130" s="273">
        <v>45587</v>
      </c>
      <c r="G130" s="263">
        <v>4.82</v>
      </c>
      <c r="H130" s="271"/>
      <c r="I130" s="271"/>
    </row>
    <row r="131" spans="1:9" hidden="1" x14ac:dyDescent="0.25">
      <c r="A131" s="272" t="s">
        <v>594</v>
      </c>
      <c r="B131" s="284" t="s">
        <v>598</v>
      </c>
      <c r="C131" s="272" t="s">
        <v>606</v>
      </c>
      <c r="D131" s="271">
        <v>4.25</v>
      </c>
      <c r="E131" s="276">
        <f t="shared" ref="E131:E194" si="2">+D131*60</f>
        <v>255</v>
      </c>
      <c r="F131" s="273">
        <v>45587</v>
      </c>
      <c r="G131" s="263">
        <v>6.15</v>
      </c>
      <c r="H131" s="271"/>
      <c r="I131" s="271"/>
    </row>
    <row r="132" spans="1:9" hidden="1" x14ac:dyDescent="0.25">
      <c r="A132" s="272" t="s">
        <v>594</v>
      </c>
      <c r="B132" s="282" t="s">
        <v>577</v>
      </c>
      <c r="C132" s="272" t="s">
        <v>606</v>
      </c>
      <c r="D132" s="271">
        <v>4.25</v>
      </c>
      <c r="E132" s="276">
        <f t="shared" si="2"/>
        <v>255</v>
      </c>
      <c r="F132" s="273">
        <v>45587</v>
      </c>
      <c r="G132" s="263">
        <v>0.56999999999999995</v>
      </c>
      <c r="H132" s="271"/>
      <c r="I132" s="271"/>
    </row>
    <row r="133" spans="1:9" hidden="1" x14ac:dyDescent="0.25">
      <c r="A133" s="272" t="s">
        <v>594</v>
      </c>
      <c r="B133" s="282" t="s">
        <v>577</v>
      </c>
      <c r="C133" s="272" t="s">
        <v>606</v>
      </c>
      <c r="D133" s="271">
        <v>4.25</v>
      </c>
      <c r="E133" s="276">
        <f t="shared" si="2"/>
        <v>255</v>
      </c>
      <c r="F133" s="273">
        <v>45587</v>
      </c>
      <c r="G133" s="263">
        <v>0.38</v>
      </c>
      <c r="H133" s="271"/>
      <c r="I133" s="271"/>
    </row>
    <row r="134" spans="1:9" hidden="1" x14ac:dyDescent="0.25">
      <c r="A134" s="272" t="s">
        <v>594</v>
      </c>
      <c r="B134" s="282" t="s">
        <v>577</v>
      </c>
      <c r="C134" s="272" t="s">
        <v>606</v>
      </c>
      <c r="D134" s="271">
        <v>4.25</v>
      </c>
      <c r="E134" s="276">
        <f t="shared" si="2"/>
        <v>255</v>
      </c>
      <c r="F134" s="273">
        <v>45587</v>
      </c>
      <c r="G134" s="263">
        <v>0.48</v>
      </c>
      <c r="H134" s="271"/>
      <c r="I134" s="271"/>
    </row>
    <row r="135" spans="1:9" hidden="1" x14ac:dyDescent="0.25">
      <c r="A135" s="272" t="s">
        <v>594</v>
      </c>
      <c r="B135" s="282" t="s">
        <v>577</v>
      </c>
      <c r="C135" s="272" t="s">
        <v>606</v>
      </c>
      <c r="D135" s="271">
        <v>4.25</v>
      </c>
      <c r="E135" s="276">
        <f t="shared" si="2"/>
        <v>255</v>
      </c>
      <c r="F135" s="273">
        <v>45587</v>
      </c>
      <c r="G135" s="263">
        <v>0.32</v>
      </c>
      <c r="H135" s="271"/>
      <c r="I135" s="271"/>
    </row>
    <row r="136" spans="1:9" hidden="1" x14ac:dyDescent="0.25">
      <c r="A136" s="272" t="s">
        <v>594</v>
      </c>
      <c r="B136" s="282" t="s">
        <v>577</v>
      </c>
      <c r="C136" s="272" t="s">
        <v>606</v>
      </c>
      <c r="D136" s="271">
        <v>4.25</v>
      </c>
      <c r="E136" s="276">
        <f t="shared" si="2"/>
        <v>255</v>
      </c>
      <c r="F136" s="273">
        <v>45587</v>
      </c>
      <c r="G136" s="263">
        <v>0.3</v>
      </c>
      <c r="H136" s="271"/>
      <c r="I136" s="271"/>
    </row>
    <row r="137" spans="1:9" hidden="1" x14ac:dyDescent="0.25">
      <c r="A137" s="272" t="s">
        <v>594</v>
      </c>
      <c r="B137" s="282" t="s">
        <v>577</v>
      </c>
      <c r="C137" s="272" t="s">
        <v>606</v>
      </c>
      <c r="D137" s="271">
        <v>4.25</v>
      </c>
      <c r="E137" s="276">
        <f t="shared" si="2"/>
        <v>255</v>
      </c>
      <c r="F137" s="273">
        <v>45587</v>
      </c>
      <c r="G137" s="263">
        <v>0.48</v>
      </c>
      <c r="H137" s="271"/>
      <c r="I137" s="271"/>
    </row>
    <row r="138" spans="1:9" hidden="1" x14ac:dyDescent="0.25">
      <c r="A138" s="272" t="s">
        <v>594</v>
      </c>
      <c r="B138" s="282" t="s">
        <v>577</v>
      </c>
      <c r="C138" s="272" t="s">
        <v>606</v>
      </c>
      <c r="D138" s="271">
        <v>4.25</v>
      </c>
      <c r="E138" s="276">
        <f t="shared" si="2"/>
        <v>255</v>
      </c>
      <c r="F138" s="273">
        <v>45587</v>
      </c>
      <c r="G138" s="263">
        <v>0.53</v>
      </c>
      <c r="H138" s="271"/>
      <c r="I138" s="271"/>
    </row>
    <row r="139" spans="1:9" hidden="1" x14ac:dyDescent="0.25">
      <c r="A139" s="272" t="s">
        <v>594</v>
      </c>
      <c r="B139" s="282" t="s">
        <v>577</v>
      </c>
      <c r="C139" s="272" t="s">
        <v>606</v>
      </c>
      <c r="D139" s="271">
        <v>4.25</v>
      </c>
      <c r="E139" s="276">
        <f t="shared" si="2"/>
        <v>255</v>
      </c>
      <c r="F139" s="273">
        <v>45587</v>
      </c>
      <c r="G139" s="263">
        <v>0.55000000000000004</v>
      </c>
      <c r="H139" s="271"/>
      <c r="I139" s="271"/>
    </row>
    <row r="140" spans="1:9" hidden="1" x14ac:dyDescent="0.25">
      <c r="A140" s="272" t="s">
        <v>594</v>
      </c>
      <c r="B140" s="283" t="s">
        <v>591</v>
      </c>
      <c r="C140" s="272" t="s">
        <v>606</v>
      </c>
      <c r="D140" s="271">
        <v>4.25</v>
      </c>
      <c r="E140" s="276">
        <f t="shared" si="2"/>
        <v>255</v>
      </c>
      <c r="F140" s="273">
        <v>45587</v>
      </c>
      <c r="G140" s="263">
        <v>0.9</v>
      </c>
      <c r="H140" s="271"/>
      <c r="I140" s="271"/>
    </row>
    <row r="141" spans="1:9" hidden="1" x14ac:dyDescent="0.25">
      <c r="A141" s="272" t="s">
        <v>594</v>
      </c>
      <c r="B141" s="284" t="s">
        <v>598</v>
      </c>
      <c r="C141" s="272" t="s">
        <v>606</v>
      </c>
      <c r="D141" s="271">
        <v>4.25</v>
      </c>
      <c r="E141" s="276">
        <f t="shared" si="2"/>
        <v>255</v>
      </c>
      <c r="F141" s="273">
        <v>45587</v>
      </c>
      <c r="G141" s="263">
        <v>4.68</v>
      </c>
      <c r="H141" s="271"/>
      <c r="I141" s="271"/>
    </row>
    <row r="142" spans="1:9" hidden="1" x14ac:dyDescent="0.25">
      <c r="A142" s="272" t="s">
        <v>594</v>
      </c>
      <c r="B142" s="284" t="s">
        <v>598</v>
      </c>
      <c r="C142" s="272" t="s">
        <v>606</v>
      </c>
      <c r="D142" s="271">
        <v>4.25</v>
      </c>
      <c r="E142" s="276">
        <f t="shared" si="2"/>
        <v>255</v>
      </c>
      <c r="F142" s="273">
        <v>45587</v>
      </c>
      <c r="G142" s="263">
        <v>1.35</v>
      </c>
      <c r="H142" s="271"/>
      <c r="I142" s="271"/>
    </row>
    <row r="143" spans="1:9" hidden="1" x14ac:dyDescent="0.25">
      <c r="A143" s="272" t="s">
        <v>594</v>
      </c>
      <c r="B143" s="284" t="s">
        <v>598</v>
      </c>
      <c r="C143" s="272" t="s">
        <v>606</v>
      </c>
      <c r="D143" s="271">
        <v>4.25</v>
      </c>
      <c r="E143" s="276">
        <f t="shared" si="2"/>
        <v>255</v>
      </c>
      <c r="F143" s="273">
        <v>45587</v>
      </c>
      <c r="G143" s="263">
        <v>0.65</v>
      </c>
      <c r="H143" s="271"/>
      <c r="I143" s="271"/>
    </row>
    <row r="144" spans="1:9" hidden="1" x14ac:dyDescent="0.25">
      <c r="A144" s="272" t="s">
        <v>594</v>
      </c>
      <c r="B144" s="284" t="s">
        <v>598</v>
      </c>
      <c r="C144" s="272" t="s">
        <v>606</v>
      </c>
      <c r="D144" s="271">
        <v>4.25</v>
      </c>
      <c r="E144" s="276">
        <f t="shared" si="2"/>
        <v>255</v>
      </c>
      <c r="F144" s="273">
        <v>45587</v>
      </c>
      <c r="G144" s="263">
        <v>1.25</v>
      </c>
      <c r="H144" s="271"/>
      <c r="I144" s="271"/>
    </row>
    <row r="145" spans="1:9" hidden="1" x14ac:dyDescent="0.25">
      <c r="A145" s="272" t="s">
        <v>594</v>
      </c>
      <c r="B145" s="284" t="s">
        <v>598</v>
      </c>
      <c r="C145" s="272" t="s">
        <v>606</v>
      </c>
      <c r="D145" s="271">
        <v>4.25</v>
      </c>
      <c r="E145" s="276">
        <f t="shared" si="2"/>
        <v>255</v>
      </c>
      <c r="F145" s="273">
        <v>45587</v>
      </c>
      <c r="G145" s="263">
        <v>0.52</v>
      </c>
      <c r="H145" s="271"/>
      <c r="I145" s="271"/>
    </row>
    <row r="146" spans="1:9" hidden="1" x14ac:dyDescent="0.25">
      <c r="A146" s="272" t="s">
        <v>594</v>
      </c>
      <c r="B146" s="284" t="s">
        <v>598</v>
      </c>
      <c r="C146" s="272" t="s">
        <v>606</v>
      </c>
      <c r="D146" s="271">
        <v>4.25</v>
      </c>
      <c r="E146" s="276">
        <f t="shared" si="2"/>
        <v>255</v>
      </c>
      <c r="F146" s="273">
        <v>45587</v>
      </c>
      <c r="G146" s="263">
        <v>1.42</v>
      </c>
      <c r="H146" s="271"/>
      <c r="I146" s="271"/>
    </row>
    <row r="147" spans="1:9" hidden="1" x14ac:dyDescent="0.25">
      <c r="A147" s="272" t="s">
        <v>594</v>
      </c>
      <c r="B147" s="284" t="s">
        <v>598</v>
      </c>
      <c r="C147" s="272" t="s">
        <v>606</v>
      </c>
      <c r="D147" s="271">
        <v>4.25</v>
      </c>
      <c r="E147" s="276">
        <f t="shared" si="2"/>
        <v>255</v>
      </c>
      <c r="F147" s="273">
        <v>45587</v>
      </c>
      <c r="G147" s="263">
        <v>2.72</v>
      </c>
      <c r="H147" s="271"/>
      <c r="I147" s="271"/>
    </row>
    <row r="148" spans="1:9" hidden="1" x14ac:dyDescent="0.25">
      <c r="A148" s="272" t="s">
        <v>594</v>
      </c>
      <c r="B148" s="284" t="s">
        <v>598</v>
      </c>
      <c r="C148" s="272" t="s">
        <v>606</v>
      </c>
      <c r="D148" s="271">
        <v>4.25</v>
      </c>
      <c r="E148" s="276">
        <f t="shared" si="2"/>
        <v>255</v>
      </c>
      <c r="F148" s="273">
        <v>45587</v>
      </c>
      <c r="G148" s="263">
        <v>1.5</v>
      </c>
      <c r="H148" s="271"/>
      <c r="I148" s="271"/>
    </row>
    <row r="149" spans="1:9" hidden="1" x14ac:dyDescent="0.25">
      <c r="A149" s="272" t="s">
        <v>594</v>
      </c>
      <c r="B149" s="284" t="s">
        <v>598</v>
      </c>
      <c r="C149" s="272" t="s">
        <v>606</v>
      </c>
      <c r="D149" s="271">
        <v>4.25</v>
      </c>
      <c r="E149" s="276">
        <f t="shared" si="2"/>
        <v>255</v>
      </c>
      <c r="F149" s="273">
        <v>45587</v>
      </c>
      <c r="G149" s="263">
        <v>1.38</v>
      </c>
      <c r="H149" s="271"/>
      <c r="I149" s="271"/>
    </row>
    <row r="150" spans="1:9" hidden="1" x14ac:dyDescent="0.25">
      <c r="A150" s="272" t="s">
        <v>594</v>
      </c>
      <c r="B150" s="284" t="s">
        <v>598</v>
      </c>
      <c r="C150" s="272" t="s">
        <v>606</v>
      </c>
      <c r="D150" s="271">
        <v>4.25</v>
      </c>
      <c r="E150" s="276">
        <f t="shared" si="2"/>
        <v>255</v>
      </c>
      <c r="F150" s="273">
        <v>45587</v>
      </c>
      <c r="G150" s="263">
        <v>1.38</v>
      </c>
      <c r="H150" s="271"/>
      <c r="I150" s="271"/>
    </row>
    <row r="151" spans="1:9" hidden="1" x14ac:dyDescent="0.25">
      <c r="A151" s="272" t="s">
        <v>594</v>
      </c>
      <c r="B151" s="284" t="s">
        <v>598</v>
      </c>
      <c r="C151" s="272" t="s">
        <v>606</v>
      </c>
      <c r="D151" s="271">
        <v>4.25</v>
      </c>
      <c r="E151" s="276">
        <f t="shared" si="2"/>
        <v>255</v>
      </c>
      <c r="F151" s="273">
        <v>45587</v>
      </c>
      <c r="G151" s="263">
        <v>1.18</v>
      </c>
      <c r="H151" s="271"/>
      <c r="I151" s="271"/>
    </row>
    <row r="152" spans="1:9" hidden="1" x14ac:dyDescent="0.25">
      <c r="A152" s="272" t="s">
        <v>594</v>
      </c>
      <c r="B152" s="284" t="s">
        <v>598</v>
      </c>
      <c r="C152" s="272" t="s">
        <v>606</v>
      </c>
      <c r="D152" s="271">
        <v>4.25</v>
      </c>
      <c r="E152" s="276">
        <f t="shared" si="2"/>
        <v>255</v>
      </c>
      <c r="F152" s="273">
        <v>45587</v>
      </c>
      <c r="G152" s="263">
        <v>0.75</v>
      </c>
      <c r="H152" s="271"/>
      <c r="I152" s="271"/>
    </row>
    <row r="153" spans="1:9" hidden="1" x14ac:dyDescent="0.25">
      <c r="A153" s="272" t="s">
        <v>594</v>
      </c>
      <c r="B153" s="284" t="s">
        <v>598</v>
      </c>
      <c r="C153" s="272" t="s">
        <v>606</v>
      </c>
      <c r="D153" s="271">
        <v>4.25</v>
      </c>
      <c r="E153" s="276">
        <f t="shared" si="2"/>
        <v>255</v>
      </c>
      <c r="F153" s="273">
        <v>45587</v>
      </c>
      <c r="G153" s="263">
        <v>1.02</v>
      </c>
      <c r="H153" s="271"/>
      <c r="I153" s="271"/>
    </row>
    <row r="154" spans="1:9" hidden="1" x14ac:dyDescent="0.25">
      <c r="A154" s="272" t="s">
        <v>594</v>
      </c>
      <c r="B154" s="284" t="s">
        <v>598</v>
      </c>
      <c r="C154" s="272" t="s">
        <v>606</v>
      </c>
      <c r="D154" s="271">
        <v>4.25</v>
      </c>
      <c r="E154" s="276">
        <f t="shared" si="2"/>
        <v>255</v>
      </c>
      <c r="F154" s="273">
        <v>45587</v>
      </c>
      <c r="G154" s="263">
        <v>5.38</v>
      </c>
      <c r="H154" s="271"/>
      <c r="I154" s="271"/>
    </row>
    <row r="155" spans="1:9" hidden="1" x14ac:dyDescent="0.25">
      <c r="A155" s="271" t="s">
        <v>584</v>
      </c>
      <c r="B155" s="283" t="s">
        <v>588</v>
      </c>
      <c r="C155" s="272" t="s">
        <v>606</v>
      </c>
      <c r="D155" s="271">
        <v>4.25</v>
      </c>
      <c r="E155" s="276">
        <f t="shared" si="2"/>
        <v>255</v>
      </c>
      <c r="F155" s="273">
        <v>45587</v>
      </c>
      <c r="G155" s="263">
        <v>13.97</v>
      </c>
      <c r="H155" s="271"/>
      <c r="I155" s="271"/>
    </row>
    <row r="156" spans="1:9" hidden="1" x14ac:dyDescent="0.25">
      <c r="A156" s="272" t="s">
        <v>594</v>
      </c>
      <c r="B156" s="284" t="s">
        <v>598</v>
      </c>
      <c r="C156" s="272" t="s">
        <v>606</v>
      </c>
      <c r="D156" s="271">
        <v>4.25</v>
      </c>
      <c r="E156" s="276">
        <f t="shared" si="2"/>
        <v>255</v>
      </c>
      <c r="F156" s="273">
        <v>45587</v>
      </c>
      <c r="G156" s="263">
        <v>1.52</v>
      </c>
      <c r="H156" s="271"/>
      <c r="I156" s="271"/>
    </row>
    <row r="157" spans="1:9" hidden="1" x14ac:dyDescent="0.25">
      <c r="A157" s="272" t="s">
        <v>594</v>
      </c>
      <c r="B157" s="283" t="s">
        <v>591</v>
      </c>
      <c r="C157" s="272" t="s">
        <v>606</v>
      </c>
      <c r="D157" s="271">
        <v>4.25</v>
      </c>
      <c r="E157" s="276">
        <f t="shared" si="2"/>
        <v>255</v>
      </c>
      <c r="F157" s="273">
        <v>45587</v>
      </c>
      <c r="G157" s="263">
        <v>3.5</v>
      </c>
      <c r="H157" s="271"/>
      <c r="I157" s="271"/>
    </row>
    <row r="158" spans="1:9" hidden="1" x14ac:dyDescent="0.25">
      <c r="A158" s="272" t="s">
        <v>594</v>
      </c>
      <c r="B158" s="284" t="s">
        <v>598</v>
      </c>
      <c r="C158" s="272" t="s">
        <v>606</v>
      </c>
      <c r="D158" s="271">
        <v>4.25</v>
      </c>
      <c r="E158" s="276">
        <f t="shared" si="2"/>
        <v>255</v>
      </c>
      <c r="F158" s="273">
        <v>45587</v>
      </c>
      <c r="G158" s="263">
        <v>3.28</v>
      </c>
      <c r="H158" s="271"/>
      <c r="I158" s="271"/>
    </row>
    <row r="159" spans="1:9" hidden="1" x14ac:dyDescent="0.25">
      <c r="A159" s="272" t="s">
        <v>594</v>
      </c>
      <c r="B159" s="282" t="s">
        <v>577</v>
      </c>
      <c r="C159" s="272" t="s">
        <v>606</v>
      </c>
      <c r="D159" s="271">
        <v>4.25</v>
      </c>
      <c r="E159" s="276">
        <f t="shared" si="2"/>
        <v>255</v>
      </c>
      <c r="F159" s="273">
        <v>45587</v>
      </c>
      <c r="G159" s="263">
        <v>0.82</v>
      </c>
      <c r="H159" s="271"/>
      <c r="I159" s="271"/>
    </row>
    <row r="160" spans="1:9" hidden="1" x14ac:dyDescent="0.25">
      <c r="A160" s="272" t="s">
        <v>594</v>
      </c>
      <c r="B160" s="282" t="s">
        <v>577</v>
      </c>
      <c r="C160" s="272" t="s">
        <v>606</v>
      </c>
      <c r="D160" s="271">
        <v>4.25</v>
      </c>
      <c r="E160" s="276">
        <f t="shared" si="2"/>
        <v>255</v>
      </c>
      <c r="F160" s="273">
        <v>45587</v>
      </c>
      <c r="G160" s="263">
        <v>0.37</v>
      </c>
      <c r="H160" s="271"/>
      <c r="I160" s="271"/>
    </row>
    <row r="161" spans="1:9" hidden="1" x14ac:dyDescent="0.25">
      <c r="A161" s="272" t="s">
        <v>594</v>
      </c>
      <c r="B161" s="282" t="s">
        <v>577</v>
      </c>
      <c r="C161" s="272" t="s">
        <v>606</v>
      </c>
      <c r="D161" s="271">
        <v>4.25</v>
      </c>
      <c r="E161" s="276">
        <f t="shared" si="2"/>
        <v>255</v>
      </c>
      <c r="F161" s="273">
        <v>45587</v>
      </c>
      <c r="G161" s="263">
        <v>0.97</v>
      </c>
      <c r="H161" s="271"/>
      <c r="I161" s="271"/>
    </row>
    <row r="162" spans="1:9" hidden="1" x14ac:dyDescent="0.25">
      <c r="A162" s="272" t="s">
        <v>594</v>
      </c>
      <c r="B162" s="282" t="s">
        <v>577</v>
      </c>
      <c r="C162" s="272" t="s">
        <v>606</v>
      </c>
      <c r="D162" s="271">
        <v>4.25</v>
      </c>
      <c r="E162" s="276">
        <f t="shared" si="2"/>
        <v>255</v>
      </c>
      <c r="F162" s="273">
        <v>45587</v>
      </c>
      <c r="G162" s="263">
        <v>0.62</v>
      </c>
      <c r="H162" s="271"/>
      <c r="I162" s="271"/>
    </row>
    <row r="163" spans="1:9" hidden="1" x14ac:dyDescent="0.25">
      <c r="A163" s="272" t="s">
        <v>594</v>
      </c>
      <c r="B163" s="282" t="s">
        <v>577</v>
      </c>
      <c r="C163" s="272" t="s">
        <v>606</v>
      </c>
      <c r="D163" s="271">
        <v>4.25</v>
      </c>
      <c r="E163" s="276">
        <f t="shared" si="2"/>
        <v>255</v>
      </c>
      <c r="F163" s="273">
        <v>45587</v>
      </c>
      <c r="G163" s="263">
        <v>1.07</v>
      </c>
      <c r="H163" s="271"/>
      <c r="I163" s="271"/>
    </row>
    <row r="164" spans="1:9" hidden="1" x14ac:dyDescent="0.25">
      <c r="A164" s="272" t="s">
        <v>594</v>
      </c>
      <c r="B164" s="283" t="s">
        <v>591</v>
      </c>
      <c r="C164" s="272" t="s">
        <v>606</v>
      </c>
      <c r="D164" s="271">
        <v>4.25</v>
      </c>
      <c r="E164" s="276">
        <f t="shared" si="2"/>
        <v>255</v>
      </c>
      <c r="F164" s="273">
        <v>45587</v>
      </c>
      <c r="G164" s="263">
        <v>0.88</v>
      </c>
      <c r="H164" s="271"/>
      <c r="I164" s="271"/>
    </row>
    <row r="165" spans="1:9" hidden="1" x14ac:dyDescent="0.25">
      <c r="A165" s="272" t="s">
        <v>594</v>
      </c>
      <c r="B165" s="284" t="s">
        <v>598</v>
      </c>
      <c r="C165" s="272" t="s">
        <v>606</v>
      </c>
      <c r="D165" s="271">
        <v>4.25</v>
      </c>
      <c r="E165" s="276">
        <f t="shared" si="2"/>
        <v>255</v>
      </c>
      <c r="F165" s="273">
        <v>45587</v>
      </c>
      <c r="G165" s="263">
        <v>2.7</v>
      </c>
      <c r="H165" s="271"/>
      <c r="I165" s="271"/>
    </row>
    <row r="166" spans="1:9" hidden="1" x14ac:dyDescent="0.25">
      <c r="A166" s="272" t="s">
        <v>594</v>
      </c>
      <c r="B166" s="284" t="s">
        <v>598</v>
      </c>
      <c r="C166" s="272" t="s">
        <v>606</v>
      </c>
      <c r="D166" s="271">
        <v>4.25</v>
      </c>
      <c r="E166" s="276">
        <f t="shared" si="2"/>
        <v>255</v>
      </c>
      <c r="F166" s="273">
        <v>45587</v>
      </c>
      <c r="G166" s="263">
        <v>1.32</v>
      </c>
      <c r="H166" s="271"/>
      <c r="I166" s="271"/>
    </row>
    <row r="167" spans="1:9" hidden="1" x14ac:dyDescent="0.25">
      <c r="A167" s="272" t="s">
        <v>594</v>
      </c>
      <c r="B167" s="284" t="s">
        <v>598</v>
      </c>
      <c r="C167" s="272" t="s">
        <v>606</v>
      </c>
      <c r="D167" s="271">
        <v>4.25</v>
      </c>
      <c r="E167" s="276">
        <f t="shared" si="2"/>
        <v>255</v>
      </c>
      <c r="F167" s="273">
        <v>45587</v>
      </c>
      <c r="G167" s="263">
        <v>1.72</v>
      </c>
      <c r="H167" s="271"/>
      <c r="I167" s="271"/>
    </row>
    <row r="168" spans="1:9" hidden="1" x14ac:dyDescent="0.25">
      <c r="A168" s="272" t="s">
        <v>594</v>
      </c>
      <c r="B168" s="284" t="s">
        <v>598</v>
      </c>
      <c r="C168" s="272" t="s">
        <v>606</v>
      </c>
      <c r="D168" s="271">
        <v>4.25</v>
      </c>
      <c r="E168" s="276">
        <f t="shared" si="2"/>
        <v>255</v>
      </c>
      <c r="F168" s="273">
        <v>45587</v>
      </c>
      <c r="G168" s="263">
        <v>6.23</v>
      </c>
      <c r="H168" s="271"/>
      <c r="I168" s="271"/>
    </row>
    <row r="169" spans="1:9" hidden="1" x14ac:dyDescent="0.25">
      <c r="A169" s="272" t="s">
        <v>594</v>
      </c>
      <c r="B169" s="284" t="s">
        <v>598</v>
      </c>
      <c r="C169" s="272" t="s">
        <v>606</v>
      </c>
      <c r="D169" s="271">
        <v>4.25</v>
      </c>
      <c r="E169" s="276">
        <f t="shared" si="2"/>
        <v>255</v>
      </c>
      <c r="F169" s="273">
        <v>45587</v>
      </c>
      <c r="G169" s="263">
        <v>1.28</v>
      </c>
      <c r="H169" s="271"/>
      <c r="I169" s="271"/>
    </row>
    <row r="170" spans="1:9" hidden="1" x14ac:dyDescent="0.25">
      <c r="A170" s="272" t="s">
        <v>594</v>
      </c>
      <c r="B170" s="284" t="s">
        <v>598</v>
      </c>
      <c r="C170" s="272" t="s">
        <v>606</v>
      </c>
      <c r="D170" s="271">
        <v>4.25</v>
      </c>
      <c r="E170" s="276">
        <f t="shared" si="2"/>
        <v>255</v>
      </c>
      <c r="F170" s="273">
        <v>45587</v>
      </c>
      <c r="G170" s="263">
        <v>1.52</v>
      </c>
      <c r="H170" s="271"/>
      <c r="I170" s="271"/>
    </row>
    <row r="171" spans="1:9" hidden="1" x14ac:dyDescent="0.25">
      <c r="A171" s="272" t="s">
        <v>594</v>
      </c>
      <c r="B171" s="284" t="s">
        <v>598</v>
      </c>
      <c r="C171" s="272" t="s">
        <v>606</v>
      </c>
      <c r="D171" s="271">
        <v>4.25</v>
      </c>
      <c r="E171" s="276">
        <f t="shared" si="2"/>
        <v>255</v>
      </c>
      <c r="F171" s="273">
        <v>45587</v>
      </c>
      <c r="G171" s="263">
        <v>1.27</v>
      </c>
      <c r="H171" s="271"/>
      <c r="I171" s="271"/>
    </row>
    <row r="172" spans="1:9" hidden="1" x14ac:dyDescent="0.25">
      <c r="A172" s="272" t="s">
        <v>594</v>
      </c>
      <c r="B172" s="284" t="s">
        <v>598</v>
      </c>
      <c r="C172" s="272" t="s">
        <v>606</v>
      </c>
      <c r="D172" s="271">
        <v>4.25</v>
      </c>
      <c r="E172" s="276">
        <f t="shared" si="2"/>
        <v>255</v>
      </c>
      <c r="F172" s="273">
        <v>45587</v>
      </c>
      <c r="G172" s="263">
        <v>6.12</v>
      </c>
      <c r="H172" s="271"/>
      <c r="I172" s="271"/>
    </row>
    <row r="173" spans="1:9" hidden="1" x14ac:dyDescent="0.25">
      <c r="A173" s="272" t="s">
        <v>594</v>
      </c>
      <c r="B173" s="284" t="s">
        <v>598</v>
      </c>
      <c r="C173" s="272" t="s">
        <v>606</v>
      </c>
      <c r="D173" s="271">
        <v>4.25</v>
      </c>
      <c r="E173" s="276">
        <f t="shared" si="2"/>
        <v>255</v>
      </c>
      <c r="F173" s="273">
        <v>45587</v>
      </c>
      <c r="G173" s="263">
        <v>1.63</v>
      </c>
      <c r="H173" s="271"/>
      <c r="I173" s="271"/>
    </row>
    <row r="174" spans="1:9" hidden="1" x14ac:dyDescent="0.25">
      <c r="A174" s="272" t="s">
        <v>594</v>
      </c>
      <c r="B174" s="284" t="s">
        <v>598</v>
      </c>
      <c r="C174" s="272" t="s">
        <v>606</v>
      </c>
      <c r="D174" s="271">
        <v>4.25</v>
      </c>
      <c r="E174" s="276">
        <f t="shared" si="2"/>
        <v>255</v>
      </c>
      <c r="F174" s="273">
        <v>45587</v>
      </c>
      <c r="G174" s="263">
        <v>1.53</v>
      </c>
      <c r="H174" s="271"/>
      <c r="I174" s="271"/>
    </row>
    <row r="175" spans="1:9" hidden="1" x14ac:dyDescent="0.25">
      <c r="A175" s="271" t="s">
        <v>584</v>
      </c>
      <c r="B175" s="283" t="s">
        <v>246</v>
      </c>
      <c r="C175" s="272" t="s">
        <v>606</v>
      </c>
      <c r="D175" s="271">
        <v>4.25</v>
      </c>
      <c r="E175" s="276">
        <f t="shared" si="2"/>
        <v>255</v>
      </c>
      <c r="F175" s="273">
        <v>45587</v>
      </c>
      <c r="G175" s="263">
        <v>30.07</v>
      </c>
      <c r="H175" s="271"/>
      <c r="I175" s="271"/>
    </row>
    <row r="176" spans="1:9" hidden="1" x14ac:dyDescent="0.25">
      <c r="A176" s="272" t="s">
        <v>594</v>
      </c>
      <c r="B176" s="284" t="s">
        <v>598</v>
      </c>
      <c r="C176" s="272" t="s">
        <v>606</v>
      </c>
      <c r="D176" s="271">
        <v>4.25</v>
      </c>
      <c r="E176" s="276">
        <f t="shared" si="2"/>
        <v>255</v>
      </c>
      <c r="F176" s="273">
        <v>45587</v>
      </c>
      <c r="G176" s="263">
        <v>3.77</v>
      </c>
      <c r="H176" s="271"/>
      <c r="I176" s="271"/>
    </row>
    <row r="177" spans="1:9" hidden="1" x14ac:dyDescent="0.25">
      <c r="A177" s="272" t="s">
        <v>594</v>
      </c>
      <c r="B177" s="282" t="s">
        <v>577</v>
      </c>
      <c r="C177" s="272" t="s">
        <v>606</v>
      </c>
      <c r="D177" s="271">
        <v>4.25</v>
      </c>
      <c r="E177" s="276">
        <f t="shared" si="2"/>
        <v>255</v>
      </c>
      <c r="F177" s="273">
        <v>45587</v>
      </c>
      <c r="G177" s="263">
        <v>0.53</v>
      </c>
      <c r="H177" s="271"/>
      <c r="I177" s="271"/>
    </row>
    <row r="178" spans="1:9" hidden="1" x14ac:dyDescent="0.25">
      <c r="A178" s="272" t="s">
        <v>594</v>
      </c>
      <c r="B178" s="282" t="s">
        <v>577</v>
      </c>
      <c r="C178" s="272" t="s">
        <v>606</v>
      </c>
      <c r="D178" s="271">
        <v>4.25</v>
      </c>
      <c r="E178" s="276">
        <f t="shared" si="2"/>
        <v>255</v>
      </c>
      <c r="F178" s="273">
        <v>45587</v>
      </c>
      <c r="G178" s="263">
        <v>0.8</v>
      </c>
      <c r="H178" s="271"/>
      <c r="I178" s="271"/>
    </row>
    <row r="179" spans="1:9" hidden="1" x14ac:dyDescent="0.25">
      <c r="A179" s="272" t="s">
        <v>594</v>
      </c>
      <c r="B179" s="282" t="s">
        <v>577</v>
      </c>
      <c r="C179" s="272" t="s">
        <v>606</v>
      </c>
      <c r="D179" s="271">
        <v>4.25</v>
      </c>
      <c r="E179" s="276">
        <f t="shared" si="2"/>
        <v>255</v>
      </c>
      <c r="F179" s="273">
        <v>45587</v>
      </c>
      <c r="G179" s="263">
        <v>0.88</v>
      </c>
      <c r="H179" s="271"/>
      <c r="I179" s="271"/>
    </row>
    <row r="180" spans="1:9" hidden="1" x14ac:dyDescent="0.25">
      <c r="A180" s="272" t="s">
        <v>594</v>
      </c>
      <c r="B180" s="283" t="s">
        <v>589</v>
      </c>
      <c r="C180" s="272" t="s">
        <v>606</v>
      </c>
      <c r="D180" s="271">
        <v>4.25</v>
      </c>
      <c r="E180" s="276">
        <f t="shared" si="2"/>
        <v>255</v>
      </c>
      <c r="F180" s="273">
        <v>45587</v>
      </c>
      <c r="G180" s="263">
        <v>33.57</v>
      </c>
      <c r="H180" s="271"/>
      <c r="I180" s="271"/>
    </row>
    <row r="181" spans="1:9" hidden="1" x14ac:dyDescent="0.25">
      <c r="A181" s="272" t="s">
        <v>594</v>
      </c>
      <c r="B181" s="284" t="s">
        <v>598</v>
      </c>
      <c r="C181" s="272" t="s">
        <v>606</v>
      </c>
      <c r="D181" s="271">
        <v>4.25</v>
      </c>
      <c r="E181" s="276">
        <f t="shared" si="2"/>
        <v>255</v>
      </c>
      <c r="F181" s="273">
        <v>45588</v>
      </c>
      <c r="G181" s="263">
        <v>0.9</v>
      </c>
      <c r="H181" s="271"/>
      <c r="I181" s="271"/>
    </row>
    <row r="182" spans="1:9" hidden="1" x14ac:dyDescent="0.25">
      <c r="A182" s="272" t="s">
        <v>594</v>
      </c>
      <c r="B182" s="284" t="s">
        <v>598</v>
      </c>
      <c r="C182" s="272" t="s">
        <v>606</v>
      </c>
      <c r="D182" s="271">
        <v>4.25</v>
      </c>
      <c r="E182" s="276">
        <f t="shared" si="2"/>
        <v>255</v>
      </c>
      <c r="F182" s="273">
        <v>45588</v>
      </c>
      <c r="G182" s="263">
        <v>8.1</v>
      </c>
      <c r="H182" s="271"/>
      <c r="I182" s="271"/>
    </row>
    <row r="183" spans="1:9" hidden="1" x14ac:dyDescent="0.25">
      <c r="A183" s="272" t="s">
        <v>594</v>
      </c>
      <c r="B183" s="284" t="s">
        <v>598</v>
      </c>
      <c r="C183" s="272" t="s">
        <v>606</v>
      </c>
      <c r="D183" s="271">
        <v>4.25</v>
      </c>
      <c r="E183" s="276">
        <f t="shared" si="2"/>
        <v>255</v>
      </c>
      <c r="F183" s="273">
        <v>45588</v>
      </c>
      <c r="G183" s="263">
        <v>1.7</v>
      </c>
      <c r="H183" s="271"/>
      <c r="I183" s="271"/>
    </row>
    <row r="184" spans="1:9" hidden="1" x14ac:dyDescent="0.25">
      <c r="A184" s="272" t="s">
        <v>594</v>
      </c>
      <c r="B184" s="284" t="s">
        <v>598</v>
      </c>
      <c r="C184" s="272" t="s">
        <v>606</v>
      </c>
      <c r="D184" s="271">
        <v>4.25</v>
      </c>
      <c r="E184" s="276">
        <f t="shared" si="2"/>
        <v>255</v>
      </c>
      <c r="F184" s="273">
        <v>45588</v>
      </c>
      <c r="G184" s="263">
        <v>1.35</v>
      </c>
      <c r="H184" s="271"/>
      <c r="I184" s="271"/>
    </row>
    <row r="185" spans="1:9" hidden="1" x14ac:dyDescent="0.25">
      <c r="A185" s="272" t="s">
        <v>594</v>
      </c>
      <c r="B185" s="284" t="s">
        <v>598</v>
      </c>
      <c r="C185" s="272" t="s">
        <v>606</v>
      </c>
      <c r="D185" s="271">
        <v>4.25</v>
      </c>
      <c r="E185" s="276">
        <f t="shared" si="2"/>
        <v>255</v>
      </c>
      <c r="F185" s="273">
        <v>45588</v>
      </c>
      <c r="G185" s="263">
        <v>0.68</v>
      </c>
      <c r="H185" s="271"/>
      <c r="I185" s="271"/>
    </row>
    <row r="186" spans="1:9" hidden="1" x14ac:dyDescent="0.25">
      <c r="A186" s="272" t="s">
        <v>594</v>
      </c>
      <c r="B186" s="284" t="s">
        <v>598</v>
      </c>
      <c r="C186" s="272" t="s">
        <v>606</v>
      </c>
      <c r="D186" s="271">
        <v>4.25</v>
      </c>
      <c r="E186" s="276">
        <f t="shared" si="2"/>
        <v>255</v>
      </c>
      <c r="F186" s="273">
        <v>45588</v>
      </c>
      <c r="G186" s="263">
        <v>3.3</v>
      </c>
      <c r="H186" s="271"/>
      <c r="I186" s="271"/>
    </row>
    <row r="187" spans="1:9" hidden="1" x14ac:dyDescent="0.25">
      <c r="A187" s="272" t="s">
        <v>594</v>
      </c>
      <c r="B187" s="284" t="s">
        <v>598</v>
      </c>
      <c r="C187" s="272" t="s">
        <v>606</v>
      </c>
      <c r="D187" s="271">
        <v>4.25</v>
      </c>
      <c r="E187" s="276">
        <f t="shared" si="2"/>
        <v>255</v>
      </c>
      <c r="F187" s="273">
        <v>45588</v>
      </c>
      <c r="G187" s="263">
        <v>0.78</v>
      </c>
      <c r="H187" s="271"/>
      <c r="I187" s="271"/>
    </row>
    <row r="188" spans="1:9" hidden="1" x14ac:dyDescent="0.25">
      <c r="A188" s="272" t="s">
        <v>594</v>
      </c>
      <c r="B188" s="284" t="s">
        <v>598</v>
      </c>
      <c r="C188" s="272" t="s">
        <v>606</v>
      </c>
      <c r="D188" s="271">
        <v>4.25</v>
      </c>
      <c r="E188" s="276">
        <f t="shared" si="2"/>
        <v>255</v>
      </c>
      <c r="F188" s="273">
        <v>45588</v>
      </c>
      <c r="G188" s="263">
        <v>1.1299999999999999</v>
      </c>
      <c r="H188" s="271"/>
      <c r="I188" s="271"/>
    </row>
    <row r="189" spans="1:9" hidden="1" x14ac:dyDescent="0.25">
      <c r="A189" s="272" t="s">
        <v>594</v>
      </c>
      <c r="B189" s="284" t="s">
        <v>598</v>
      </c>
      <c r="C189" s="272" t="s">
        <v>606</v>
      </c>
      <c r="D189" s="271">
        <v>4.25</v>
      </c>
      <c r="E189" s="276">
        <f t="shared" si="2"/>
        <v>255</v>
      </c>
      <c r="F189" s="273">
        <v>45588</v>
      </c>
      <c r="G189" s="263">
        <v>0.52</v>
      </c>
      <c r="H189" s="271"/>
      <c r="I189" s="271"/>
    </row>
    <row r="190" spans="1:9" hidden="1" x14ac:dyDescent="0.25">
      <c r="A190" s="272" t="s">
        <v>594</v>
      </c>
      <c r="B190" s="284" t="s">
        <v>598</v>
      </c>
      <c r="C190" s="272" t="s">
        <v>606</v>
      </c>
      <c r="D190" s="271">
        <v>4.25</v>
      </c>
      <c r="E190" s="276">
        <f t="shared" si="2"/>
        <v>255</v>
      </c>
      <c r="F190" s="273">
        <v>45588</v>
      </c>
      <c r="G190" s="263">
        <v>4.2699999999999996</v>
      </c>
      <c r="H190" s="271"/>
      <c r="I190" s="271"/>
    </row>
    <row r="191" spans="1:9" hidden="1" x14ac:dyDescent="0.25">
      <c r="A191" s="272" t="s">
        <v>594</v>
      </c>
      <c r="B191" s="284" t="s">
        <v>598</v>
      </c>
      <c r="C191" s="272" t="s">
        <v>606</v>
      </c>
      <c r="D191" s="271">
        <v>4.25</v>
      </c>
      <c r="E191" s="276">
        <f t="shared" si="2"/>
        <v>255</v>
      </c>
      <c r="F191" s="273">
        <v>45588</v>
      </c>
      <c r="G191" s="263">
        <v>0.55000000000000004</v>
      </c>
      <c r="H191" s="271"/>
      <c r="I191" s="271"/>
    </row>
    <row r="192" spans="1:9" hidden="1" x14ac:dyDescent="0.25">
      <c r="A192" s="272" t="s">
        <v>594</v>
      </c>
      <c r="B192" s="284" t="s">
        <v>598</v>
      </c>
      <c r="C192" s="272" t="s">
        <v>606</v>
      </c>
      <c r="D192" s="271">
        <v>4.25</v>
      </c>
      <c r="E192" s="276">
        <f t="shared" si="2"/>
        <v>255</v>
      </c>
      <c r="F192" s="273">
        <v>45588</v>
      </c>
      <c r="G192" s="263">
        <v>1.73</v>
      </c>
      <c r="H192" s="271"/>
      <c r="I192" s="271"/>
    </row>
    <row r="193" spans="1:9" hidden="1" x14ac:dyDescent="0.25">
      <c r="A193" s="272" t="s">
        <v>594</v>
      </c>
      <c r="B193" s="284" t="s">
        <v>598</v>
      </c>
      <c r="C193" s="272" t="s">
        <v>606</v>
      </c>
      <c r="D193" s="271">
        <v>4.25</v>
      </c>
      <c r="E193" s="276">
        <f t="shared" si="2"/>
        <v>255</v>
      </c>
      <c r="F193" s="273">
        <v>45588</v>
      </c>
      <c r="G193" s="263">
        <v>5.23</v>
      </c>
      <c r="H193" s="271"/>
      <c r="I193" s="271"/>
    </row>
    <row r="194" spans="1:9" hidden="1" x14ac:dyDescent="0.25">
      <c r="A194" s="272" t="s">
        <v>594</v>
      </c>
      <c r="B194" s="284" t="s">
        <v>598</v>
      </c>
      <c r="C194" s="272" t="s">
        <v>606</v>
      </c>
      <c r="D194" s="271">
        <v>4.25</v>
      </c>
      <c r="E194" s="276">
        <f t="shared" si="2"/>
        <v>255</v>
      </c>
      <c r="F194" s="273">
        <v>45588</v>
      </c>
      <c r="G194" s="263">
        <v>0.98</v>
      </c>
      <c r="H194" s="271"/>
      <c r="I194" s="271"/>
    </row>
    <row r="195" spans="1:9" hidden="1" x14ac:dyDescent="0.25">
      <c r="A195" s="272" t="s">
        <v>594</v>
      </c>
      <c r="B195" s="284" t="s">
        <v>598</v>
      </c>
      <c r="C195" s="272" t="s">
        <v>606</v>
      </c>
      <c r="D195" s="271">
        <v>4.25</v>
      </c>
      <c r="E195" s="276">
        <f t="shared" ref="E195:E258" si="3">+D195*60</f>
        <v>255</v>
      </c>
      <c r="F195" s="273">
        <v>45588</v>
      </c>
      <c r="G195" s="263">
        <v>1.03</v>
      </c>
      <c r="H195" s="271"/>
      <c r="I195" s="271"/>
    </row>
    <row r="196" spans="1:9" hidden="1" x14ac:dyDescent="0.25">
      <c r="A196" s="272" t="s">
        <v>594</v>
      </c>
      <c r="B196" s="284" t="s">
        <v>598</v>
      </c>
      <c r="C196" s="272" t="s">
        <v>606</v>
      </c>
      <c r="D196" s="271">
        <v>4.25</v>
      </c>
      <c r="E196" s="276">
        <f t="shared" si="3"/>
        <v>255</v>
      </c>
      <c r="F196" s="273">
        <v>45588</v>
      </c>
      <c r="G196" s="263">
        <v>1.23</v>
      </c>
      <c r="H196" s="271"/>
      <c r="I196" s="271"/>
    </row>
    <row r="197" spans="1:9" hidden="1" x14ac:dyDescent="0.25">
      <c r="A197" s="272" t="s">
        <v>594</v>
      </c>
      <c r="B197" s="284" t="s">
        <v>598</v>
      </c>
      <c r="C197" s="272" t="s">
        <v>606</v>
      </c>
      <c r="D197" s="271">
        <v>4.25</v>
      </c>
      <c r="E197" s="276">
        <f t="shared" si="3"/>
        <v>255</v>
      </c>
      <c r="F197" s="273">
        <v>45588</v>
      </c>
      <c r="G197" s="263">
        <v>5.17</v>
      </c>
      <c r="H197" s="271"/>
      <c r="I197" s="271"/>
    </row>
    <row r="198" spans="1:9" hidden="1" x14ac:dyDescent="0.25">
      <c r="A198" s="272" t="s">
        <v>594</v>
      </c>
      <c r="B198" s="284" t="s">
        <v>598</v>
      </c>
      <c r="C198" s="272" t="s">
        <v>606</v>
      </c>
      <c r="D198" s="271">
        <v>4.25</v>
      </c>
      <c r="E198" s="276">
        <f t="shared" si="3"/>
        <v>255</v>
      </c>
      <c r="F198" s="273">
        <v>45588</v>
      </c>
      <c r="G198" s="263">
        <v>1.23</v>
      </c>
      <c r="H198" s="271"/>
      <c r="I198" s="271"/>
    </row>
    <row r="199" spans="1:9" hidden="1" x14ac:dyDescent="0.25">
      <c r="A199" s="272" t="s">
        <v>594</v>
      </c>
      <c r="B199" s="284" t="s">
        <v>598</v>
      </c>
      <c r="C199" s="272" t="s">
        <v>606</v>
      </c>
      <c r="D199" s="271">
        <v>4.25</v>
      </c>
      <c r="E199" s="276">
        <f t="shared" si="3"/>
        <v>255</v>
      </c>
      <c r="F199" s="273">
        <v>45588</v>
      </c>
      <c r="G199" s="263">
        <v>2.2200000000000002</v>
      </c>
      <c r="H199" s="271"/>
      <c r="I199" s="271"/>
    </row>
    <row r="200" spans="1:9" hidden="1" x14ac:dyDescent="0.25">
      <c r="A200" s="272" t="s">
        <v>594</v>
      </c>
      <c r="B200" s="284" t="s">
        <v>598</v>
      </c>
      <c r="C200" s="272" t="s">
        <v>606</v>
      </c>
      <c r="D200" s="271">
        <v>4.25</v>
      </c>
      <c r="E200" s="276">
        <f t="shared" si="3"/>
        <v>255</v>
      </c>
      <c r="F200" s="273">
        <v>45588</v>
      </c>
      <c r="G200" s="263">
        <v>1.63</v>
      </c>
      <c r="H200" s="271"/>
      <c r="I200" s="271"/>
    </row>
    <row r="201" spans="1:9" hidden="1" x14ac:dyDescent="0.25">
      <c r="A201" s="271" t="s">
        <v>584</v>
      </c>
      <c r="B201" s="283" t="s">
        <v>588</v>
      </c>
      <c r="C201" s="272" t="s">
        <v>606</v>
      </c>
      <c r="D201" s="271">
        <v>4.25</v>
      </c>
      <c r="E201" s="276">
        <f t="shared" si="3"/>
        <v>255</v>
      </c>
      <c r="F201" s="273">
        <v>45588</v>
      </c>
      <c r="G201" s="263">
        <v>5.0999999999999996</v>
      </c>
      <c r="H201" s="271"/>
      <c r="I201" s="271"/>
    </row>
    <row r="202" spans="1:9" hidden="1" x14ac:dyDescent="0.25">
      <c r="A202" s="272" t="s">
        <v>594</v>
      </c>
      <c r="B202" s="282" t="s">
        <v>581</v>
      </c>
      <c r="C202" s="272" t="s">
        <v>606</v>
      </c>
      <c r="D202" s="271">
        <v>4.25</v>
      </c>
      <c r="E202" s="276">
        <f t="shared" si="3"/>
        <v>255</v>
      </c>
      <c r="F202" s="273">
        <v>45588</v>
      </c>
      <c r="G202" s="263">
        <v>3.2</v>
      </c>
      <c r="H202" s="271"/>
      <c r="I202" s="271"/>
    </row>
    <row r="203" spans="1:9" hidden="1" x14ac:dyDescent="0.25">
      <c r="A203" s="272" t="s">
        <v>594</v>
      </c>
      <c r="B203" s="284" t="s">
        <v>598</v>
      </c>
      <c r="C203" s="272" t="s">
        <v>606</v>
      </c>
      <c r="D203" s="271">
        <v>4.25</v>
      </c>
      <c r="E203" s="276">
        <f t="shared" si="3"/>
        <v>255</v>
      </c>
      <c r="F203" s="273">
        <v>45588</v>
      </c>
      <c r="G203" s="263">
        <v>4.42</v>
      </c>
      <c r="H203" s="271"/>
      <c r="I203" s="271"/>
    </row>
    <row r="204" spans="1:9" hidden="1" x14ac:dyDescent="0.25">
      <c r="A204" s="272" t="s">
        <v>594</v>
      </c>
      <c r="B204" s="284" t="s">
        <v>598</v>
      </c>
      <c r="C204" s="272" t="s">
        <v>606</v>
      </c>
      <c r="D204" s="271">
        <v>4.25</v>
      </c>
      <c r="E204" s="276">
        <f t="shared" si="3"/>
        <v>255</v>
      </c>
      <c r="F204" s="273">
        <v>45588</v>
      </c>
      <c r="G204" s="263">
        <v>1.23</v>
      </c>
      <c r="H204" s="271"/>
      <c r="I204" s="271"/>
    </row>
    <row r="205" spans="1:9" hidden="1" x14ac:dyDescent="0.25">
      <c r="A205" s="272" t="s">
        <v>594</v>
      </c>
      <c r="B205" s="284" t="s">
        <v>598</v>
      </c>
      <c r="C205" s="272" t="s">
        <v>606</v>
      </c>
      <c r="D205" s="271">
        <v>4.25</v>
      </c>
      <c r="E205" s="276">
        <f t="shared" si="3"/>
        <v>255</v>
      </c>
      <c r="F205" s="273">
        <v>45588</v>
      </c>
      <c r="G205" s="263">
        <v>1.72</v>
      </c>
      <c r="H205" s="271"/>
      <c r="I205" s="271"/>
    </row>
    <row r="206" spans="1:9" hidden="1" x14ac:dyDescent="0.25">
      <c r="A206" s="272" t="s">
        <v>594</v>
      </c>
      <c r="B206" s="284" t="s">
        <v>598</v>
      </c>
      <c r="C206" s="272" t="s">
        <v>606</v>
      </c>
      <c r="D206" s="271">
        <v>4.25</v>
      </c>
      <c r="E206" s="276">
        <f t="shared" si="3"/>
        <v>255</v>
      </c>
      <c r="F206" s="273">
        <v>45588</v>
      </c>
      <c r="G206" s="263">
        <v>0.7</v>
      </c>
      <c r="H206" s="271"/>
      <c r="I206" s="271"/>
    </row>
    <row r="207" spans="1:9" hidden="1" x14ac:dyDescent="0.25">
      <c r="A207" s="272" t="s">
        <v>594</v>
      </c>
      <c r="B207" s="284" t="s">
        <v>598</v>
      </c>
      <c r="C207" s="272" t="s">
        <v>606</v>
      </c>
      <c r="D207" s="271">
        <v>4.25</v>
      </c>
      <c r="E207" s="276">
        <f t="shared" si="3"/>
        <v>255</v>
      </c>
      <c r="F207" s="273">
        <v>45588</v>
      </c>
      <c r="G207" s="263">
        <v>2.73</v>
      </c>
      <c r="H207" s="271"/>
      <c r="I207" s="271"/>
    </row>
    <row r="208" spans="1:9" hidden="1" x14ac:dyDescent="0.25">
      <c r="A208" s="272" t="s">
        <v>594</v>
      </c>
      <c r="B208" s="284" t="s">
        <v>598</v>
      </c>
      <c r="C208" s="272" t="s">
        <v>606</v>
      </c>
      <c r="D208" s="271">
        <v>4.25</v>
      </c>
      <c r="E208" s="276">
        <f t="shared" si="3"/>
        <v>255</v>
      </c>
      <c r="F208" s="273">
        <v>45588</v>
      </c>
      <c r="G208" s="263">
        <v>0.93</v>
      </c>
      <c r="H208" s="271"/>
      <c r="I208" s="271"/>
    </row>
    <row r="209" spans="1:9" hidden="1" x14ac:dyDescent="0.25">
      <c r="A209" s="272" t="s">
        <v>594</v>
      </c>
      <c r="B209" s="284" t="s">
        <v>598</v>
      </c>
      <c r="C209" s="272" t="s">
        <v>606</v>
      </c>
      <c r="D209" s="271">
        <v>4.25</v>
      </c>
      <c r="E209" s="276">
        <f t="shared" si="3"/>
        <v>255</v>
      </c>
      <c r="F209" s="273">
        <v>45588</v>
      </c>
      <c r="G209" s="263">
        <v>1.72</v>
      </c>
      <c r="H209" s="271"/>
      <c r="I209" s="271"/>
    </row>
    <row r="210" spans="1:9" hidden="1" x14ac:dyDescent="0.25">
      <c r="A210" s="272" t="s">
        <v>594</v>
      </c>
      <c r="B210" s="283" t="s">
        <v>591</v>
      </c>
      <c r="C210" s="272" t="s">
        <v>606</v>
      </c>
      <c r="D210" s="271">
        <v>4.25</v>
      </c>
      <c r="E210" s="276">
        <f t="shared" si="3"/>
        <v>255</v>
      </c>
      <c r="F210" s="273">
        <v>45588</v>
      </c>
      <c r="G210" s="263">
        <v>6.05</v>
      </c>
      <c r="H210" s="271"/>
      <c r="I210" s="271"/>
    </row>
    <row r="211" spans="1:9" hidden="1" x14ac:dyDescent="0.25">
      <c r="A211" s="272" t="s">
        <v>594</v>
      </c>
      <c r="B211" s="284" t="s">
        <v>598</v>
      </c>
      <c r="C211" s="272" t="s">
        <v>606</v>
      </c>
      <c r="D211" s="271">
        <v>4.25</v>
      </c>
      <c r="E211" s="276">
        <f t="shared" si="3"/>
        <v>255</v>
      </c>
      <c r="F211" s="273">
        <v>45588</v>
      </c>
      <c r="G211" s="263">
        <v>4.7699999999999996</v>
      </c>
      <c r="H211" s="271"/>
      <c r="I211" s="271"/>
    </row>
    <row r="212" spans="1:9" hidden="1" x14ac:dyDescent="0.25">
      <c r="A212" s="272" t="s">
        <v>594</v>
      </c>
      <c r="B212" s="282" t="s">
        <v>577</v>
      </c>
      <c r="C212" s="272" t="s">
        <v>606</v>
      </c>
      <c r="D212" s="271">
        <v>4.25</v>
      </c>
      <c r="E212" s="276">
        <f t="shared" si="3"/>
        <v>255</v>
      </c>
      <c r="F212" s="273">
        <v>45588</v>
      </c>
      <c r="G212" s="263">
        <v>0.28000000000000003</v>
      </c>
      <c r="H212" s="271"/>
      <c r="I212" s="271"/>
    </row>
    <row r="213" spans="1:9" hidden="1" x14ac:dyDescent="0.25">
      <c r="A213" s="272" t="s">
        <v>594</v>
      </c>
      <c r="B213" s="282" t="s">
        <v>577</v>
      </c>
      <c r="C213" s="272" t="s">
        <v>606</v>
      </c>
      <c r="D213" s="271">
        <v>4.25</v>
      </c>
      <c r="E213" s="276">
        <f t="shared" si="3"/>
        <v>255</v>
      </c>
      <c r="F213" s="273">
        <v>45588</v>
      </c>
      <c r="G213" s="263">
        <v>0.43</v>
      </c>
      <c r="H213" s="271"/>
      <c r="I213" s="271"/>
    </row>
    <row r="214" spans="1:9" hidden="1" x14ac:dyDescent="0.25">
      <c r="A214" s="272" t="s">
        <v>594</v>
      </c>
      <c r="B214" s="282" t="s">
        <v>577</v>
      </c>
      <c r="C214" s="272" t="s">
        <v>606</v>
      </c>
      <c r="D214" s="271">
        <v>4.25</v>
      </c>
      <c r="E214" s="276">
        <f t="shared" si="3"/>
        <v>255</v>
      </c>
      <c r="F214" s="273">
        <v>45588</v>
      </c>
      <c r="G214" s="263">
        <v>0.28000000000000003</v>
      </c>
      <c r="H214" s="271"/>
      <c r="I214" s="271"/>
    </row>
    <row r="215" spans="1:9" hidden="1" x14ac:dyDescent="0.25">
      <c r="A215" s="272" t="s">
        <v>594</v>
      </c>
      <c r="B215" s="282" t="s">
        <v>577</v>
      </c>
      <c r="C215" s="272" t="s">
        <v>606</v>
      </c>
      <c r="D215" s="271">
        <v>4.25</v>
      </c>
      <c r="E215" s="276">
        <f t="shared" si="3"/>
        <v>255</v>
      </c>
      <c r="F215" s="273">
        <v>45588</v>
      </c>
      <c r="G215" s="263">
        <v>0.78</v>
      </c>
      <c r="H215" s="271"/>
      <c r="I215" s="271"/>
    </row>
    <row r="216" spans="1:9" hidden="1" x14ac:dyDescent="0.25">
      <c r="A216" s="272" t="s">
        <v>594</v>
      </c>
      <c r="B216" s="282" t="s">
        <v>577</v>
      </c>
      <c r="C216" s="272" t="s">
        <v>606</v>
      </c>
      <c r="D216" s="271">
        <v>4.25</v>
      </c>
      <c r="E216" s="276">
        <f t="shared" si="3"/>
        <v>255</v>
      </c>
      <c r="F216" s="273">
        <v>45588</v>
      </c>
      <c r="G216" s="263">
        <v>0.95</v>
      </c>
      <c r="H216" s="271"/>
      <c r="I216" s="271"/>
    </row>
    <row r="217" spans="1:9" hidden="1" x14ac:dyDescent="0.25">
      <c r="A217" s="272" t="s">
        <v>594</v>
      </c>
      <c r="B217" s="282" t="s">
        <v>577</v>
      </c>
      <c r="C217" s="272" t="s">
        <v>606</v>
      </c>
      <c r="D217" s="271">
        <v>4.25</v>
      </c>
      <c r="E217" s="276">
        <f t="shared" si="3"/>
        <v>255</v>
      </c>
      <c r="F217" s="273">
        <v>45588</v>
      </c>
      <c r="G217" s="263">
        <v>0.82</v>
      </c>
      <c r="H217" s="271"/>
      <c r="I217" s="271"/>
    </row>
    <row r="218" spans="1:9" hidden="1" x14ac:dyDescent="0.25">
      <c r="A218" s="272" t="s">
        <v>594</v>
      </c>
      <c r="B218" s="282" t="s">
        <v>577</v>
      </c>
      <c r="C218" s="272" t="s">
        <v>606</v>
      </c>
      <c r="D218" s="271">
        <v>4.25</v>
      </c>
      <c r="E218" s="276">
        <f t="shared" si="3"/>
        <v>255</v>
      </c>
      <c r="F218" s="273">
        <v>45588</v>
      </c>
      <c r="G218" s="263">
        <v>0.56999999999999995</v>
      </c>
      <c r="H218" s="271"/>
      <c r="I218" s="271"/>
    </row>
    <row r="219" spans="1:9" hidden="1" x14ac:dyDescent="0.25">
      <c r="A219" s="272" t="s">
        <v>594</v>
      </c>
      <c r="B219" s="282" t="s">
        <v>577</v>
      </c>
      <c r="C219" s="272" t="s">
        <v>606</v>
      </c>
      <c r="D219" s="271">
        <v>4.25</v>
      </c>
      <c r="E219" s="276">
        <f t="shared" si="3"/>
        <v>255</v>
      </c>
      <c r="F219" s="273">
        <v>45588</v>
      </c>
      <c r="G219" s="263">
        <v>0.38</v>
      </c>
      <c r="H219" s="271"/>
      <c r="I219" s="271"/>
    </row>
    <row r="220" spans="1:9" hidden="1" x14ac:dyDescent="0.25">
      <c r="A220" s="272" t="s">
        <v>594</v>
      </c>
      <c r="B220" s="283" t="s">
        <v>591</v>
      </c>
      <c r="C220" s="272" t="s">
        <v>606</v>
      </c>
      <c r="D220" s="271">
        <v>4.25</v>
      </c>
      <c r="E220" s="276">
        <f t="shared" si="3"/>
        <v>255</v>
      </c>
      <c r="F220" s="273">
        <v>45588</v>
      </c>
      <c r="G220" s="263">
        <v>1.53</v>
      </c>
      <c r="H220" s="271"/>
      <c r="I220" s="271"/>
    </row>
    <row r="221" spans="1:9" hidden="1" x14ac:dyDescent="0.25">
      <c r="A221" s="271" t="s">
        <v>584</v>
      </c>
      <c r="B221" s="283" t="s">
        <v>589</v>
      </c>
      <c r="C221" s="272" t="s">
        <v>606</v>
      </c>
      <c r="D221" s="271">
        <v>4.25</v>
      </c>
      <c r="E221" s="276">
        <f t="shared" si="3"/>
        <v>255</v>
      </c>
      <c r="F221" s="273">
        <v>45588</v>
      </c>
      <c r="G221" s="263">
        <v>3.85</v>
      </c>
      <c r="H221" s="271"/>
      <c r="I221" s="271"/>
    </row>
    <row r="222" spans="1:9" hidden="1" x14ac:dyDescent="0.25">
      <c r="A222" s="272" t="s">
        <v>594</v>
      </c>
      <c r="B222" s="285" t="s">
        <v>590</v>
      </c>
      <c r="C222" s="272" t="s">
        <v>606</v>
      </c>
      <c r="D222" s="271">
        <v>4.25</v>
      </c>
      <c r="E222" s="276">
        <f t="shared" si="3"/>
        <v>255</v>
      </c>
      <c r="F222" s="273">
        <v>45588</v>
      </c>
      <c r="G222" s="263">
        <v>43.65</v>
      </c>
      <c r="H222" s="271"/>
      <c r="I222" s="271"/>
    </row>
    <row r="223" spans="1:9" hidden="1" x14ac:dyDescent="0.25">
      <c r="A223" s="271" t="s">
        <v>584</v>
      </c>
      <c r="B223" s="283" t="s">
        <v>246</v>
      </c>
      <c r="C223" s="272" t="s">
        <v>606</v>
      </c>
      <c r="D223" s="271">
        <v>4.25</v>
      </c>
      <c r="E223" s="276">
        <f t="shared" si="3"/>
        <v>255</v>
      </c>
      <c r="F223" s="273">
        <v>45588</v>
      </c>
      <c r="G223" s="263">
        <v>56.95</v>
      </c>
      <c r="H223" s="271"/>
      <c r="I223" s="271"/>
    </row>
    <row r="224" spans="1:9" hidden="1" x14ac:dyDescent="0.25">
      <c r="A224" s="272" t="s">
        <v>594</v>
      </c>
      <c r="B224" s="285" t="s">
        <v>590</v>
      </c>
      <c r="C224" s="272" t="s">
        <v>606</v>
      </c>
      <c r="D224" s="271">
        <v>4.25</v>
      </c>
      <c r="E224" s="276">
        <f t="shared" si="3"/>
        <v>255</v>
      </c>
      <c r="F224" s="273">
        <v>45588</v>
      </c>
      <c r="G224" s="263">
        <v>26.03</v>
      </c>
      <c r="H224" s="271"/>
      <c r="I224" s="271"/>
    </row>
    <row r="225" spans="1:9" ht="30" x14ac:dyDescent="0.25">
      <c r="A225" s="272" t="s">
        <v>594</v>
      </c>
      <c r="B225" s="282" t="s">
        <v>595</v>
      </c>
      <c r="C225" s="271" t="s">
        <v>604</v>
      </c>
      <c r="D225" s="271">
        <v>4.25</v>
      </c>
      <c r="E225" s="276">
        <f t="shared" si="3"/>
        <v>255</v>
      </c>
      <c r="F225" s="273">
        <v>45589</v>
      </c>
      <c r="G225" s="262">
        <v>0.85</v>
      </c>
      <c r="H225" s="271"/>
      <c r="I225" s="271"/>
    </row>
    <row r="226" spans="1:9" ht="30" x14ac:dyDescent="0.25">
      <c r="A226" s="272" t="s">
        <v>594</v>
      </c>
      <c r="B226" s="282" t="s">
        <v>595</v>
      </c>
      <c r="C226" s="271" t="s">
        <v>604</v>
      </c>
      <c r="D226" s="271">
        <v>4.25</v>
      </c>
      <c r="E226" s="276">
        <f t="shared" si="3"/>
        <v>255</v>
      </c>
      <c r="F226" s="273">
        <v>45589</v>
      </c>
      <c r="G226" s="262">
        <v>0.32</v>
      </c>
      <c r="H226" s="271"/>
      <c r="I226" s="271"/>
    </row>
    <row r="227" spans="1:9" ht="30" x14ac:dyDescent="0.25">
      <c r="A227" s="272" t="s">
        <v>594</v>
      </c>
      <c r="B227" s="282" t="s">
        <v>595</v>
      </c>
      <c r="C227" s="271" t="s">
        <v>604</v>
      </c>
      <c r="D227" s="271">
        <v>4.25</v>
      </c>
      <c r="E227" s="276">
        <f t="shared" si="3"/>
        <v>255</v>
      </c>
      <c r="F227" s="273">
        <v>45589</v>
      </c>
      <c r="G227" s="262">
        <v>1.32</v>
      </c>
      <c r="H227" s="271"/>
      <c r="I227" s="271"/>
    </row>
    <row r="228" spans="1:9" ht="30" x14ac:dyDescent="0.25">
      <c r="A228" s="272" t="s">
        <v>594</v>
      </c>
      <c r="B228" s="282" t="s">
        <v>595</v>
      </c>
      <c r="C228" s="271" t="s">
        <v>604</v>
      </c>
      <c r="D228" s="271">
        <v>4.25</v>
      </c>
      <c r="E228" s="276">
        <f t="shared" si="3"/>
        <v>255</v>
      </c>
      <c r="F228" s="273">
        <v>45589</v>
      </c>
      <c r="G228" s="262">
        <v>0.25</v>
      </c>
      <c r="H228" s="271"/>
      <c r="I228" s="271"/>
    </row>
    <row r="229" spans="1:9" ht="30" x14ac:dyDescent="0.25">
      <c r="A229" s="272" t="s">
        <v>594</v>
      </c>
      <c r="B229" s="282" t="s">
        <v>595</v>
      </c>
      <c r="C229" s="271" t="s">
        <v>604</v>
      </c>
      <c r="D229" s="271">
        <v>4.25</v>
      </c>
      <c r="E229" s="276">
        <f t="shared" si="3"/>
        <v>255</v>
      </c>
      <c r="F229" s="273">
        <v>45589</v>
      </c>
      <c r="G229" s="262">
        <v>1.28</v>
      </c>
      <c r="H229" s="271"/>
      <c r="I229" s="271"/>
    </row>
    <row r="230" spans="1:9" ht="30" x14ac:dyDescent="0.25">
      <c r="A230" s="272" t="s">
        <v>594</v>
      </c>
      <c r="B230" s="282" t="s">
        <v>595</v>
      </c>
      <c r="C230" s="271" t="s">
        <v>604</v>
      </c>
      <c r="D230" s="271">
        <v>4.25</v>
      </c>
      <c r="E230" s="276">
        <f t="shared" si="3"/>
        <v>255</v>
      </c>
      <c r="F230" s="273">
        <v>45589</v>
      </c>
      <c r="G230" s="262">
        <v>0.43</v>
      </c>
      <c r="H230" s="271"/>
      <c r="I230" s="271"/>
    </row>
    <row r="231" spans="1:9" ht="30" x14ac:dyDescent="0.25">
      <c r="A231" s="272" t="s">
        <v>594</v>
      </c>
      <c r="B231" s="282" t="s">
        <v>595</v>
      </c>
      <c r="C231" s="271" t="s">
        <v>604</v>
      </c>
      <c r="D231" s="271">
        <v>4.25</v>
      </c>
      <c r="E231" s="276">
        <f t="shared" si="3"/>
        <v>255</v>
      </c>
      <c r="F231" s="273">
        <v>45589</v>
      </c>
      <c r="G231" s="262">
        <v>0.28000000000000003</v>
      </c>
      <c r="H231" s="271"/>
      <c r="I231" s="271"/>
    </row>
    <row r="232" spans="1:9" ht="30" x14ac:dyDescent="0.25">
      <c r="A232" s="272" t="s">
        <v>594</v>
      </c>
      <c r="B232" s="282" t="s">
        <v>595</v>
      </c>
      <c r="C232" s="271" t="s">
        <v>604</v>
      </c>
      <c r="D232" s="271">
        <v>4.25</v>
      </c>
      <c r="E232" s="276">
        <f t="shared" si="3"/>
        <v>255</v>
      </c>
      <c r="F232" s="273">
        <v>45589</v>
      </c>
      <c r="G232" s="262">
        <v>0.4</v>
      </c>
      <c r="H232" s="271"/>
      <c r="I232" s="271"/>
    </row>
    <row r="233" spans="1:9" ht="30" x14ac:dyDescent="0.25">
      <c r="A233" s="272" t="s">
        <v>594</v>
      </c>
      <c r="B233" s="282" t="s">
        <v>595</v>
      </c>
      <c r="C233" s="271" t="s">
        <v>604</v>
      </c>
      <c r="D233" s="271">
        <v>4.25</v>
      </c>
      <c r="E233" s="276">
        <f t="shared" si="3"/>
        <v>255</v>
      </c>
      <c r="F233" s="273">
        <v>45589</v>
      </c>
      <c r="G233" s="262">
        <v>0.45</v>
      </c>
      <c r="H233" s="271"/>
      <c r="I233" s="271"/>
    </row>
    <row r="234" spans="1:9" ht="30" x14ac:dyDescent="0.25">
      <c r="A234" s="272" t="s">
        <v>594</v>
      </c>
      <c r="B234" s="282" t="s">
        <v>595</v>
      </c>
      <c r="C234" s="271" t="s">
        <v>604</v>
      </c>
      <c r="D234" s="271">
        <v>4.25</v>
      </c>
      <c r="E234" s="276">
        <f t="shared" si="3"/>
        <v>255</v>
      </c>
      <c r="F234" s="273">
        <v>45589</v>
      </c>
      <c r="G234" s="262">
        <v>0.22</v>
      </c>
      <c r="H234" s="271"/>
      <c r="I234" s="271"/>
    </row>
    <row r="235" spans="1:9" ht="30" x14ac:dyDescent="0.25">
      <c r="A235" s="272" t="s">
        <v>594</v>
      </c>
      <c r="B235" s="282" t="s">
        <v>595</v>
      </c>
      <c r="C235" s="271" t="s">
        <v>604</v>
      </c>
      <c r="D235" s="271">
        <v>4.25</v>
      </c>
      <c r="E235" s="276">
        <f t="shared" si="3"/>
        <v>255</v>
      </c>
      <c r="F235" s="273">
        <v>45589</v>
      </c>
      <c r="G235" s="262">
        <v>0.5</v>
      </c>
      <c r="H235" s="271"/>
      <c r="I235" s="271"/>
    </row>
    <row r="236" spans="1:9" ht="30" x14ac:dyDescent="0.25">
      <c r="A236" s="272" t="s">
        <v>594</v>
      </c>
      <c r="B236" s="282" t="s">
        <v>595</v>
      </c>
      <c r="C236" s="271" t="s">
        <v>604</v>
      </c>
      <c r="D236" s="271">
        <v>4.25</v>
      </c>
      <c r="E236" s="276">
        <f t="shared" si="3"/>
        <v>255</v>
      </c>
      <c r="F236" s="273">
        <v>45589</v>
      </c>
      <c r="G236" s="262">
        <v>0.72</v>
      </c>
      <c r="H236" s="271"/>
      <c r="I236" s="271"/>
    </row>
    <row r="237" spans="1:9" ht="30" x14ac:dyDescent="0.25">
      <c r="A237" s="272" t="s">
        <v>594</v>
      </c>
      <c r="B237" s="282" t="s">
        <v>595</v>
      </c>
      <c r="C237" s="271" t="s">
        <v>604</v>
      </c>
      <c r="D237" s="271">
        <v>4.25</v>
      </c>
      <c r="E237" s="276">
        <f t="shared" si="3"/>
        <v>255</v>
      </c>
      <c r="F237" s="273">
        <v>45589</v>
      </c>
      <c r="G237" s="262">
        <v>0.38</v>
      </c>
      <c r="H237" s="271"/>
      <c r="I237" s="271"/>
    </row>
    <row r="238" spans="1:9" ht="30" x14ac:dyDescent="0.25">
      <c r="A238" s="272" t="s">
        <v>594</v>
      </c>
      <c r="B238" s="282" t="s">
        <v>595</v>
      </c>
      <c r="C238" s="271" t="s">
        <v>604</v>
      </c>
      <c r="D238" s="271">
        <v>4.25</v>
      </c>
      <c r="E238" s="276">
        <f t="shared" si="3"/>
        <v>255</v>
      </c>
      <c r="F238" s="273">
        <v>45589</v>
      </c>
      <c r="G238" s="262">
        <v>0.35</v>
      </c>
      <c r="H238" s="271"/>
      <c r="I238" s="271"/>
    </row>
    <row r="239" spans="1:9" ht="30" x14ac:dyDescent="0.25">
      <c r="A239" s="272" t="s">
        <v>594</v>
      </c>
      <c r="B239" s="282" t="s">
        <v>595</v>
      </c>
      <c r="C239" s="271" t="s">
        <v>604</v>
      </c>
      <c r="D239" s="271">
        <v>4.25</v>
      </c>
      <c r="E239" s="276">
        <f t="shared" si="3"/>
        <v>255</v>
      </c>
      <c r="F239" s="273">
        <v>45589</v>
      </c>
      <c r="G239" s="262">
        <v>0.47</v>
      </c>
      <c r="H239" s="271"/>
      <c r="I239" s="271"/>
    </row>
    <row r="240" spans="1:9" ht="30" x14ac:dyDescent="0.25">
      <c r="A240" s="272" t="s">
        <v>594</v>
      </c>
      <c r="B240" s="282" t="s">
        <v>595</v>
      </c>
      <c r="C240" s="271" t="s">
        <v>604</v>
      </c>
      <c r="D240" s="271">
        <v>4.25</v>
      </c>
      <c r="E240" s="276">
        <f t="shared" si="3"/>
        <v>255</v>
      </c>
      <c r="F240" s="273">
        <v>45589</v>
      </c>
      <c r="G240" s="262">
        <v>0.32</v>
      </c>
      <c r="H240" s="271"/>
      <c r="I240" s="271"/>
    </row>
    <row r="241" spans="1:9" ht="30" x14ac:dyDescent="0.25">
      <c r="A241" s="272" t="s">
        <v>594</v>
      </c>
      <c r="B241" s="282" t="s">
        <v>595</v>
      </c>
      <c r="C241" s="271" t="s">
        <v>604</v>
      </c>
      <c r="D241" s="271">
        <v>4.25</v>
      </c>
      <c r="E241" s="276">
        <f t="shared" si="3"/>
        <v>255</v>
      </c>
      <c r="F241" s="273">
        <v>45589</v>
      </c>
      <c r="G241" s="262">
        <v>0.38</v>
      </c>
      <c r="H241" s="271"/>
      <c r="I241" s="271"/>
    </row>
    <row r="242" spans="1:9" ht="30" x14ac:dyDescent="0.25">
      <c r="A242" s="272" t="s">
        <v>594</v>
      </c>
      <c r="B242" s="282" t="s">
        <v>595</v>
      </c>
      <c r="C242" s="271" t="s">
        <v>604</v>
      </c>
      <c r="D242" s="271">
        <v>4.25</v>
      </c>
      <c r="E242" s="276">
        <f t="shared" si="3"/>
        <v>255</v>
      </c>
      <c r="F242" s="273">
        <v>45589</v>
      </c>
      <c r="G242" s="262">
        <v>1.57</v>
      </c>
      <c r="H242" s="271"/>
      <c r="I242" s="271"/>
    </row>
    <row r="243" spans="1:9" ht="30" x14ac:dyDescent="0.25">
      <c r="A243" s="272" t="s">
        <v>594</v>
      </c>
      <c r="B243" s="282" t="s">
        <v>595</v>
      </c>
      <c r="C243" s="271" t="s">
        <v>604</v>
      </c>
      <c r="D243" s="271">
        <v>4.25</v>
      </c>
      <c r="E243" s="276">
        <f t="shared" si="3"/>
        <v>255</v>
      </c>
      <c r="F243" s="273">
        <v>45589</v>
      </c>
      <c r="G243" s="262">
        <v>0.97</v>
      </c>
      <c r="H243" s="271"/>
      <c r="I243" s="271"/>
    </row>
    <row r="244" spans="1:9" ht="30" x14ac:dyDescent="0.25">
      <c r="A244" s="272" t="s">
        <v>594</v>
      </c>
      <c r="B244" s="282" t="s">
        <v>595</v>
      </c>
      <c r="C244" s="271" t="s">
        <v>604</v>
      </c>
      <c r="D244" s="271">
        <v>4.25</v>
      </c>
      <c r="E244" s="276">
        <f t="shared" si="3"/>
        <v>255</v>
      </c>
      <c r="F244" s="273">
        <v>45589</v>
      </c>
      <c r="G244" s="262">
        <v>0.87</v>
      </c>
      <c r="H244" s="271"/>
      <c r="I244" s="271"/>
    </row>
    <row r="245" spans="1:9" ht="30" x14ac:dyDescent="0.25">
      <c r="A245" s="272" t="s">
        <v>594</v>
      </c>
      <c r="B245" s="282" t="s">
        <v>595</v>
      </c>
      <c r="C245" s="271" t="s">
        <v>604</v>
      </c>
      <c r="D245" s="271">
        <v>4.25</v>
      </c>
      <c r="E245" s="276">
        <f t="shared" si="3"/>
        <v>255</v>
      </c>
      <c r="F245" s="273">
        <v>45589</v>
      </c>
      <c r="G245" s="262">
        <v>1.17</v>
      </c>
      <c r="H245" s="271"/>
      <c r="I245" s="271"/>
    </row>
    <row r="246" spans="1:9" ht="30" x14ac:dyDescent="0.25">
      <c r="A246" s="272" t="s">
        <v>594</v>
      </c>
      <c r="B246" s="282" t="s">
        <v>595</v>
      </c>
      <c r="C246" s="271" t="s">
        <v>604</v>
      </c>
      <c r="D246" s="271">
        <v>4.25</v>
      </c>
      <c r="E246" s="276">
        <f t="shared" si="3"/>
        <v>255</v>
      </c>
      <c r="F246" s="273">
        <v>45589</v>
      </c>
      <c r="G246" s="262">
        <v>1.62</v>
      </c>
      <c r="H246" s="271"/>
      <c r="I246" s="271"/>
    </row>
    <row r="247" spans="1:9" ht="30" x14ac:dyDescent="0.25">
      <c r="A247" s="272" t="s">
        <v>594</v>
      </c>
      <c r="B247" s="282" t="s">
        <v>595</v>
      </c>
      <c r="C247" s="271" t="s">
        <v>604</v>
      </c>
      <c r="D247" s="271">
        <v>4.25</v>
      </c>
      <c r="E247" s="276">
        <f t="shared" si="3"/>
        <v>255</v>
      </c>
      <c r="F247" s="273">
        <v>45589</v>
      </c>
      <c r="G247" s="262">
        <v>1.38</v>
      </c>
      <c r="H247" s="271"/>
      <c r="I247" s="271"/>
    </row>
    <row r="248" spans="1:9" ht="30" x14ac:dyDescent="0.25">
      <c r="A248" s="272" t="s">
        <v>594</v>
      </c>
      <c r="B248" s="282" t="s">
        <v>595</v>
      </c>
      <c r="C248" s="271" t="s">
        <v>604</v>
      </c>
      <c r="D248" s="271">
        <v>4.25</v>
      </c>
      <c r="E248" s="276">
        <f t="shared" si="3"/>
        <v>255</v>
      </c>
      <c r="F248" s="273">
        <v>45589</v>
      </c>
      <c r="G248" s="262">
        <v>0.68</v>
      </c>
      <c r="H248" s="271"/>
      <c r="I248" s="271"/>
    </row>
    <row r="249" spans="1:9" ht="30" x14ac:dyDescent="0.25">
      <c r="A249" s="272" t="s">
        <v>594</v>
      </c>
      <c r="B249" s="282" t="s">
        <v>595</v>
      </c>
      <c r="C249" s="271" t="s">
        <v>604</v>
      </c>
      <c r="D249" s="271">
        <v>4.25</v>
      </c>
      <c r="E249" s="276">
        <f t="shared" si="3"/>
        <v>255</v>
      </c>
      <c r="F249" s="273">
        <v>45589</v>
      </c>
      <c r="G249" s="262">
        <v>0.62</v>
      </c>
      <c r="H249" s="271"/>
      <c r="I249" s="271"/>
    </row>
    <row r="250" spans="1:9" ht="30" x14ac:dyDescent="0.25">
      <c r="A250" s="272" t="s">
        <v>594</v>
      </c>
      <c r="B250" s="282" t="s">
        <v>595</v>
      </c>
      <c r="C250" s="271" t="s">
        <v>604</v>
      </c>
      <c r="D250" s="271">
        <v>4.25</v>
      </c>
      <c r="E250" s="276">
        <f t="shared" si="3"/>
        <v>255</v>
      </c>
      <c r="F250" s="273">
        <v>45589</v>
      </c>
      <c r="G250" s="262">
        <v>0.52</v>
      </c>
      <c r="H250" s="271"/>
      <c r="I250" s="271"/>
    </row>
    <row r="251" spans="1:9" ht="30" x14ac:dyDescent="0.25">
      <c r="A251" s="272" t="s">
        <v>594</v>
      </c>
      <c r="B251" s="282" t="s">
        <v>595</v>
      </c>
      <c r="C251" s="271" t="s">
        <v>604</v>
      </c>
      <c r="D251" s="271">
        <v>4.25</v>
      </c>
      <c r="E251" s="276">
        <f t="shared" si="3"/>
        <v>255</v>
      </c>
      <c r="F251" s="273">
        <v>45589</v>
      </c>
      <c r="G251" s="262">
        <v>0.56999999999999995</v>
      </c>
      <c r="H251" s="271"/>
      <c r="I251" s="271"/>
    </row>
    <row r="252" spans="1:9" ht="30" x14ac:dyDescent="0.25">
      <c r="A252" s="272" t="s">
        <v>594</v>
      </c>
      <c r="B252" s="282" t="s">
        <v>595</v>
      </c>
      <c r="C252" s="271" t="s">
        <v>604</v>
      </c>
      <c r="D252" s="271">
        <v>4.25</v>
      </c>
      <c r="E252" s="276">
        <f t="shared" si="3"/>
        <v>255</v>
      </c>
      <c r="F252" s="273">
        <v>45589</v>
      </c>
      <c r="G252" s="262">
        <v>0.38</v>
      </c>
      <c r="H252" s="271"/>
      <c r="I252" s="271"/>
    </row>
    <row r="253" spans="1:9" ht="30" x14ac:dyDescent="0.25">
      <c r="A253" s="272" t="s">
        <v>594</v>
      </c>
      <c r="B253" s="282" t="s">
        <v>595</v>
      </c>
      <c r="C253" s="271" t="s">
        <v>604</v>
      </c>
      <c r="D253" s="271">
        <v>4.25</v>
      </c>
      <c r="E253" s="276">
        <f t="shared" si="3"/>
        <v>255</v>
      </c>
      <c r="F253" s="273">
        <v>45589</v>
      </c>
      <c r="G253" s="262">
        <v>0.2</v>
      </c>
      <c r="H253" s="271"/>
      <c r="I253" s="271"/>
    </row>
    <row r="254" spans="1:9" ht="30" x14ac:dyDescent="0.25">
      <c r="A254" s="272" t="s">
        <v>594</v>
      </c>
      <c r="B254" s="282" t="s">
        <v>595</v>
      </c>
      <c r="C254" s="271" t="s">
        <v>604</v>
      </c>
      <c r="D254" s="271">
        <v>4.25</v>
      </c>
      <c r="E254" s="276">
        <f t="shared" si="3"/>
        <v>255</v>
      </c>
      <c r="F254" s="273">
        <v>45589</v>
      </c>
      <c r="G254" s="262">
        <v>0.56999999999999995</v>
      </c>
      <c r="H254" s="271"/>
      <c r="I254" s="271"/>
    </row>
    <row r="255" spans="1:9" ht="30" x14ac:dyDescent="0.25">
      <c r="A255" s="272" t="s">
        <v>594</v>
      </c>
      <c r="B255" s="282" t="s">
        <v>595</v>
      </c>
      <c r="C255" s="271" t="s">
        <v>604</v>
      </c>
      <c r="D255" s="271">
        <v>4.25</v>
      </c>
      <c r="E255" s="276">
        <f t="shared" si="3"/>
        <v>255</v>
      </c>
      <c r="F255" s="273">
        <v>45589</v>
      </c>
      <c r="G255" s="262">
        <v>0.38</v>
      </c>
      <c r="H255" s="271"/>
      <c r="I255" s="271"/>
    </row>
    <row r="256" spans="1:9" ht="30" x14ac:dyDescent="0.25">
      <c r="A256" s="272" t="s">
        <v>594</v>
      </c>
      <c r="B256" s="282" t="s">
        <v>595</v>
      </c>
      <c r="C256" s="271" t="s">
        <v>604</v>
      </c>
      <c r="D256" s="271">
        <v>4.25</v>
      </c>
      <c r="E256" s="276">
        <f t="shared" si="3"/>
        <v>255</v>
      </c>
      <c r="F256" s="273">
        <v>45589</v>
      </c>
      <c r="G256" s="262">
        <v>0.37</v>
      </c>
      <c r="H256" s="271"/>
      <c r="I256" s="271"/>
    </row>
    <row r="257" spans="1:9" ht="30" x14ac:dyDescent="0.25">
      <c r="A257" s="272" t="s">
        <v>594</v>
      </c>
      <c r="B257" s="282" t="s">
        <v>595</v>
      </c>
      <c r="C257" s="271" t="s">
        <v>604</v>
      </c>
      <c r="D257" s="271">
        <v>4.25</v>
      </c>
      <c r="E257" s="276">
        <f t="shared" si="3"/>
        <v>255</v>
      </c>
      <c r="F257" s="273">
        <v>45589</v>
      </c>
      <c r="G257" s="262">
        <v>0.3</v>
      </c>
      <c r="H257" s="271"/>
      <c r="I257" s="271"/>
    </row>
    <row r="258" spans="1:9" ht="30" x14ac:dyDescent="0.25">
      <c r="A258" s="272" t="s">
        <v>594</v>
      </c>
      <c r="B258" s="282" t="s">
        <v>595</v>
      </c>
      <c r="C258" s="271" t="s">
        <v>604</v>
      </c>
      <c r="D258" s="271">
        <v>4.25</v>
      </c>
      <c r="E258" s="276">
        <f t="shared" si="3"/>
        <v>255</v>
      </c>
      <c r="F258" s="273">
        <v>45589</v>
      </c>
      <c r="G258" s="262">
        <v>0.6</v>
      </c>
      <c r="H258" s="271"/>
      <c r="I258" s="271"/>
    </row>
    <row r="259" spans="1:9" ht="30" x14ac:dyDescent="0.25">
      <c r="A259" s="272" t="s">
        <v>594</v>
      </c>
      <c r="B259" s="282" t="s">
        <v>595</v>
      </c>
      <c r="C259" s="271" t="s">
        <v>604</v>
      </c>
      <c r="D259" s="271">
        <v>4.25</v>
      </c>
      <c r="E259" s="276">
        <f t="shared" ref="E259:E322" si="4">+D259*60</f>
        <v>255</v>
      </c>
      <c r="F259" s="273">
        <v>45589</v>
      </c>
      <c r="G259" s="262">
        <v>0.27</v>
      </c>
      <c r="H259" s="271"/>
      <c r="I259" s="271"/>
    </row>
    <row r="260" spans="1:9" ht="30" x14ac:dyDescent="0.25">
      <c r="A260" s="272" t="s">
        <v>594</v>
      </c>
      <c r="B260" s="282" t="s">
        <v>595</v>
      </c>
      <c r="C260" s="271" t="s">
        <v>604</v>
      </c>
      <c r="D260" s="271">
        <v>4.25</v>
      </c>
      <c r="E260" s="276">
        <f t="shared" si="4"/>
        <v>255</v>
      </c>
      <c r="F260" s="273">
        <v>45589</v>
      </c>
      <c r="G260" s="262">
        <v>0.18</v>
      </c>
      <c r="H260" s="271"/>
      <c r="I260" s="271"/>
    </row>
    <row r="261" spans="1:9" ht="30" x14ac:dyDescent="0.25">
      <c r="A261" s="272" t="s">
        <v>594</v>
      </c>
      <c r="B261" s="282" t="s">
        <v>595</v>
      </c>
      <c r="C261" s="271" t="s">
        <v>604</v>
      </c>
      <c r="D261" s="271">
        <v>4.25</v>
      </c>
      <c r="E261" s="276">
        <f t="shared" si="4"/>
        <v>255</v>
      </c>
      <c r="F261" s="273">
        <v>45589</v>
      </c>
      <c r="G261" s="262">
        <v>0.23</v>
      </c>
      <c r="H261" s="271"/>
      <c r="I261" s="271"/>
    </row>
    <row r="262" spans="1:9" ht="30" x14ac:dyDescent="0.25">
      <c r="A262" s="272" t="s">
        <v>594</v>
      </c>
      <c r="B262" s="282" t="s">
        <v>595</v>
      </c>
      <c r="C262" s="271" t="s">
        <v>604</v>
      </c>
      <c r="D262" s="271">
        <v>4.25</v>
      </c>
      <c r="E262" s="276">
        <f t="shared" si="4"/>
        <v>255</v>
      </c>
      <c r="F262" s="273">
        <v>45589</v>
      </c>
      <c r="G262" s="262">
        <v>0.38</v>
      </c>
      <c r="H262" s="271"/>
      <c r="I262" s="271"/>
    </row>
    <row r="263" spans="1:9" ht="30" x14ac:dyDescent="0.25">
      <c r="A263" s="272" t="s">
        <v>594</v>
      </c>
      <c r="B263" s="282" t="s">
        <v>595</v>
      </c>
      <c r="C263" s="271" t="s">
        <v>604</v>
      </c>
      <c r="D263" s="271">
        <v>4.25</v>
      </c>
      <c r="E263" s="276">
        <f t="shared" si="4"/>
        <v>255</v>
      </c>
      <c r="F263" s="273">
        <v>45589</v>
      </c>
      <c r="G263" s="262">
        <v>0.37</v>
      </c>
      <c r="H263" s="271"/>
      <c r="I263" s="271"/>
    </row>
    <row r="264" spans="1:9" ht="30" x14ac:dyDescent="0.25">
      <c r="A264" s="272" t="s">
        <v>594</v>
      </c>
      <c r="B264" s="282" t="s">
        <v>595</v>
      </c>
      <c r="C264" s="271" t="s">
        <v>604</v>
      </c>
      <c r="D264" s="271">
        <v>4.25</v>
      </c>
      <c r="E264" s="276">
        <f t="shared" si="4"/>
        <v>255</v>
      </c>
      <c r="F264" s="273">
        <v>45589</v>
      </c>
      <c r="G264" s="262">
        <v>0.23</v>
      </c>
      <c r="H264" s="271"/>
      <c r="I264" s="271"/>
    </row>
    <row r="265" spans="1:9" ht="30" x14ac:dyDescent="0.25">
      <c r="A265" s="272" t="s">
        <v>594</v>
      </c>
      <c r="B265" s="282" t="s">
        <v>595</v>
      </c>
      <c r="C265" s="271" t="s">
        <v>604</v>
      </c>
      <c r="D265" s="271">
        <v>4.25</v>
      </c>
      <c r="E265" s="276">
        <f t="shared" si="4"/>
        <v>255</v>
      </c>
      <c r="F265" s="273">
        <v>45589</v>
      </c>
      <c r="G265" s="262">
        <v>0.28000000000000003</v>
      </c>
      <c r="H265" s="271"/>
      <c r="I265" s="271"/>
    </row>
    <row r="266" spans="1:9" ht="30" x14ac:dyDescent="0.25">
      <c r="A266" s="272" t="s">
        <v>594</v>
      </c>
      <c r="B266" s="282" t="s">
        <v>595</v>
      </c>
      <c r="C266" s="271" t="s">
        <v>604</v>
      </c>
      <c r="D266" s="271">
        <v>4.25</v>
      </c>
      <c r="E266" s="276">
        <f t="shared" si="4"/>
        <v>255</v>
      </c>
      <c r="F266" s="273">
        <v>45589</v>
      </c>
      <c r="G266" s="262">
        <v>0.22</v>
      </c>
      <c r="H266" s="271"/>
      <c r="I266" s="271"/>
    </row>
    <row r="267" spans="1:9" ht="30" x14ac:dyDescent="0.25">
      <c r="A267" s="272" t="s">
        <v>594</v>
      </c>
      <c r="B267" s="282" t="s">
        <v>595</v>
      </c>
      <c r="C267" s="271" t="s">
        <v>604</v>
      </c>
      <c r="D267" s="271">
        <v>4.25</v>
      </c>
      <c r="E267" s="276">
        <f t="shared" si="4"/>
        <v>255</v>
      </c>
      <c r="F267" s="273">
        <v>45589</v>
      </c>
      <c r="G267" s="262">
        <v>0.2</v>
      </c>
      <c r="H267" s="271"/>
      <c r="I267" s="271"/>
    </row>
    <row r="268" spans="1:9" ht="30" x14ac:dyDescent="0.25">
      <c r="A268" s="272" t="s">
        <v>594</v>
      </c>
      <c r="B268" s="282" t="s">
        <v>595</v>
      </c>
      <c r="C268" s="271" t="s">
        <v>604</v>
      </c>
      <c r="D268" s="271">
        <v>4.25</v>
      </c>
      <c r="E268" s="276">
        <f t="shared" si="4"/>
        <v>255</v>
      </c>
      <c r="F268" s="273">
        <v>45589</v>
      </c>
      <c r="G268" s="262">
        <v>0.42</v>
      </c>
      <c r="H268" s="271"/>
      <c r="I268" s="271"/>
    </row>
    <row r="269" spans="1:9" ht="30" x14ac:dyDescent="0.25">
      <c r="A269" s="272" t="s">
        <v>594</v>
      </c>
      <c r="B269" s="282" t="s">
        <v>595</v>
      </c>
      <c r="C269" s="271" t="s">
        <v>604</v>
      </c>
      <c r="D269" s="271">
        <v>4.25</v>
      </c>
      <c r="E269" s="276">
        <f t="shared" si="4"/>
        <v>255</v>
      </c>
      <c r="F269" s="273">
        <v>45589</v>
      </c>
      <c r="G269" s="262">
        <v>0.47</v>
      </c>
      <c r="H269" s="271"/>
      <c r="I269" s="271"/>
    </row>
    <row r="270" spans="1:9" ht="30" x14ac:dyDescent="0.25">
      <c r="A270" s="272" t="s">
        <v>594</v>
      </c>
      <c r="B270" s="282" t="s">
        <v>595</v>
      </c>
      <c r="C270" s="271" t="s">
        <v>604</v>
      </c>
      <c r="D270" s="271">
        <v>4.25</v>
      </c>
      <c r="E270" s="276">
        <f t="shared" si="4"/>
        <v>255</v>
      </c>
      <c r="F270" s="273">
        <v>45589</v>
      </c>
      <c r="G270" s="262">
        <v>0.35</v>
      </c>
      <c r="H270" s="271"/>
      <c r="I270" s="271"/>
    </row>
    <row r="271" spans="1:9" ht="30" x14ac:dyDescent="0.25">
      <c r="A271" s="272" t="s">
        <v>594</v>
      </c>
      <c r="B271" s="282" t="s">
        <v>595</v>
      </c>
      <c r="C271" s="271" t="s">
        <v>604</v>
      </c>
      <c r="D271" s="271">
        <v>4.25</v>
      </c>
      <c r="E271" s="276">
        <f t="shared" si="4"/>
        <v>255</v>
      </c>
      <c r="F271" s="273">
        <v>45589</v>
      </c>
      <c r="G271" s="262">
        <v>0.13</v>
      </c>
      <c r="H271" s="271"/>
      <c r="I271" s="271"/>
    </row>
    <row r="272" spans="1:9" ht="30" x14ac:dyDescent="0.25">
      <c r="A272" s="272" t="s">
        <v>594</v>
      </c>
      <c r="B272" s="282" t="s">
        <v>595</v>
      </c>
      <c r="C272" s="271" t="s">
        <v>604</v>
      </c>
      <c r="D272" s="271">
        <v>4.25</v>
      </c>
      <c r="E272" s="276">
        <f t="shared" si="4"/>
        <v>255</v>
      </c>
      <c r="F272" s="273">
        <v>45589</v>
      </c>
      <c r="G272" s="262">
        <v>0.87</v>
      </c>
      <c r="H272" s="271"/>
      <c r="I272" s="271"/>
    </row>
    <row r="273" spans="1:9" ht="30" x14ac:dyDescent="0.25">
      <c r="A273" s="272" t="s">
        <v>594</v>
      </c>
      <c r="B273" s="282" t="s">
        <v>595</v>
      </c>
      <c r="C273" s="271" t="s">
        <v>604</v>
      </c>
      <c r="D273" s="271">
        <v>4.25</v>
      </c>
      <c r="E273" s="276">
        <f t="shared" si="4"/>
        <v>255</v>
      </c>
      <c r="F273" s="273">
        <v>45589</v>
      </c>
      <c r="G273" s="262">
        <v>0.23</v>
      </c>
      <c r="H273" s="271"/>
      <c r="I273" s="271"/>
    </row>
    <row r="274" spans="1:9" ht="30" x14ac:dyDescent="0.25">
      <c r="A274" s="272" t="s">
        <v>594</v>
      </c>
      <c r="B274" s="282" t="s">
        <v>595</v>
      </c>
      <c r="C274" s="271" t="s">
        <v>604</v>
      </c>
      <c r="D274" s="271">
        <v>4.25</v>
      </c>
      <c r="E274" s="276">
        <f t="shared" si="4"/>
        <v>255</v>
      </c>
      <c r="F274" s="273">
        <v>45589</v>
      </c>
      <c r="G274" s="262">
        <v>0.48</v>
      </c>
      <c r="H274" s="271"/>
      <c r="I274" s="271"/>
    </row>
    <row r="275" spans="1:9" ht="30" x14ac:dyDescent="0.25">
      <c r="A275" s="272" t="s">
        <v>594</v>
      </c>
      <c r="B275" s="282" t="s">
        <v>595</v>
      </c>
      <c r="C275" s="271" t="s">
        <v>604</v>
      </c>
      <c r="D275" s="271">
        <v>4.25</v>
      </c>
      <c r="E275" s="276">
        <f t="shared" si="4"/>
        <v>255</v>
      </c>
      <c r="F275" s="273">
        <v>45589</v>
      </c>
      <c r="G275" s="262">
        <v>0.2</v>
      </c>
      <c r="H275" s="271"/>
      <c r="I275" s="271"/>
    </row>
    <row r="276" spans="1:9" ht="30" x14ac:dyDescent="0.25">
      <c r="A276" s="272" t="s">
        <v>594</v>
      </c>
      <c r="B276" s="282" t="s">
        <v>595</v>
      </c>
      <c r="C276" s="271" t="s">
        <v>604</v>
      </c>
      <c r="D276" s="271">
        <v>4.25</v>
      </c>
      <c r="E276" s="276">
        <f t="shared" si="4"/>
        <v>255</v>
      </c>
      <c r="F276" s="273">
        <v>45589</v>
      </c>
      <c r="G276" s="262">
        <v>0.32</v>
      </c>
      <c r="H276" s="271"/>
      <c r="I276" s="271"/>
    </row>
    <row r="277" spans="1:9" ht="30" x14ac:dyDescent="0.25">
      <c r="A277" s="272" t="s">
        <v>594</v>
      </c>
      <c r="B277" s="282" t="s">
        <v>595</v>
      </c>
      <c r="C277" s="271" t="s">
        <v>604</v>
      </c>
      <c r="D277" s="271">
        <v>4.25</v>
      </c>
      <c r="E277" s="276">
        <f t="shared" si="4"/>
        <v>255</v>
      </c>
      <c r="F277" s="273">
        <v>45589</v>
      </c>
      <c r="G277" s="262">
        <v>0.3</v>
      </c>
      <c r="H277" s="271"/>
      <c r="I277" s="271"/>
    </row>
    <row r="278" spans="1:9" ht="30" x14ac:dyDescent="0.25">
      <c r="A278" s="272" t="s">
        <v>594</v>
      </c>
      <c r="B278" s="282" t="s">
        <v>595</v>
      </c>
      <c r="C278" s="271" t="s">
        <v>604</v>
      </c>
      <c r="D278" s="271">
        <v>4.25</v>
      </c>
      <c r="E278" s="276">
        <f t="shared" si="4"/>
        <v>255</v>
      </c>
      <c r="F278" s="273">
        <v>45589</v>
      </c>
      <c r="G278" s="262">
        <v>0.67</v>
      </c>
      <c r="H278" s="271"/>
      <c r="I278" s="271"/>
    </row>
    <row r="279" spans="1:9" ht="30" x14ac:dyDescent="0.25">
      <c r="A279" s="272" t="s">
        <v>594</v>
      </c>
      <c r="B279" s="282" t="s">
        <v>595</v>
      </c>
      <c r="C279" s="271" t="s">
        <v>604</v>
      </c>
      <c r="D279" s="271">
        <v>4.25</v>
      </c>
      <c r="E279" s="276">
        <f t="shared" si="4"/>
        <v>255</v>
      </c>
      <c r="F279" s="273">
        <v>45589</v>
      </c>
      <c r="G279" s="262">
        <v>1.5</v>
      </c>
      <c r="H279" s="271"/>
      <c r="I279" s="271"/>
    </row>
    <row r="280" spans="1:9" ht="30" x14ac:dyDescent="0.25">
      <c r="A280" s="272" t="s">
        <v>594</v>
      </c>
      <c r="B280" s="282" t="s">
        <v>595</v>
      </c>
      <c r="C280" s="271" t="s">
        <v>604</v>
      </c>
      <c r="D280" s="271">
        <v>4.25</v>
      </c>
      <c r="E280" s="276">
        <f t="shared" si="4"/>
        <v>255</v>
      </c>
      <c r="F280" s="273">
        <v>45589</v>
      </c>
      <c r="G280" s="262">
        <v>0.33</v>
      </c>
      <c r="H280" s="271"/>
      <c r="I280" s="271"/>
    </row>
    <row r="281" spans="1:9" ht="30" x14ac:dyDescent="0.25">
      <c r="A281" s="272" t="s">
        <v>594</v>
      </c>
      <c r="B281" s="282" t="s">
        <v>595</v>
      </c>
      <c r="C281" s="271" t="s">
        <v>604</v>
      </c>
      <c r="D281" s="271">
        <v>4.25</v>
      </c>
      <c r="E281" s="276">
        <f t="shared" si="4"/>
        <v>255</v>
      </c>
      <c r="F281" s="273">
        <v>45589</v>
      </c>
      <c r="G281" s="262">
        <v>1.5</v>
      </c>
      <c r="H281" s="271"/>
      <c r="I281" s="271"/>
    </row>
    <row r="282" spans="1:9" ht="30" x14ac:dyDescent="0.25">
      <c r="A282" s="272" t="s">
        <v>594</v>
      </c>
      <c r="B282" s="282" t="s">
        <v>595</v>
      </c>
      <c r="C282" s="271" t="s">
        <v>604</v>
      </c>
      <c r="D282" s="271">
        <v>4.25</v>
      </c>
      <c r="E282" s="276">
        <f t="shared" si="4"/>
        <v>255</v>
      </c>
      <c r="F282" s="273">
        <v>45589</v>
      </c>
      <c r="G282" s="262">
        <v>0.72</v>
      </c>
      <c r="H282" s="271"/>
      <c r="I282" s="271"/>
    </row>
    <row r="283" spans="1:9" ht="30" x14ac:dyDescent="0.25">
      <c r="A283" s="272" t="s">
        <v>594</v>
      </c>
      <c r="B283" s="282" t="s">
        <v>595</v>
      </c>
      <c r="C283" s="271" t="s">
        <v>604</v>
      </c>
      <c r="D283" s="271">
        <v>4.25</v>
      </c>
      <c r="E283" s="276">
        <f t="shared" si="4"/>
        <v>255</v>
      </c>
      <c r="F283" s="273">
        <v>45589</v>
      </c>
      <c r="G283" s="262">
        <v>0.28000000000000003</v>
      </c>
      <c r="H283" s="271"/>
      <c r="I283" s="271"/>
    </row>
    <row r="284" spans="1:9" ht="30" x14ac:dyDescent="0.25">
      <c r="A284" s="272" t="s">
        <v>594</v>
      </c>
      <c r="B284" s="282" t="s">
        <v>595</v>
      </c>
      <c r="C284" s="271" t="s">
        <v>604</v>
      </c>
      <c r="D284" s="271">
        <v>4.25</v>
      </c>
      <c r="E284" s="276">
        <f t="shared" si="4"/>
        <v>255</v>
      </c>
      <c r="F284" s="273">
        <v>45589</v>
      </c>
      <c r="G284" s="262">
        <v>0.2</v>
      </c>
      <c r="H284" s="271"/>
      <c r="I284" s="271"/>
    </row>
    <row r="285" spans="1:9" ht="30" x14ac:dyDescent="0.25">
      <c r="A285" s="272" t="s">
        <v>594</v>
      </c>
      <c r="B285" s="282" t="s">
        <v>595</v>
      </c>
      <c r="C285" s="271" t="s">
        <v>604</v>
      </c>
      <c r="D285" s="271">
        <v>4.25</v>
      </c>
      <c r="E285" s="276">
        <f t="shared" si="4"/>
        <v>255</v>
      </c>
      <c r="F285" s="273">
        <v>45589</v>
      </c>
      <c r="G285" s="262">
        <v>1.98</v>
      </c>
      <c r="H285" s="271"/>
      <c r="I285" s="271"/>
    </row>
    <row r="286" spans="1:9" ht="30" x14ac:dyDescent="0.25">
      <c r="A286" s="272" t="s">
        <v>594</v>
      </c>
      <c r="B286" s="282" t="s">
        <v>595</v>
      </c>
      <c r="C286" s="271" t="s">
        <v>604</v>
      </c>
      <c r="D286" s="271">
        <v>4.25</v>
      </c>
      <c r="E286" s="276">
        <f t="shared" si="4"/>
        <v>255</v>
      </c>
      <c r="F286" s="273">
        <v>45589</v>
      </c>
      <c r="G286" s="262">
        <v>0.22</v>
      </c>
      <c r="H286" s="271"/>
      <c r="I286" s="271"/>
    </row>
    <row r="287" spans="1:9" ht="30" x14ac:dyDescent="0.25">
      <c r="A287" s="272" t="s">
        <v>594</v>
      </c>
      <c r="B287" s="282" t="s">
        <v>595</v>
      </c>
      <c r="C287" s="271" t="s">
        <v>604</v>
      </c>
      <c r="D287" s="271">
        <v>4.25</v>
      </c>
      <c r="E287" s="276">
        <f t="shared" si="4"/>
        <v>255</v>
      </c>
      <c r="F287" s="273">
        <v>45589</v>
      </c>
      <c r="G287" s="262">
        <v>0.4</v>
      </c>
      <c r="H287" s="271"/>
      <c r="I287" s="271"/>
    </row>
    <row r="288" spans="1:9" ht="30" x14ac:dyDescent="0.25">
      <c r="A288" s="272" t="s">
        <v>594</v>
      </c>
      <c r="B288" s="282" t="s">
        <v>595</v>
      </c>
      <c r="C288" s="271" t="s">
        <v>604</v>
      </c>
      <c r="D288" s="271">
        <v>4.25</v>
      </c>
      <c r="E288" s="276">
        <f t="shared" si="4"/>
        <v>255</v>
      </c>
      <c r="F288" s="273">
        <v>45589</v>
      </c>
      <c r="G288" s="262">
        <v>5.7</v>
      </c>
      <c r="H288" s="271"/>
      <c r="I288" s="271"/>
    </row>
    <row r="289" spans="1:9" ht="30" x14ac:dyDescent="0.25">
      <c r="A289" s="272" t="s">
        <v>594</v>
      </c>
      <c r="B289" s="282" t="s">
        <v>595</v>
      </c>
      <c r="C289" s="271" t="s">
        <v>604</v>
      </c>
      <c r="D289" s="271">
        <v>4.25</v>
      </c>
      <c r="E289" s="276">
        <f t="shared" si="4"/>
        <v>255</v>
      </c>
      <c r="F289" s="273">
        <v>45589</v>
      </c>
      <c r="G289" s="262">
        <v>0.92</v>
      </c>
      <c r="H289" s="271"/>
      <c r="I289" s="271"/>
    </row>
    <row r="290" spans="1:9" ht="30" x14ac:dyDescent="0.25">
      <c r="A290" s="272" t="s">
        <v>594</v>
      </c>
      <c r="B290" s="282" t="s">
        <v>595</v>
      </c>
      <c r="C290" s="271" t="s">
        <v>604</v>
      </c>
      <c r="D290" s="271">
        <v>4.25</v>
      </c>
      <c r="E290" s="276">
        <f t="shared" si="4"/>
        <v>255</v>
      </c>
      <c r="F290" s="273">
        <v>45589</v>
      </c>
      <c r="G290" s="262">
        <v>0.32</v>
      </c>
      <c r="H290" s="271"/>
      <c r="I290" s="271"/>
    </row>
    <row r="291" spans="1:9" ht="30" x14ac:dyDescent="0.25">
      <c r="A291" s="272" t="s">
        <v>594</v>
      </c>
      <c r="B291" s="282" t="s">
        <v>595</v>
      </c>
      <c r="C291" s="271" t="s">
        <v>604</v>
      </c>
      <c r="D291" s="271">
        <v>4.25</v>
      </c>
      <c r="E291" s="276">
        <f t="shared" si="4"/>
        <v>255</v>
      </c>
      <c r="F291" s="273">
        <v>45589</v>
      </c>
      <c r="G291" s="262">
        <v>0.32</v>
      </c>
      <c r="H291" s="271"/>
      <c r="I291" s="271"/>
    </row>
    <row r="292" spans="1:9" ht="30" x14ac:dyDescent="0.25">
      <c r="A292" s="272" t="s">
        <v>594</v>
      </c>
      <c r="B292" s="282" t="s">
        <v>595</v>
      </c>
      <c r="C292" s="271" t="s">
        <v>604</v>
      </c>
      <c r="D292" s="271">
        <v>4.25</v>
      </c>
      <c r="E292" s="276">
        <f t="shared" si="4"/>
        <v>255</v>
      </c>
      <c r="F292" s="273">
        <v>45589</v>
      </c>
      <c r="G292" s="262">
        <v>1.88</v>
      </c>
      <c r="H292" s="271"/>
      <c r="I292" s="271"/>
    </row>
    <row r="293" spans="1:9" ht="30" x14ac:dyDescent="0.25">
      <c r="A293" s="272" t="s">
        <v>594</v>
      </c>
      <c r="B293" s="282" t="s">
        <v>595</v>
      </c>
      <c r="C293" s="271" t="s">
        <v>604</v>
      </c>
      <c r="D293" s="271">
        <v>4.25</v>
      </c>
      <c r="E293" s="276">
        <f t="shared" si="4"/>
        <v>255</v>
      </c>
      <c r="F293" s="273">
        <v>45589</v>
      </c>
      <c r="G293" s="262">
        <v>0.38</v>
      </c>
      <c r="H293" s="271"/>
      <c r="I293" s="271"/>
    </row>
    <row r="294" spans="1:9" ht="30" x14ac:dyDescent="0.25">
      <c r="A294" s="272" t="s">
        <v>594</v>
      </c>
      <c r="B294" s="282" t="s">
        <v>595</v>
      </c>
      <c r="C294" s="271" t="s">
        <v>604</v>
      </c>
      <c r="D294" s="271">
        <v>4.25</v>
      </c>
      <c r="E294" s="276">
        <f t="shared" si="4"/>
        <v>255</v>
      </c>
      <c r="F294" s="273">
        <v>45589</v>
      </c>
      <c r="G294" s="262">
        <v>0.43</v>
      </c>
      <c r="H294" s="271"/>
      <c r="I294" s="271"/>
    </row>
    <row r="295" spans="1:9" ht="30" x14ac:dyDescent="0.25">
      <c r="A295" s="272" t="s">
        <v>594</v>
      </c>
      <c r="B295" s="282" t="s">
        <v>595</v>
      </c>
      <c r="C295" s="271" t="s">
        <v>604</v>
      </c>
      <c r="D295" s="271">
        <v>4.25</v>
      </c>
      <c r="E295" s="276">
        <f t="shared" si="4"/>
        <v>255</v>
      </c>
      <c r="F295" s="273">
        <v>45589</v>
      </c>
      <c r="G295" s="262">
        <v>0.22</v>
      </c>
      <c r="H295" s="271"/>
      <c r="I295" s="271"/>
    </row>
    <row r="296" spans="1:9" ht="30" x14ac:dyDescent="0.25">
      <c r="A296" s="272" t="s">
        <v>594</v>
      </c>
      <c r="B296" s="282" t="s">
        <v>595</v>
      </c>
      <c r="C296" s="271" t="s">
        <v>604</v>
      </c>
      <c r="D296" s="271">
        <v>4.25</v>
      </c>
      <c r="E296" s="276">
        <f t="shared" si="4"/>
        <v>255</v>
      </c>
      <c r="F296" s="273">
        <v>45589</v>
      </c>
      <c r="G296" s="262">
        <v>0.37</v>
      </c>
      <c r="H296" s="271"/>
      <c r="I296" s="271"/>
    </row>
    <row r="297" spans="1:9" ht="30" x14ac:dyDescent="0.25">
      <c r="A297" s="272" t="s">
        <v>594</v>
      </c>
      <c r="B297" s="282" t="s">
        <v>595</v>
      </c>
      <c r="C297" s="271" t="s">
        <v>604</v>
      </c>
      <c r="D297" s="271">
        <v>4.25</v>
      </c>
      <c r="E297" s="276">
        <f t="shared" si="4"/>
        <v>255</v>
      </c>
      <c r="F297" s="273">
        <v>45589</v>
      </c>
      <c r="G297" s="262">
        <v>0.35</v>
      </c>
      <c r="H297" s="271"/>
      <c r="I297" s="271"/>
    </row>
    <row r="298" spans="1:9" ht="30" x14ac:dyDescent="0.25">
      <c r="A298" s="272" t="s">
        <v>594</v>
      </c>
      <c r="B298" s="282" t="s">
        <v>595</v>
      </c>
      <c r="C298" s="271" t="s">
        <v>604</v>
      </c>
      <c r="D298" s="271">
        <v>4.25</v>
      </c>
      <c r="E298" s="276">
        <f t="shared" si="4"/>
        <v>255</v>
      </c>
      <c r="F298" s="273">
        <v>45589</v>
      </c>
      <c r="G298" s="262">
        <v>0.52</v>
      </c>
      <c r="H298" s="271"/>
      <c r="I298" s="271"/>
    </row>
    <row r="299" spans="1:9" ht="30" x14ac:dyDescent="0.25">
      <c r="A299" s="272" t="s">
        <v>594</v>
      </c>
      <c r="B299" s="282" t="s">
        <v>595</v>
      </c>
      <c r="C299" s="271" t="s">
        <v>604</v>
      </c>
      <c r="D299" s="271">
        <v>4.25</v>
      </c>
      <c r="E299" s="276">
        <f t="shared" si="4"/>
        <v>255</v>
      </c>
      <c r="F299" s="273">
        <v>45589</v>
      </c>
      <c r="G299" s="262">
        <v>0.23</v>
      </c>
      <c r="H299" s="271"/>
      <c r="I299" s="271"/>
    </row>
    <row r="300" spans="1:9" ht="30" x14ac:dyDescent="0.25">
      <c r="A300" s="272" t="s">
        <v>594</v>
      </c>
      <c r="B300" s="282" t="s">
        <v>595</v>
      </c>
      <c r="C300" s="271" t="s">
        <v>604</v>
      </c>
      <c r="D300" s="271">
        <v>4.25</v>
      </c>
      <c r="E300" s="276">
        <f t="shared" si="4"/>
        <v>255</v>
      </c>
      <c r="F300" s="273">
        <v>45589</v>
      </c>
      <c r="G300" s="262">
        <v>0.7</v>
      </c>
      <c r="H300" s="271"/>
      <c r="I300" s="271"/>
    </row>
    <row r="301" spans="1:9" ht="30" x14ac:dyDescent="0.25">
      <c r="A301" s="272" t="s">
        <v>594</v>
      </c>
      <c r="B301" s="282" t="s">
        <v>595</v>
      </c>
      <c r="C301" s="271" t="s">
        <v>604</v>
      </c>
      <c r="D301" s="271">
        <v>4.25</v>
      </c>
      <c r="E301" s="276">
        <f t="shared" si="4"/>
        <v>255</v>
      </c>
      <c r="F301" s="273">
        <v>45589</v>
      </c>
      <c r="G301" s="262">
        <v>0.2</v>
      </c>
      <c r="H301" s="271"/>
      <c r="I301" s="271"/>
    </row>
    <row r="302" spans="1:9" ht="30" x14ac:dyDescent="0.25">
      <c r="A302" s="272" t="s">
        <v>594</v>
      </c>
      <c r="B302" s="282" t="s">
        <v>595</v>
      </c>
      <c r="C302" s="271" t="s">
        <v>604</v>
      </c>
      <c r="D302" s="271">
        <v>4.25</v>
      </c>
      <c r="E302" s="276">
        <f t="shared" si="4"/>
        <v>255</v>
      </c>
      <c r="F302" s="273">
        <v>45589</v>
      </c>
      <c r="G302" s="262">
        <v>1.5</v>
      </c>
      <c r="H302" s="271"/>
      <c r="I302" s="271"/>
    </row>
    <row r="303" spans="1:9" ht="30" x14ac:dyDescent="0.25">
      <c r="A303" s="272" t="s">
        <v>594</v>
      </c>
      <c r="B303" s="282" t="s">
        <v>595</v>
      </c>
      <c r="C303" s="271" t="s">
        <v>604</v>
      </c>
      <c r="D303" s="271">
        <v>4.25</v>
      </c>
      <c r="E303" s="276">
        <f t="shared" si="4"/>
        <v>255</v>
      </c>
      <c r="F303" s="273">
        <v>45589</v>
      </c>
      <c r="G303" s="262">
        <v>0.22</v>
      </c>
      <c r="H303" s="271"/>
      <c r="I303" s="271"/>
    </row>
    <row r="304" spans="1:9" ht="30" x14ac:dyDescent="0.25">
      <c r="A304" s="272" t="s">
        <v>594</v>
      </c>
      <c r="B304" s="282" t="s">
        <v>595</v>
      </c>
      <c r="C304" s="271" t="s">
        <v>604</v>
      </c>
      <c r="D304" s="271">
        <v>4.25</v>
      </c>
      <c r="E304" s="276">
        <f t="shared" si="4"/>
        <v>255</v>
      </c>
      <c r="F304" s="273">
        <v>45589</v>
      </c>
      <c r="G304" s="262">
        <v>0.42</v>
      </c>
      <c r="H304" s="271"/>
      <c r="I304" s="271"/>
    </row>
    <row r="305" spans="1:9" ht="30" x14ac:dyDescent="0.25">
      <c r="A305" s="272" t="s">
        <v>594</v>
      </c>
      <c r="B305" s="282" t="s">
        <v>595</v>
      </c>
      <c r="C305" s="271" t="s">
        <v>604</v>
      </c>
      <c r="D305" s="271">
        <v>4.25</v>
      </c>
      <c r="E305" s="276">
        <f t="shared" si="4"/>
        <v>255</v>
      </c>
      <c r="F305" s="273">
        <v>45589</v>
      </c>
      <c r="G305" s="262">
        <v>0.28000000000000003</v>
      </c>
      <c r="H305" s="271"/>
      <c r="I305" s="271"/>
    </row>
    <row r="306" spans="1:9" ht="30" x14ac:dyDescent="0.25">
      <c r="A306" s="272" t="s">
        <v>594</v>
      </c>
      <c r="B306" s="282" t="s">
        <v>595</v>
      </c>
      <c r="C306" s="271" t="s">
        <v>604</v>
      </c>
      <c r="D306" s="271">
        <v>4.25</v>
      </c>
      <c r="E306" s="276">
        <f t="shared" si="4"/>
        <v>255</v>
      </c>
      <c r="F306" s="273">
        <v>45589</v>
      </c>
      <c r="G306" s="262">
        <v>0.18</v>
      </c>
      <c r="H306" s="271"/>
      <c r="I306" s="271"/>
    </row>
    <row r="307" spans="1:9" ht="30" x14ac:dyDescent="0.25">
      <c r="A307" s="272" t="s">
        <v>594</v>
      </c>
      <c r="B307" s="282" t="s">
        <v>595</v>
      </c>
      <c r="C307" s="271" t="s">
        <v>604</v>
      </c>
      <c r="D307" s="271">
        <v>4.25</v>
      </c>
      <c r="E307" s="276">
        <f t="shared" si="4"/>
        <v>255</v>
      </c>
      <c r="F307" s="273">
        <v>45589</v>
      </c>
      <c r="G307" s="262">
        <v>0.23</v>
      </c>
      <c r="H307" s="271"/>
      <c r="I307" s="271"/>
    </row>
    <row r="308" spans="1:9" ht="30" x14ac:dyDescent="0.25">
      <c r="A308" s="272" t="s">
        <v>594</v>
      </c>
      <c r="B308" s="282" t="s">
        <v>595</v>
      </c>
      <c r="C308" s="271" t="s">
        <v>604</v>
      </c>
      <c r="D308" s="271">
        <v>4.25</v>
      </c>
      <c r="E308" s="276">
        <f t="shared" si="4"/>
        <v>255</v>
      </c>
      <c r="F308" s="273">
        <v>45589</v>
      </c>
      <c r="G308" s="262">
        <v>0.23</v>
      </c>
      <c r="H308" s="271"/>
      <c r="I308" s="271"/>
    </row>
    <row r="309" spans="1:9" ht="30" x14ac:dyDescent="0.25">
      <c r="A309" s="272" t="s">
        <v>594</v>
      </c>
      <c r="B309" s="282" t="s">
        <v>595</v>
      </c>
      <c r="C309" s="271" t="s">
        <v>604</v>
      </c>
      <c r="D309" s="271">
        <v>4.25</v>
      </c>
      <c r="E309" s="276">
        <f t="shared" si="4"/>
        <v>255</v>
      </c>
      <c r="F309" s="273">
        <v>45589</v>
      </c>
      <c r="G309" s="262">
        <v>0.2</v>
      </c>
      <c r="H309" s="271"/>
      <c r="I309" s="271"/>
    </row>
    <row r="310" spans="1:9" ht="30" x14ac:dyDescent="0.25">
      <c r="A310" s="272" t="s">
        <v>594</v>
      </c>
      <c r="B310" s="282" t="s">
        <v>595</v>
      </c>
      <c r="C310" s="271" t="s">
        <v>604</v>
      </c>
      <c r="D310" s="271">
        <v>4.25</v>
      </c>
      <c r="E310" s="276">
        <f t="shared" si="4"/>
        <v>255</v>
      </c>
      <c r="F310" s="273">
        <v>45589</v>
      </c>
      <c r="G310" s="262">
        <v>0.2</v>
      </c>
      <c r="H310" s="271"/>
      <c r="I310" s="271"/>
    </row>
    <row r="311" spans="1:9" ht="30" x14ac:dyDescent="0.25">
      <c r="A311" s="272" t="s">
        <v>594</v>
      </c>
      <c r="B311" s="282" t="s">
        <v>595</v>
      </c>
      <c r="C311" s="271" t="s">
        <v>604</v>
      </c>
      <c r="D311" s="271">
        <v>4.25</v>
      </c>
      <c r="E311" s="276">
        <f t="shared" si="4"/>
        <v>255</v>
      </c>
      <c r="F311" s="273">
        <v>45589</v>
      </c>
      <c r="G311" s="262">
        <v>0.35</v>
      </c>
      <c r="H311" s="271"/>
      <c r="I311" s="271"/>
    </row>
    <row r="312" spans="1:9" ht="30" x14ac:dyDescent="0.25">
      <c r="A312" s="272" t="s">
        <v>594</v>
      </c>
      <c r="B312" s="282" t="s">
        <v>595</v>
      </c>
      <c r="C312" s="271" t="s">
        <v>604</v>
      </c>
      <c r="D312" s="271">
        <v>4.25</v>
      </c>
      <c r="E312" s="276">
        <f t="shared" si="4"/>
        <v>255</v>
      </c>
      <c r="F312" s="273">
        <v>45589</v>
      </c>
      <c r="G312" s="262">
        <v>0.42</v>
      </c>
      <c r="H312" s="271"/>
      <c r="I312" s="271"/>
    </row>
    <row r="313" spans="1:9" ht="30" x14ac:dyDescent="0.25">
      <c r="A313" s="272" t="s">
        <v>594</v>
      </c>
      <c r="B313" s="282" t="s">
        <v>595</v>
      </c>
      <c r="C313" s="271" t="s">
        <v>604</v>
      </c>
      <c r="D313" s="271">
        <v>4.25</v>
      </c>
      <c r="E313" s="276">
        <f t="shared" si="4"/>
        <v>255</v>
      </c>
      <c r="F313" s="273">
        <v>45589</v>
      </c>
      <c r="G313" s="262">
        <v>0.15</v>
      </c>
      <c r="H313" s="271"/>
      <c r="I313" s="271"/>
    </row>
    <row r="314" spans="1:9" ht="30" x14ac:dyDescent="0.25">
      <c r="A314" s="272" t="s">
        <v>594</v>
      </c>
      <c r="B314" s="282" t="s">
        <v>595</v>
      </c>
      <c r="C314" s="271" t="s">
        <v>604</v>
      </c>
      <c r="D314" s="271">
        <v>4.25</v>
      </c>
      <c r="E314" s="276">
        <f t="shared" si="4"/>
        <v>255</v>
      </c>
      <c r="F314" s="273">
        <v>45589</v>
      </c>
      <c r="G314" s="262">
        <v>0.8</v>
      </c>
      <c r="H314" s="271"/>
      <c r="I314" s="271"/>
    </row>
    <row r="315" spans="1:9" ht="30" x14ac:dyDescent="0.25">
      <c r="A315" s="272" t="s">
        <v>594</v>
      </c>
      <c r="B315" s="282" t="s">
        <v>595</v>
      </c>
      <c r="C315" s="271" t="s">
        <v>604</v>
      </c>
      <c r="D315" s="271">
        <v>4.25</v>
      </c>
      <c r="E315" s="276">
        <f t="shared" si="4"/>
        <v>255</v>
      </c>
      <c r="F315" s="273">
        <v>45589</v>
      </c>
      <c r="G315" s="262">
        <v>3.27</v>
      </c>
      <c r="H315" s="271"/>
      <c r="I315" s="271"/>
    </row>
    <row r="316" spans="1:9" x14ac:dyDescent="0.25">
      <c r="A316" s="271" t="s">
        <v>584</v>
      </c>
      <c r="B316" s="285" t="s">
        <v>590</v>
      </c>
      <c r="C316" s="271" t="s">
        <v>604</v>
      </c>
      <c r="D316" s="271">
        <v>4.25</v>
      </c>
      <c r="E316" s="276">
        <f t="shared" si="4"/>
        <v>255</v>
      </c>
      <c r="F316" s="273">
        <v>45589</v>
      </c>
      <c r="G316" s="262">
        <v>46.43</v>
      </c>
      <c r="H316" s="271"/>
      <c r="I316" s="271"/>
    </row>
    <row r="317" spans="1:9" ht="30" x14ac:dyDescent="0.25">
      <c r="A317" s="272" t="s">
        <v>594</v>
      </c>
      <c r="B317" s="282" t="s">
        <v>595</v>
      </c>
      <c r="C317" s="271" t="s">
        <v>604</v>
      </c>
      <c r="D317" s="271">
        <v>4.25</v>
      </c>
      <c r="E317" s="276">
        <f t="shared" si="4"/>
        <v>255</v>
      </c>
      <c r="F317" s="273">
        <v>45589</v>
      </c>
      <c r="G317" s="262">
        <v>1.35</v>
      </c>
      <c r="H317" s="271"/>
      <c r="I317" s="271"/>
    </row>
    <row r="318" spans="1:9" ht="30" x14ac:dyDescent="0.25">
      <c r="A318" s="272" t="s">
        <v>594</v>
      </c>
      <c r="B318" s="282" t="s">
        <v>595</v>
      </c>
      <c r="C318" s="271" t="s">
        <v>604</v>
      </c>
      <c r="D318" s="271">
        <v>4.25</v>
      </c>
      <c r="E318" s="276">
        <f t="shared" si="4"/>
        <v>255</v>
      </c>
      <c r="F318" s="273">
        <v>45589</v>
      </c>
      <c r="G318" s="262">
        <v>0.22</v>
      </c>
      <c r="H318" s="271"/>
      <c r="I318" s="271"/>
    </row>
    <row r="319" spans="1:9" ht="30" x14ac:dyDescent="0.25">
      <c r="A319" s="272" t="s">
        <v>594</v>
      </c>
      <c r="B319" s="282" t="s">
        <v>595</v>
      </c>
      <c r="C319" s="271" t="s">
        <v>604</v>
      </c>
      <c r="D319" s="271">
        <v>4.25</v>
      </c>
      <c r="E319" s="276">
        <f t="shared" si="4"/>
        <v>255</v>
      </c>
      <c r="F319" s="273">
        <v>45589</v>
      </c>
      <c r="G319" s="262">
        <v>0.93</v>
      </c>
      <c r="H319" s="271"/>
      <c r="I319" s="271"/>
    </row>
    <row r="320" spans="1:9" hidden="1" x14ac:dyDescent="0.25">
      <c r="A320" s="271" t="s">
        <v>600</v>
      </c>
      <c r="B320" s="282" t="s">
        <v>592</v>
      </c>
      <c r="C320" s="271" t="s">
        <v>601</v>
      </c>
      <c r="D320" s="271">
        <v>4.25</v>
      </c>
      <c r="E320" s="276">
        <f t="shared" si="4"/>
        <v>255</v>
      </c>
      <c r="F320" s="273">
        <v>45590</v>
      </c>
      <c r="G320" s="262">
        <v>1.68</v>
      </c>
      <c r="H320" s="271"/>
      <c r="I320" s="271"/>
    </row>
    <row r="321" spans="1:9" hidden="1" x14ac:dyDescent="0.25">
      <c r="A321" s="271" t="s">
        <v>600</v>
      </c>
      <c r="B321" s="282" t="s">
        <v>592</v>
      </c>
      <c r="C321" s="271" t="s">
        <v>601</v>
      </c>
      <c r="D321" s="271">
        <v>4.25</v>
      </c>
      <c r="E321" s="276">
        <f t="shared" si="4"/>
        <v>255</v>
      </c>
      <c r="F321" s="273">
        <v>45590</v>
      </c>
      <c r="G321" s="262">
        <v>1.37</v>
      </c>
      <c r="H321" s="271"/>
      <c r="I321" s="271"/>
    </row>
    <row r="322" spans="1:9" hidden="1" x14ac:dyDescent="0.25">
      <c r="A322" s="271" t="s">
        <v>600</v>
      </c>
      <c r="B322" s="282" t="s">
        <v>592</v>
      </c>
      <c r="C322" s="271" t="s">
        <v>601</v>
      </c>
      <c r="D322" s="271">
        <v>4.25</v>
      </c>
      <c r="E322" s="276">
        <f t="shared" si="4"/>
        <v>255</v>
      </c>
      <c r="F322" s="273">
        <v>45590</v>
      </c>
      <c r="G322" s="262">
        <v>1.4</v>
      </c>
      <c r="H322" s="271"/>
      <c r="I322" s="271"/>
    </row>
    <row r="323" spans="1:9" hidden="1" x14ac:dyDescent="0.25">
      <c r="A323" s="271" t="s">
        <v>600</v>
      </c>
      <c r="B323" s="282" t="s">
        <v>592</v>
      </c>
      <c r="C323" s="271" t="s">
        <v>601</v>
      </c>
      <c r="D323" s="271">
        <v>4.25</v>
      </c>
      <c r="E323" s="276">
        <f t="shared" ref="E323:E386" si="5">+D323*60</f>
        <v>255</v>
      </c>
      <c r="F323" s="273">
        <v>45590</v>
      </c>
      <c r="G323" s="262">
        <v>2.68</v>
      </c>
      <c r="H323" s="271"/>
      <c r="I323" s="271"/>
    </row>
    <row r="324" spans="1:9" hidden="1" x14ac:dyDescent="0.25">
      <c r="A324" s="271" t="s">
        <v>600</v>
      </c>
      <c r="B324" s="282" t="s">
        <v>592</v>
      </c>
      <c r="C324" s="271" t="s">
        <v>601</v>
      </c>
      <c r="D324" s="271">
        <v>4.25</v>
      </c>
      <c r="E324" s="276">
        <f t="shared" si="5"/>
        <v>255</v>
      </c>
      <c r="F324" s="273">
        <v>45590</v>
      </c>
      <c r="G324" s="262">
        <v>4.47</v>
      </c>
      <c r="H324" s="271"/>
      <c r="I324" s="271"/>
    </row>
    <row r="325" spans="1:9" hidden="1" x14ac:dyDescent="0.25">
      <c r="A325" s="271" t="s">
        <v>600</v>
      </c>
      <c r="B325" s="282" t="s">
        <v>592</v>
      </c>
      <c r="C325" s="271" t="s">
        <v>601</v>
      </c>
      <c r="D325" s="271">
        <v>4.25</v>
      </c>
      <c r="E325" s="276">
        <f t="shared" si="5"/>
        <v>255</v>
      </c>
      <c r="F325" s="273">
        <v>45590</v>
      </c>
      <c r="G325" s="262">
        <v>8.08</v>
      </c>
      <c r="H325" s="271"/>
      <c r="I325" s="271"/>
    </row>
    <row r="326" spans="1:9" hidden="1" x14ac:dyDescent="0.25">
      <c r="A326" s="271" t="s">
        <v>600</v>
      </c>
      <c r="B326" s="282" t="s">
        <v>592</v>
      </c>
      <c r="C326" s="271" t="s">
        <v>601</v>
      </c>
      <c r="D326" s="271">
        <v>4.25</v>
      </c>
      <c r="E326" s="276">
        <f t="shared" si="5"/>
        <v>255</v>
      </c>
      <c r="F326" s="273">
        <v>45590</v>
      </c>
      <c r="G326" s="262">
        <v>1.38</v>
      </c>
      <c r="H326" s="271"/>
      <c r="I326" s="271"/>
    </row>
    <row r="327" spans="1:9" hidden="1" x14ac:dyDescent="0.25">
      <c r="A327" s="271" t="s">
        <v>600</v>
      </c>
      <c r="B327" s="282" t="s">
        <v>592</v>
      </c>
      <c r="C327" s="271" t="s">
        <v>601</v>
      </c>
      <c r="D327" s="271">
        <v>4.25</v>
      </c>
      <c r="E327" s="276">
        <f t="shared" si="5"/>
        <v>255</v>
      </c>
      <c r="F327" s="273">
        <v>45590</v>
      </c>
      <c r="G327" s="262">
        <v>2.62</v>
      </c>
      <c r="H327" s="271"/>
      <c r="I327" s="271"/>
    </row>
    <row r="328" spans="1:9" hidden="1" x14ac:dyDescent="0.25">
      <c r="A328" s="271" t="s">
        <v>600</v>
      </c>
      <c r="B328" s="282" t="s">
        <v>592</v>
      </c>
      <c r="C328" s="271" t="s">
        <v>601</v>
      </c>
      <c r="D328" s="271">
        <v>4.25</v>
      </c>
      <c r="E328" s="276">
        <f t="shared" si="5"/>
        <v>255</v>
      </c>
      <c r="F328" s="273">
        <v>45590</v>
      </c>
      <c r="G328" s="262">
        <v>5.15</v>
      </c>
      <c r="H328" s="271"/>
      <c r="I328" s="271"/>
    </row>
    <row r="329" spans="1:9" hidden="1" x14ac:dyDescent="0.25">
      <c r="A329" s="271" t="s">
        <v>600</v>
      </c>
      <c r="B329" s="282" t="s">
        <v>592</v>
      </c>
      <c r="C329" s="271" t="s">
        <v>601</v>
      </c>
      <c r="D329" s="271">
        <v>4.25</v>
      </c>
      <c r="E329" s="276">
        <f t="shared" si="5"/>
        <v>255</v>
      </c>
      <c r="F329" s="273">
        <v>45590</v>
      </c>
      <c r="G329" s="262">
        <v>9.8000000000000007</v>
      </c>
      <c r="H329" s="271"/>
      <c r="I329" s="271"/>
    </row>
    <row r="330" spans="1:9" hidden="1" x14ac:dyDescent="0.25">
      <c r="A330" s="271" t="s">
        <v>600</v>
      </c>
      <c r="B330" s="282" t="s">
        <v>592</v>
      </c>
      <c r="C330" s="271" t="s">
        <v>601</v>
      </c>
      <c r="D330" s="271">
        <v>4.25</v>
      </c>
      <c r="E330" s="276">
        <f t="shared" si="5"/>
        <v>255</v>
      </c>
      <c r="F330" s="273">
        <v>45590</v>
      </c>
      <c r="G330" s="262">
        <v>1.7</v>
      </c>
      <c r="H330" s="271"/>
      <c r="I330" s="271"/>
    </row>
    <row r="331" spans="1:9" hidden="1" x14ac:dyDescent="0.25">
      <c r="A331" s="271" t="s">
        <v>600</v>
      </c>
      <c r="B331" s="282" t="s">
        <v>592</v>
      </c>
      <c r="C331" s="271" t="s">
        <v>601</v>
      </c>
      <c r="D331" s="271">
        <v>4.25</v>
      </c>
      <c r="E331" s="276">
        <f t="shared" si="5"/>
        <v>255</v>
      </c>
      <c r="F331" s="273">
        <v>45590</v>
      </c>
      <c r="G331" s="262">
        <v>2.62</v>
      </c>
      <c r="H331" s="271"/>
      <c r="I331" s="271"/>
    </row>
    <row r="332" spans="1:9" hidden="1" x14ac:dyDescent="0.25">
      <c r="A332" s="271" t="s">
        <v>600</v>
      </c>
      <c r="B332" s="282" t="s">
        <v>592</v>
      </c>
      <c r="C332" s="271" t="s">
        <v>601</v>
      </c>
      <c r="D332" s="271">
        <v>4.25</v>
      </c>
      <c r="E332" s="276">
        <f t="shared" si="5"/>
        <v>255</v>
      </c>
      <c r="F332" s="273">
        <v>45590</v>
      </c>
      <c r="G332" s="262">
        <v>2.37</v>
      </c>
      <c r="H332" s="271"/>
      <c r="I332" s="271"/>
    </row>
    <row r="333" spans="1:9" hidden="1" x14ac:dyDescent="0.25">
      <c r="A333" s="271" t="s">
        <v>600</v>
      </c>
      <c r="B333" s="282" t="s">
        <v>592</v>
      </c>
      <c r="C333" s="271" t="s">
        <v>601</v>
      </c>
      <c r="D333" s="271">
        <v>4.25</v>
      </c>
      <c r="E333" s="276">
        <f t="shared" si="5"/>
        <v>255</v>
      </c>
      <c r="F333" s="273">
        <v>45590</v>
      </c>
      <c r="G333" s="262">
        <v>3.03</v>
      </c>
      <c r="H333" s="271"/>
      <c r="I333" s="271"/>
    </row>
    <row r="334" spans="1:9" hidden="1" x14ac:dyDescent="0.25">
      <c r="A334" s="271" t="s">
        <v>600</v>
      </c>
      <c r="B334" s="282" t="s">
        <v>592</v>
      </c>
      <c r="C334" s="271" t="s">
        <v>601</v>
      </c>
      <c r="D334" s="271">
        <v>4.25</v>
      </c>
      <c r="E334" s="276">
        <f t="shared" si="5"/>
        <v>255</v>
      </c>
      <c r="F334" s="273">
        <v>45590</v>
      </c>
      <c r="G334" s="262">
        <v>4.2</v>
      </c>
      <c r="H334" s="271"/>
      <c r="I334" s="271"/>
    </row>
    <row r="335" spans="1:9" hidden="1" x14ac:dyDescent="0.25">
      <c r="A335" s="271" t="s">
        <v>584</v>
      </c>
      <c r="B335" s="283" t="s">
        <v>588</v>
      </c>
      <c r="C335" s="271" t="s">
        <v>601</v>
      </c>
      <c r="D335" s="271">
        <v>4.25</v>
      </c>
      <c r="E335" s="276">
        <f t="shared" si="5"/>
        <v>255</v>
      </c>
      <c r="F335" s="273">
        <v>45590</v>
      </c>
      <c r="G335" s="262">
        <v>4.2699999999999996</v>
      </c>
      <c r="H335" s="271"/>
      <c r="I335" s="271"/>
    </row>
    <row r="336" spans="1:9" hidden="1" x14ac:dyDescent="0.25">
      <c r="A336" s="271" t="s">
        <v>600</v>
      </c>
      <c r="B336" s="282" t="s">
        <v>592</v>
      </c>
      <c r="C336" s="271" t="s">
        <v>601</v>
      </c>
      <c r="D336" s="271">
        <v>4.25</v>
      </c>
      <c r="E336" s="276">
        <f t="shared" si="5"/>
        <v>255</v>
      </c>
      <c r="F336" s="273">
        <v>45590</v>
      </c>
      <c r="G336" s="262">
        <v>2.1</v>
      </c>
      <c r="H336" s="271"/>
      <c r="I336" s="271"/>
    </row>
    <row r="337" spans="1:9" hidden="1" x14ac:dyDescent="0.25">
      <c r="A337" s="271" t="s">
        <v>600</v>
      </c>
      <c r="B337" s="282" t="s">
        <v>592</v>
      </c>
      <c r="C337" s="271" t="s">
        <v>601</v>
      </c>
      <c r="D337" s="271">
        <v>4.25</v>
      </c>
      <c r="E337" s="276">
        <f t="shared" si="5"/>
        <v>255</v>
      </c>
      <c r="F337" s="273">
        <v>45590</v>
      </c>
      <c r="G337" s="262">
        <v>1.63</v>
      </c>
      <c r="H337" s="271"/>
      <c r="I337" s="271"/>
    </row>
    <row r="338" spans="1:9" hidden="1" x14ac:dyDescent="0.25">
      <c r="A338" s="271" t="s">
        <v>600</v>
      </c>
      <c r="B338" s="282" t="s">
        <v>592</v>
      </c>
      <c r="C338" s="271" t="s">
        <v>601</v>
      </c>
      <c r="D338" s="271">
        <v>4.25</v>
      </c>
      <c r="E338" s="276">
        <f t="shared" si="5"/>
        <v>255</v>
      </c>
      <c r="F338" s="273">
        <v>45590</v>
      </c>
      <c r="G338" s="262">
        <v>0.97</v>
      </c>
      <c r="H338" s="271"/>
      <c r="I338" s="271"/>
    </row>
    <row r="339" spans="1:9" hidden="1" x14ac:dyDescent="0.25">
      <c r="A339" s="271" t="s">
        <v>600</v>
      </c>
      <c r="B339" s="282" t="s">
        <v>592</v>
      </c>
      <c r="C339" s="271" t="s">
        <v>601</v>
      </c>
      <c r="D339" s="271">
        <v>4.25</v>
      </c>
      <c r="E339" s="276">
        <f t="shared" si="5"/>
        <v>255</v>
      </c>
      <c r="F339" s="273">
        <v>45590</v>
      </c>
      <c r="G339" s="262">
        <v>1.27</v>
      </c>
      <c r="H339" s="271"/>
      <c r="I339" s="271"/>
    </row>
    <row r="340" spans="1:9" hidden="1" x14ac:dyDescent="0.25">
      <c r="A340" s="271" t="s">
        <v>600</v>
      </c>
      <c r="B340" s="282" t="s">
        <v>592</v>
      </c>
      <c r="C340" s="271" t="s">
        <v>601</v>
      </c>
      <c r="D340" s="271">
        <v>4.25</v>
      </c>
      <c r="E340" s="276">
        <f t="shared" si="5"/>
        <v>255</v>
      </c>
      <c r="F340" s="273">
        <v>45590</v>
      </c>
      <c r="G340" s="262">
        <v>5.63</v>
      </c>
      <c r="H340" s="271"/>
      <c r="I340" s="271"/>
    </row>
    <row r="341" spans="1:9" hidden="1" x14ac:dyDescent="0.25">
      <c r="A341" s="271" t="s">
        <v>600</v>
      </c>
      <c r="B341" s="282" t="s">
        <v>592</v>
      </c>
      <c r="C341" s="271" t="s">
        <v>601</v>
      </c>
      <c r="D341" s="271">
        <v>4.25</v>
      </c>
      <c r="E341" s="276">
        <f t="shared" si="5"/>
        <v>255</v>
      </c>
      <c r="F341" s="273">
        <v>45590</v>
      </c>
      <c r="G341" s="262">
        <v>2.95</v>
      </c>
      <c r="H341" s="271"/>
      <c r="I341" s="271"/>
    </row>
    <row r="342" spans="1:9" hidden="1" x14ac:dyDescent="0.25">
      <c r="A342" s="271" t="s">
        <v>600</v>
      </c>
      <c r="B342" s="282" t="s">
        <v>592</v>
      </c>
      <c r="C342" s="271" t="s">
        <v>601</v>
      </c>
      <c r="D342" s="271">
        <v>4.25</v>
      </c>
      <c r="E342" s="276">
        <f t="shared" si="5"/>
        <v>255</v>
      </c>
      <c r="F342" s="273">
        <v>45590</v>
      </c>
      <c r="G342" s="262">
        <v>4.37</v>
      </c>
      <c r="H342" s="271"/>
      <c r="I342" s="271"/>
    </row>
    <row r="343" spans="1:9" hidden="1" x14ac:dyDescent="0.25">
      <c r="A343" s="271" t="s">
        <v>600</v>
      </c>
      <c r="B343" s="282" t="s">
        <v>592</v>
      </c>
      <c r="C343" s="271" t="s">
        <v>601</v>
      </c>
      <c r="D343" s="271">
        <v>4.25</v>
      </c>
      <c r="E343" s="276">
        <f t="shared" si="5"/>
        <v>255</v>
      </c>
      <c r="F343" s="273">
        <v>45590</v>
      </c>
      <c r="G343" s="262">
        <v>2.38</v>
      </c>
      <c r="H343" s="271"/>
      <c r="I343" s="271"/>
    </row>
    <row r="344" spans="1:9" hidden="1" x14ac:dyDescent="0.25">
      <c r="A344" s="271" t="s">
        <v>584</v>
      </c>
      <c r="B344" s="283" t="s">
        <v>246</v>
      </c>
      <c r="C344" s="271" t="s">
        <v>601</v>
      </c>
      <c r="D344" s="271">
        <v>4.25</v>
      </c>
      <c r="E344" s="276">
        <f t="shared" si="5"/>
        <v>255</v>
      </c>
      <c r="F344" s="273">
        <v>45590</v>
      </c>
      <c r="G344" s="262">
        <v>38</v>
      </c>
      <c r="H344" s="271"/>
      <c r="I344" s="271"/>
    </row>
    <row r="345" spans="1:9" x14ac:dyDescent="0.25">
      <c r="A345" s="271" t="s">
        <v>620</v>
      </c>
      <c r="B345" s="282" t="s">
        <v>602</v>
      </c>
      <c r="C345" s="271" t="s">
        <v>655</v>
      </c>
      <c r="D345" s="271">
        <v>4.25</v>
      </c>
      <c r="E345" s="276">
        <f t="shared" si="5"/>
        <v>255</v>
      </c>
      <c r="F345" s="273">
        <v>45579</v>
      </c>
      <c r="G345" s="262">
        <v>21.55</v>
      </c>
      <c r="H345" s="271"/>
      <c r="I345" s="271"/>
    </row>
    <row r="346" spans="1:9" x14ac:dyDescent="0.25">
      <c r="A346" s="271" t="s">
        <v>620</v>
      </c>
      <c r="B346" s="282" t="s">
        <v>602</v>
      </c>
      <c r="C346" s="271" t="s">
        <v>655</v>
      </c>
      <c r="D346" s="271">
        <v>4.25</v>
      </c>
      <c r="E346" s="276">
        <f t="shared" si="5"/>
        <v>255</v>
      </c>
      <c r="F346" s="273">
        <v>45579</v>
      </c>
      <c r="G346" s="262">
        <v>7.8</v>
      </c>
      <c r="H346" s="271"/>
      <c r="I346" s="271"/>
    </row>
    <row r="347" spans="1:9" x14ac:dyDescent="0.25">
      <c r="A347" s="271" t="s">
        <v>620</v>
      </c>
      <c r="B347" s="282" t="s">
        <v>602</v>
      </c>
      <c r="C347" s="271" t="s">
        <v>655</v>
      </c>
      <c r="D347" s="271">
        <v>4.25</v>
      </c>
      <c r="E347" s="276">
        <f t="shared" si="5"/>
        <v>255</v>
      </c>
      <c r="F347" s="273">
        <v>45579</v>
      </c>
      <c r="G347" s="262">
        <v>3.72</v>
      </c>
      <c r="H347" s="271"/>
      <c r="I347" s="271"/>
    </row>
    <row r="348" spans="1:9" x14ac:dyDescent="0.25">
      <c r="A348" s="271" t="s">
        <v>620</v>
      </c>
      <c r="B348" s="282" t="s">
        <v>602</v>
      </c>
      <c r="C348" s="271" t="s">
        <v>655</v>
      </c>
      <c r="D348" s="271">
        <v>4.25</v>
      </c>
      <c r="E348" s="276">
        <f t="shared" si="5"/>
        <v>255</v>
      </c>
      <c r="F348" s="273">
        <v>45579</v>
      </c>
      <c r="G348" s="262">
        <v>3.33</v>
      </c>
      <c r="H348" s="271"/>
      <c r="I348" s="271"/>
    </row>
    <row r="349" spans="1:9" x14ac:dyDescent="0.25">
      <c r="A349" s="271" t="s">
        <v>620</v>
      </c>
      <c r="B349" s="282" t="s">
        <v>602</v>
      </c>
      <c r="C349" s="271" t="s">
        <v>655</v>
      </c>
      <c r="D349" s="271">
        <v>4.25</v>
      </c>
      <c r="E349" s="276">
        <f t="shared" si="5"/>
        <v>255</v>
      </c>
      <c r="F349" s="273">
        <v>45579</v>
      </c>
      <c r="G349" s="262">
        <v>5.13</v>
      </c>
      <c r="H349" s="271"/>
      <c r="I349" s="271"/>
    </row>
    <row r="350" spans="1:9" x14ac:dyDescent="0.25">
      <c r="A350" s="271" t="s">
        <v>620</v>
      </c>
      <c r="B350" s="282" t="s">
        <v>602</v>
      </c>
      <c r="C350" s="271" t="s">
        <v>655</v>
      </c>
      <c r="D350" s="271">
        <v>4.25</v>
      </c>
      <c r="E350" s="276">
        <f t="shared" si="5"/>
        <v>255</v>
      </c>
      <c r="F350" s="273">
        <v>45579</v>
      </c>
      <c r="G350" s="262">
        <v>1.1200000000000001</v>
      </c>
      <c r="H350" s="271"/>
      <c r="I350" s="271"/>
    </row>
    <row r="351" spans="1:9" x14ac:dyDescent="0.25">
      <c r="A351" s="271" t="s">
        <v>620</v>
      </c>
      <c r="B351" s="282" t="s">
        <v>602</v>
      </c>
      <c r="C351" s="271" t="s">
        <v>655</v>
      </c>
      <c r="D351" s="271">
        <v>4.25</v>
      </c>
      <c r="E351" s="276">
        <f t="shared" si="5"/>
        <v>255</v>
      </c>
      <c r="F351" s="273">
        <v>45579</v>
      </c>
      <c r="G351" s="262">
        <v>6.8</v>
      </c>
      <c r="H351" s="271"/>
      <c r="I351" s="271"/>
    </row>
    <row r="352" spans="1:9" x14ac:dyDescent="0.25">
      <c r="A352" s="271" t="s">
        <v>620</v>
      </c>
      <c r="B352" s="282" t="s">
        <v>602</v>
      </c>
      <c r="C352" s="271" t="s">
        <v>655</v>
      </c>
      <c r="D352" s="271">
        <v>4.25</v>
      </c>
      <c r="E352" s="276">
        <f t="shared" si="5"/>
        <v>255</v>
      </c>
      <c r="F352" s="273">
        <v>45579</v>
      </c>
      <c r="G352" s="262">
        <v>3.38</v>
      </c>
      <c r="H352" s="271"/>
      <c r="I352" s="271"/>
    </row>
    <row r="353" spans="1:9" x14ac:dyDescent="0.25">
      <c r="A353" s="271" t="s">
        <v>620</v>
      </c>
      <c r="B353" s="282" t="s">
        <v>602</v>
      </c>
      <c r="C353" s="271" t="s">
        <v>655</v>
      </c>
      <c r="D353" s="271">
        <v>4.25</v>
      </c>
      <c r="E353" s="276">
        <f t="shared" si="5"/>
        <v>255</v>
      </c>
      <c r="F353" s="273">
        <v>45579</v>
      </c>
      <c r="G353" s="262">
        <v>5.45</v>
      </c>
      <c r="H353" s="271"/>
      <c r="I353" s="271"/>
    </row>
    <row r="354" spans="1:9" x14ac:dyDescent="0.25">
      <c r="A354" s="271" t="s">
        <v>620</v>
      </c>
      <c r="B354" s="282" t="s">
        <v>602</v>
      </c>
      <c r="C354" s="271" t="s">
        <v>655</v>
      </c>
      <c r="D354" s="271">
        <v>4.25</v>
      </c>
      <c r="E354" s="276">
        <f t="shared" si="5"/>
        <v>255</v>
      </c>
      <c r="F354" s="273">
        <v>45579</v>
      </c>
      <c r="G354" s="262">
        <v>6.22</v>
      </c>
      <c r="H354" s="271"/>
      <c r="I354" s="271"/>
    </row>
    <row r="355" spans="1:9" x14ac:dyDescent="0.25">
      <c r="A355" s="271" t="s">
        <v>620</v>
      </c>
      <c r="B355" s="282" t="s">
        <v>602</v>
      </c>
      <c r="C355" s="271" t="s">
        <v>655</v>
      </c>
      <c r="D355" s="271">
        <v>4.25</v>
      </c>
      <c r="E355" s="276">
        <f t="shared" si="5"/>
        <v>255</v>
      </c>
      <c r="F355" s="273">
        <v>45579</v>
      </c>
      <c r="G355" s="262">
        <v>4.37</v>
      </c>
      <c r="H355" s="271"/>
      <c r="I355" s="271"/>
    </row>
    <row r="356" spans="1:9" x14ac:dyDescent="0.25">
      <c r="A356" s="271" t="s">
        <v>620</v>
      </c>
      <c r="B356" s="282" t="s">
        <v>603</v>
      </c>
      <c r="C356" s="271" t="s">
        <v>655</v>
      </c>
      <c r="D356" s="271">
        <v>4.25</v>
      </c>
      <c r="E356" s="276">
        <f t="shared" si="5"/>
        <v>255</v>
      </c>
      <c r="F356" s="273">
        <v>45579</v>
      </c>
      <c r="G356" s="262">
        <v>2.0299999999999998</v>
      </c>
      <c r="H356" s="271"/>
      <c r="I356" s="271"/>
    </row>
    <row r="357" spans="1:9" x14ac:dyDescent="0.25">
      <c r="A357" s="271" t="s">
        <v>620</v>
      </c>
      <c r="B357" s="282" t="s">
        <v>602</v>
      </c>
      <c r="C357" s="271" t="s">
        <v>655</v>
      </c>
      <c r="D357" s="271">
        <v>4.25</v>
      </c>
      <c r="E357" s="276">
        <f t="shared" si="5"/>
        <v>255</v>
      </c>
      <c r="F357" s="273">
        <v>45579</v>
      </c>
      <c r="G357" s="262">
        <v>17.25</v>
      </c>
      <c r="H357" s="271"/>
      <c r="I357" s="271"/>
    </row>
    <row r="358" spans="1:9" x14ac:dyDescent="0.25">
      <c r="A358" s="271" t="s">
        <v>620</v>
      </c>
      <c r="B358" s="282" t="s">
        <v>602</v>
      </c>
      <c r="C358" s="271" t="s">
        <v>655</v>
      </c>
      <c r="D358" s="271">
        <v>4.25</v>
      </c>
      <c r="E358" s="276">
        <f t="shared" si="5"/>
        <v>255</v>
      </c>
      <c r="F358" s="273">
        <v>45579</v>
      </c>
      <c r="G358" s="262">
        <v>0.78</v>
      </c>
      <c r="H358" s="271"/>
      <c r="I358" s="271"/>
    </row>
    <row r="359" spans="1:9" x14ac:dyDescent="0.25">
      <c r="A359" s="271" t="s">
        <v>620</v>
      </c>
      <c r="B359" s="282" t="s">
        <v>602</v>
      </c>
      <c r="C359" s="271" t="s">
        <v>655</v>
      </c>
      <c r="D359" s="271">
        <v>4.25</v>
      </c>
      <c r="E359" s="276">
        <f t="shared" si="5"/>
        <v>255</v>
      </c>
      <c r="F359" s="273">
        <v>45579</v>
      </c>
      <c r="G359" s="262">
        <v>2.4700000000000002</v>
      </c>
      <c r="H359" s="271"/>
      <c r="I359" s="271"/>
    </row>
    <row r="360" spans="1:9" x14ac:dyDescent="0.25">
      <c r="A360" s="271" t="s">
        <v>620</v>
      </c>
      <c r="B360" s="282" t="s">
        <v>602</v>
      </c>
      <c r="C360" s="271" t="s">
        <v>655</v>
      </c>
      <c r="D360" s="271">
        <v>4.25</v>
      </c>
      <c r="E360" s="276">
        <f t="shared" si="5"/>
        <v>255</v>
      </c>
      <c r="F360" s="273">
        <v>45579</v>
      </c>
      <c r="G360" s="262">
        <v>1.8</v>
      </c>
      <c r="H360" s="271"/>
      <c r="I360" s="271"/>
    </row>
    <row r="361" spans="1:9" x14ac:dyDescent="0.25">
      <c r="A361" s="271" t="s">
        <v>620</v>
      </c>
      <c r="B361" s="282" t="s">
        <v>602</v>
      </c>
      <c r="C361" s="271" t="s">
        <v>655</v>
      </c>
      <c r="D361" s="271">
        <v>4.25</v>
      </c>
      <c r="E361" s="276">
        <f t="shared" si="5"/>
        <v>255</v>
      </c>
      <c r="F361" s="273">
        <v>45579</v>
      </c>
      <c r="G361" s="262">
        <v>1.62</v>
      </c>
      <c r="H361" s="271"/>
      <c r="I361" s="271"/>
    </row>
    <row r="362" spans="1:9" x14ac:dyDescent="0.25">
      <c r="A362" s="271" t="s">
        <v>620</v>
      </c>
      <c r="B362" s="282" t="s">
        <v>602</v>
      </c>
      <c r="C362" s="271" t="s">
        <v>655</v>
      </c>
      <c r="D362" s="271">
        <v>4.25</v>
      </c>
      <c r="E362" s="276">
        <f t="shared" si="5"/>
        <v>255</v>
      </c>
      <c r="F362" s="273">
        <v>45579</v>
      </c>
      <c r="G362" s="262">
        <v>4.25</v>
      </c>
      <c r="H362" s="271"/>
      <c r="I362" s="271"/>
    </row>
    <row r="363" spans="1:9" x14ac:dyDescent="0.25">
      <c r="A363" s="271" t="s">
        <v>620</v>
      </c>
      <c r="B363" s="282" t="s">
        <v>602</v>
      </c>
      <c r="C363" s="271" t="s">
        <v>655</v>
      </c>
      <c r="D363" s="271">
        <v>4.25</v>
      </c>
      <c r="E363" s="276">
        <f t="shared" si="5"/>
        <v>255</v>
      </c>
      <c r="F363" s="273">
        <v>45579</v>
      </c>
      <c r="G363" s="262">
        <v>1.08</v>
      </c>
      <c r="H363" s="271"/>
      <c r="I363" s="271"/>
    </row>
    <row r="364" spans="1:9" x14ac:dyDescent="0.25">
      <c r="A364" s="271" t="s">
        <v>620</v>
      </c>
      <c r="B364" s="282" t="s">
        <v>602</v>
      </c>
      <c r="C364" s="271" t="s">
        <v>655</v>
      </c>
      <c r="D364" s="271">
        <v>4.25</v>
      </c>
      <c r="E364" s="276">
        <f t="shared" si="5"/>
        <v>255</v>
      </c>
      <c r="F364" s="273">
        <v>45579</v>
      </c>
      <c r="G364" s="262">
        <v>4.95</v>
      </c>
      <c r="H364" s="271"/>
      <c r="I364" s="271"/>
    </row>
    <row r="365" spans="1:9" x14ac:dyDescent="0.25">
      <c r="A365" s="271" t="s">
        <v>620</v>
      </c>
      <c r="B365" s="282" t="s">
        <v>602</v>
      </c>
      <c r="C365" s="271" t="s">
        <v>655</v>
      </c>
      <c r="D365" s="271">
        <v>4.25</v>
      </c>
      <c r="E365" s="276">
        <f t="shared" si="5"/>
        <v>255</v>
      </c>
      <c r="F365" s="273">
        <v>45579</v>
      </c>
      <c r="G365" s="262">
        <v>2.2000000000000002</v>
      </c>
      <c r="H365" s="271"/>
      <c r="I365" s="271"/>
    </row>
    <row r="366" spans="1:9" x14ac:dyDescent="0.25">
      <c r="A366" s="271" t="s">
        <v>620</v>
      </c>
      <c r="B366" s="282" t="s">
        <v>602</v>
      </c>
      <c r="C366" s="271" t="s">
        <v>655</v>
      </c>
      <c r="D366" s="271">
        <v>4.25</v>
      </c>
      <c r="E366" s="276">
        <f t="shared" si="5"/>
        <v>255</v>
      </c>
      <c r="F366" s="273">
        <v>45579</v>
      </c>
      <c r="G366" s="262">
        <v>3.75</v>
      </c>
      <c r="H366" s="271"/>
      <c r="I366" s="271"/>
    </row>
    <row r="367" spans="1:9" x14ac:dyDescent="0.25">
      <c r="A367" s="271" t="s">
        <v>620</v>
      </c>
      <c r="B367" s="282" t="s">
        <v>602</v>
      </c>
      <c r="C367" s="271" t="s">
        <v>655</v>
      </c>
      <c r="D367" s="271">
        <v>4.25</v>
      </c>
      <c r="E367" s="276">
        <f t="shared" si="5"/>
        <v>255</v>
      </c>
      <c r="F367" s="273">
        <v>45579</v>
      </c>
      <c r="G367" s="262">
        <v>2.63</v>
      </c>
      <c r="H367" s="271"/>
      <c r="I367" s="271"/>
    </row>
    <row r="368" spans="1:9" x14ac:dyDescent="0.25">
      <c r="A368" s="271" t="s">
        <v>620</v>
      </c>
      <c r="B368" s="282" t="s">
        <v>602</v>
      </c>
      <c r="C368" s="271" t="s">
        <v>655</v>
      </c>
      <c r="D368" s="271">
        <v>4.25</v>
      </c>
      <c r="E368" s="276">
        <f t="shared" si="5"/>
        <v>255</v>
      </c>
      <c r="F368" s="273">
        <v>45579</v>
      </c>
      <c r="G368" s="262">
        <v>4.42</v>
      </c>
      <c r="H368" s="271"/>
      <c r="I368" s="271"/>
    </row>
    <row r="369" spans="1:9" x14ac:dyDescent="0.25">
      <c r="A369" s="271" t="s">
        <v>620</v>
      </c>
      <c r="B369" s="282" t="s">
        <v>602</v>
      </c>
      <c r="C369" s="271" t="s">
        <v>655</v>
      </c>
      <c r="D369" s="271">
        <v>4.25</v>
      </c>
      <c r="E369" s="276">
        <f t="shared" si="5"/>
        <v>255</v>
      </c>
      <c r="F369" s="273">
        <v>45579</v>
      </c>
      <c r="G369" s="262">
        <v>2.12</v>
      </c>
      <c r="H369" s="271"/>
      <c r="I369" s="271"/>
    </row>
    <row r="370" spans="1:9" x14ac:dyDescent="0.25">
      <c r="A370" s="271" t="s">
        <v>620</v>
      </c>
      <c r="B370" s="282" t="s">
        <v>602</v>
      </c>
      <c r="C370" s="271" t="s">
        <v>655</v>
      </c>
      <c r="D370" s="271">
        <v>4.25</v>
      </c>
      <c r="E370" s="276">
        <f t="shared" si="5"/>
        <v>255</v>
      </c>
      <c r="F370" s="273">
        <v>45579</v>
      </c>
      <c r="G370" s="262">
        <v>4.62</v>
      </c>
      <c r="H370" s="271"/>
      <c r="I370" s="271"/>
    </row>
    <row r="371" spans="1:9" x14ac:dyDescent="0.25">
      <c r="A371" s="271" t="s">
        <v>620</v>
      </c>
      <c r="B371" s="282" t="s">
        <v>602</v>
      </c>
      <c r="C371" s="271" t="s">
        <v>655</v>
      </c>
      <c r="D371" s="271">
        <v>4.25</v>
      </c>
      <c r="E371" s="276">
        <f t="shared" si="5"/>
        <v>255</v>
      </c>
      <c r="F371" s="273">
        <v>45579</v>
      </c>
      <c r="G371" s="262">
        <v>1.63</v>
      </c>
      <c r="H371" s="271"/>
      <c r="I371" s="271"/>
    </row>
    <row r="372" spans="1:9" x14ac:dyDescent="0.25">
      <c r="A372" s="271" t="s">
        <v>620</v>
      </c>
      <c r="B372" s="282" t="s">
        <v>603</v>
      </c>
      <c r="C372" s="271" t="s">
        <v>655</v>
      </c>
      <c r="D372" s="271">
        <v>4.25</v>
      </c>
      <c r="E372" s="276">
        <f t="shared" si="5"/>
        <v>255</v>
      </c>
      <c r="F372" s="273">
        <v>45579</v>
      </c>
      <c r="G372" s="262">
        <v>2.13</v>
      </c>
      <c r="H372" s="271"/>
      <c r="I372" s="271"/>
    </row>
    <row r="373" spans="1:9" x14ac:dyDescent="0.25">
      <c r="A373" s="271" t="s">
        <v>620</v>
      </c>
      <c r="B373" s="282" t="s">
        <v>602</v>
      </c>
      <c r="C373" s="271" t="s">
        <v>655</v>
      </c>
      <c r="D373" s="271">
        <v>4.25</v>
      </c>
      <c r="E373" s="276">
        <f t="shared" si="5"/>
        <v>255</v>
      </c>
      <c r="F373" s="273">
        <v>45579</v>
      </c>
      <c r="G373" s="262">
        <v>4.47</v>
      </c>
      <c r="H373" s="271"/>
      <c r="I373" s="271"/>
    </row>
    <row r="374" spans="1:9" x14ac:dyDescent="0.25">
      <c r="A374" s="271" t="s">
        <v>620</v>
      </c>
      <c r="B374" s="282" t="s">
        <v>602</v>
      </c>
      <c r="C374" s="271" t="s">
        <v>655</v>
      </c>
      <c r="D374" s="271">
        <v>4.25</v>
      </c>
      <c r="E374" s="276">
        <f t="shared" si="5"/>
        <v>255</v>
      </c>
      <c r="F374" s="273">
        <v>45579</v>
      </c>
      <c r="G374" s="262">
        <v>7.25</v>
      </c>
      <c r="H374" s="271"/>
      <c r="I374" s="271"/>
    </row>
    <row r="375" spans="1:9" x14ac:dyDescent="0.25">
      <c r="A375" s="271" t="s">
        <v>620</v>
      </c>
      <c r="B375" s="282" t="s">
        <v>602</v>
      </c>
      <c r="C375" s="271" t="s">
        <v>655</v>
      </c>
      <c r="D375" s="271">
        <v>4.25</v>
      </c>
      <c r="E375" s="276">
        <f t="shared" si="5"/>
        <v>255</v>
      </c>
      <c r="F375" s="273">
        <v>45579</v>
      </c>
      <c r="G375" s="262">
        <v>3.62</v>
      </c>
      <c r="H375" s="271"/>
      <c r="I375" s="271"/>
    </row>
    <row r="376" spans="1:9" x14ac:dyDescent="0.25">
      <c r="A376" s="271" t="s">
        <v>620</v>
      </c>
      <c r="B376" s="282" t="s">
        <v>602</v>
      </c>
      <c r="C376" s="271" t="s">
        <v>655</v>
      </c>
      <c r="D376" s="271">
        <v>4.25</v>
      </c>
      <c r="E376" s="276">
        <f t="shared" si="5"/>
        <v>255</v>
      </c>
      <c r="F376" s="273">
        <v>45579</v>
      </c>
      <c r="G376" s="262">
        <v>3.3</v>
      </c>
      <c r="H376" s="271"/>
      <c r="I376" s="271"/>
    </row>
    <row r="377" spans="1:9" x14ac:dyDescent="0.25">
      <c r="A377" s="271" t="s">
        <v>620</v>
      </c>
      <c r="B377" s="282" t="s">
        <v>602</v>
      </c>
      <c r="C377" s="271" t="s">
        <v>655</v>
      </c>
      <c r="D377" s="271">
        <v>4.25</v>
      </c>
      <c r="E377" s="276">
        <f t="shared" si="5"/>
        <v>255</v>
      </c>
      <c r="F377" s="273">
        <v>45579</v>
      </c>
      <c r="G377" s="262">
        <v>5.33</v>
      </c>
      <c r="H377" s="271"/>
      <c r="I377" s="271"/>
    </row>
    <row r="378" spans="1:9" x14ac:dyDescent="0.25">
      <c r="A378" s="271" t="s">
        <v>620</v>
      </c>
      <c r="B378" s="282" t="s">
        <v>602</v>
      </c>
      <c r="C378" s="271" t="s">
        <v>655</v>
      </c>
      <c r="D378" s="271">
        <v>4.25</v>
      </c>
      <c r="E378" s="276">
        <f t="shared" si="5"/>
        <v>255</v>
      </c>
      <c r="F378" s="273">
        <v>45580</v>
      </c>
      <c r="G378" s="262">
        <v>6</v>
      </c>
      <c r="H378" s="271"/>
      <c r="I378" s="271"/>
    </row>
    <row r="379" spans="1:9" x14ac:dyDescent="0.25">
      <c r="A379" s="271" t="s">
        <v>620</v>
      </c>
      <c r="B379" s="282" t="s">
        <v>602</v>
      </c>
      <c r="C379" s="271" t="s">
        <v>655</v>
      </c>
      <c r="D379" s="271">
        <v>4.25</v>
      </c>
      <c r="E379" s="276">
        <f t="shared" si="5"/>
        <v>255</v>
      </c>
      <c r="F379" s="273">
        <v>45580</v>
      </c>
      <c r="G379" s="262">
        <v>4.25</v>
      </c>
      <c r="H379" s="271"/>
      <c r="I379" s="271"/>
    </row>
    <row r="380" spans="1:9" x14ac:dyDescent="0.25">
      <c r="A380" s="271" t="s">
        <v>620</v>
      </c>
      <c r="B380" s="282" t="s">
        <v>602</v>
      </c>
      <c r="C380" s="271" t="s">
        <v>655</v>
      </c>
      <c r="D380" s="271">
        <v>4.25</v>
      </c>
      <c r="E380" s="276">
        <f t="shared" si="5"/>
        <v>255</v>
      </c>
      <c r="F380" s="273">
        <v>45580</v>
      </c>
      <c r="G380" s="262">
        <v>5.3</v>
      </c>
      <c r="H380" s="271"/>
      <c r="I380" s="271"/>
    </row>
    <row r="381" spans="1:9" x14ac:dyDescent="0.25">
      <c r="A381" s="271" t="s">
        <v>620</v>
      </c>
      <c r="B381" s="282" t="s">
        <v>602</v>
      </c>
      <c r="C381" s="271" t="s">
        <v>655</v>
      </c>
      <c r="D381" s="271">
        <v>4.25</v>
      </c>
      <c r="E381" s="276">
        <f t="shared" si="5"/>
        <v>255</v>
      </c>
      <c r="F381" s="273">
        <v>45580</v>
      </c>
      <c r="G381" s="262">
        <v>5.37</v>
      </c>
      <c r="H381" s="271"/>
      <c r="I381" s="271"/>
    </row>
    <row r="382" spans="1:9" x14ac:dyDescent="0.25">
      <c r="A382" s="271" t="s">
        <v>620</v>
      </c>
      <c r="B382" s="282" t="s">
        <v>602</v>
      </c>
      <c r="C382" s="271" t="s">
        <v>655</v>
      </c>
      <c r="D382" s="271">
        <v>4.25</v>
      </c>
      <c r="E382" s="276">
        <f t="shared" si="5"/>
        <v>255</v>
      </c>
      <c r="F382" s="273">
        <v>45580</v>
      </c>
      <c r="G382" s="262">
        <v>2.5</v>
      </c>
      <c r="H382" s="271"/>
      <c r="I382" s="271"/>
    </row>
    <row r="383" spans="1:9" x14ac:dyDescent="0.25">
      <c r="A383" s="271" t="s">
        <v>620</v>
      </c>
      <c r="B383" s="282" t="s">
        <v>602</v>
      </c>
      <c r="C383" s="271" t="s">
        <v>655</v>
      </c>
      <c r="D383" s="271">
        <v>4.25</v>
      </c>
      <c r="E383" s="276">
        <f t="shared" si="5"/>
        <v>255</v>
      </c>
      <c r="F383" s="273">
        <v>45580</v>
      </c>
      <c r="G383" s="262">
        <v>4.45</v>
      </c>
      <c r="H383" s="271"/>
      <c r="I383" s="271"/>
    </row>
    <row r="384" spans="1:9" x14ac:dyDescent="0.25">
      <c r="A384" s="271" t="s">
        <v>620</v>
      </c>
      <c r="B384" s="282" t="s">
        <v>602</v>
      </c>
      <c r="C384" s="271" t="s">
        <v>655</v>
      </c>
      <c r="D384" s="271">
        <v>4.25</v>
      </c>
      <c r="E384" s="276">
        <f t="shared" si="5"/>
        <v>255</v>
      </c>
      <c r="F384" s="273">
        <v>45580</v>
      </c>
      <c r="G384" s="262">
        <v>3.2</v>
      </c>
      <c r="H384" s="271"/>
      <c r="I384" s="271"/>
    </row>
    <row r="385" spans="1:9" x14ac:dyDescent="0.25">
      <c r="A385" s="271" t="s">
        <v>620</v>
      </c>
      <c r="B385" s="282" t="s">
        <v>602</v>
      </c>
      <c r="C385" s="271" t="s">
        <v>655</v>
      </c>
      <c r="D385" s="271">
        <v>4.25</v>
      </c>
      <c r="E385" s="276">
        <f t="shared" si="5"/>
        <v>255</v>
      </c>
      <c r="F385" s="273">
        <v>45580</v>
      </c>
      <c r="G385" s="262">
        <v>8.6999999999999993</v>
      </c>
      <c r="H385" s="271"/>
      <c r="I385" s="271"/>
    </row>
    <row r="386" spans="1:9" x14ac:dyDescent="0.25">
      <c r="A386" s="271" t="s">
        <v>620</v>
      </c>
      <c r="B386" s="282" t="s">
        <v>602</v>
      </c>
      <c r="C386" s="271" t="s">
        <v>655</v>
      </c>
      <c r="D386" s="271">
        <v>4.25</v>
      </c>
      <c r="E386" s="276">
        <f t="shared" si="5"/>
        <v>255</v>
      </c>
      <c r="F386" s="273">
        <v>45580</v>
      </c>
      <c r="G386" s="262">
        <v>7.55</v>
      </c>
      <c r="H386" s="271"/>
      <c r="I386" s="271"/>
    </row>
    <row r="387" spans="1:9" x14ac:dyDescent="0.25">
      <c r="A387" s="271" t="s">
        <v>620</v>
      </c>
      <c r="B387" s="282" t="s">
        <v>602</v>
      </c>
      <c r="C387" s="271" t="s">
        <v>655</v>
      </c>
      <c r="D387" s="271">
        <v>4.25</v>
      </c>
      <c r="E387" s="276">
        <f t="shared" ref="E387:E450" si="6">+D387*60</f>
        <v>255</v>
      </c>
      <c r="F387" s="273">
        <v>45580</v>
      </c>
      <c r="G387" s="262">
        <v>4.47</v>
      </c>
      <c r="H387" s="271"/>
      <c r="I387" s="271"/>
    </row>
    <row r="388" spans="1:9" x14ac:dyDescent="0.25">
      <c r="A388" s="271" t="s">
        <v>620</v>
      </c>
      <c r="B388" s="282" t="s">
        <v>602</v>
      </c>
      <c r="C388" s="271" t="s">
        <v>655</v>
      </c>
      <c r="D388" s="271">
        <v>4.25</v>
      </c>
      <c r="E388" s="276">
        <f t="shared" si="6"/>
        <v>255</v>
      </c>
      <c r="F388" s="273">
        <v>45580</v>
      </c>
      <c r="G388" s="262">
        <v>9.5500000000000007</v>
      </c>
      <c r="H388" s="271"/>
      <c r="I388" s="271"/>
    </row>
    <row r="389" spans="1:9" x14ac:dyDescent="0.25">
      <c r="A389" s="271" t="s">
        <v>620</v>
      </c>
      <c r="B389" s="282" t="s">
        <v>602</v>
      </c>
      <c r="C389" s="271" t="s">
        <v>655</v>
      </c>
      <c r="D389" s="271">
        <v>4.25</v>
      </c>
      <c r="E389" s="276">
        <f t="shared" si="6"/>
        <v>255</v>
      </c>
      <c r="F389" s="273">
        <v>45580</v>
      </c>
      <c r="G389" s="262">
        <v>2.2000000000000002</v>
      </c>
      <c r="H389" s="271"/>
      <c r="I389" s="271"/>
    </row>
    <row r="390" spans="1:9" x14ac:dyDescent="0.25">
      <c r="A390" s="271" t="s">
        <v>620</v>
      </c>
      <c r="B390" s="282" t="s">
        <v>602</v>
      </c>
      <c r="C390" s="271" t="s">
        <v>655</v>
      </c>
      <c r="D390" s="271">
        <v>4.25</v>
      </c>
      <c r="E390" s="276">
        <f t="shared" si="6"/>
        <v>255</v>
      </c>
      <c r="F390" s="273">
        <v>45580</v>
      </c>
      <c r="G390" s="262">
        <v>6</v>
      </c>
      <c r="H390" s="271"/>
      <c r="I390" s="271"/>
    </row>
    <row r="391" spans="1:9" x14ac:dyDescent="0.25">
      <c r="A391" s="271" t="s">
        <v>620</v>
      </c>
      <c r="B391" s="282" t="s">
        <v>602</v>
      </c>
      <c r="C391" s="271" t="s">
        <v>655</v>
      </c>
      <c r="D391" s="271">
        <v>4.25</v>
      </c>
      <c r="E391" s="276">
        <f t="shared" si="6"/>
        <v>255</v>
      </c>
      <c r="F391" s="273">
        <v>45580</v>
      </c>
      <c r="G391" s="262">
        <v>2.2999999999999998</v>
      </c>
      <c r="H391" s="271"/>
      <c r="I391" s="271"/>
    </row>
    <row r="392" spans="1:9" x14ac:dyDescent="0.25">
      <c r="A392" s="271" t="s">
        <v>620</v>
      </c>
      <c r="B392" s="282" t="s">
        <v>602</v>
      </c>
      <c r="C392" s="271" t="s">
        <v>655</v>
      </c>
      <c r="D392" s="271">
        <v>4.25</v>
      </c>
      <c r="E392" s="276">
        <f t="shared" si="6"/>
        <v>255</v>
      </c>
      <c r="F392" s="273">
        <v>45580</v>
      </c>
      <c r="G392" s="262">
        <v>1.53</v>
      </c>
      <c r="H392" s="271"/>
      <c r="I392" s="271"/>
    </row>
    <row r="393" spans="1:9" x14ac:dyDescent="0.25">
      <c r="A393" s="271" t="s">
        <v>620</v>
      </c>
      <c r="B393" s="282" t="s">
        <v>602</v>
      </c>
      <c r="C393" s="271" t="s">
        <v>655</v>
      </c>
      <c r="D393" s="271">
        <v>4.25</v>
      </c>
      <c r="E393" s="276">
        <f t="shared" si="6"/>
        <v>255</v>
      </c>
      <c r="F393" s="273">
        <v>45580</v>
      </c>
      <c r="G393" s="262">
        <v>1.62</v>
      </c>
      <c r="H393" s="271"/>
      <c r="I393" s="271"/>
    </row>
    <row r="394" spans="1:9" x14ac:dyDescent="0.25">
      <c r="A394" s="271" t="s">
        <v>620</v>
      </c>
      <c r="B394" s="282" t="s">
        <v>602</v>
      </c>
      <c r="C394" s="271" t="s">
        <v>655</v>
      </c>
      <c r="D394" s="271">
        <v>4.25</v>
      </c>
      <c r="E394" s="276">
        <f t="shared" si="6"/>
        <v>255</v>
      </c>
      <c r="F394" s="273">
        <v>45580</v>
      </c>
      <c r="G394" s="262">
        <v>3.72</v>
      </c>
      <c r="H394" s="271"/>
      <c r="I394" s="271"/>
    </row>
    <row r="395" spans="1:9" x14ac:dyDescent="0.25">
      <c r="A395" s="271" t="s">
        <v>620</v>
      </c>
      <c r="B395" s="282" t="s">
        <v>602</v>
      </c>
      <c r="C395" s="271" t="s">
        <v>655</v>
      </c>
      <c r="D395" s="271">
        <v>4.25</v>
      </c>
      <c r="E395" s="276">
        <f t="shared" si="6"/>
        <v>255</v>
      </c>
      <c r="F395" s="273">
        <v>45580</v>
      </c>
      <c r="G395" s="262">
        <v>11.05</v>
      </c>
      <c r="H395" s="271"/>
      <c r="I395" s="271"/>
    </row>
    <row r="396" spans="1:9" x14ac:dyDescent="0.25">
      <c r="A396" s="271" t="s">
        <v>620</v>
      </c>
      <c r="B396" s="282" t="s">
        <v>602</v>
      </c>
      <c r="C396" s="271" t="s">
        <v>655</v>
      </c>
      <c r="D396" s="271">
        <v>4.25</v>
      </c>
      <c r="E396" s="276">
        <f t="shared" si="6"/>
        <v>255</v>
      </c>
      <c r="F396" s="273">
        <v>45580</v>
      </c>
      <c r="G396" s="262">
        <v>1.62</v>
      </c>
      <c r="H396" s="271"/>
      <c r="I396" s="271"/>
    </row>
    <row r="397" spans="1:9" x14ac:dyDescent="0.25">
      <c r="A397" s="271" t="s">
        <v>620</v>
      </c>
      <c r="B397" s="282" t="s">
        <v>602</v>
      </c>
      <c r="C397" s="271" t="s">
        <v>655</v>
      </c>
      <c r="D397" s="271">
        <v>4.25</v>
      </c>
      <c r="E397" s="276">
        <f t="shared" si="6"/>
        <v>255</v>
      </c>
      <c r="F397" s="273">
        <v>45580</v>
      </c>
      <c r="G397" s="262">
        <v>4.47</v>
      </c>
      <c r="H397" s="271"/>
      <c r="I397" s="271"/>
    </row>
    <row r="398" spans="1:9" x14ac:dyDescent="0.25">
      <c r="A398" s="271" t="s">
        <v>620</v>
      </c>
      <c r="B398" s="282" t="s">
        <v>602</v>
      </c>
      <c r="C398" s="271" t="s">
        <v>655</v>
      </c>
      <c r="D398" s="271">
        <v>4.25</v>
      </c>
      <c r="E398" s="276">
        <f t="shared" si="6"/>
        <v>255</v>
      </c>
      <c r="F398" s="273">
        <v>45580</v>
      </c>
      <c r="G398" s="262">
        <v>1.45</v>
      </c>
      <c r="H398" s="271"/>
      <c r="I398" s="271"/>
    </row>
    <row r="399" spans="1:9" x14ac:dyDescent="0.25">
      <c r="A399" s="271" t="s">
        <v>620</v>
      </c>
      <c r="B399" s="282" t="s">
        <v>602</v>
      </c>
      <c r="C399" s="271" t="s">
        <v>655</v>
      </c>
      <c r="D399" s="271">
        <v>4.25</v>
      </c>
      <c r="E399" s="276">
        <f t="shared" si="6"/>
        <v>255</v>
      </c>
      <c r="F399" s="273">
        <v>45580</v>
      </c>
      <c r="G399" s="262">
        <v>3.42</v>
      </c>
      <c r="H399" s="271"/>
      <c r="I399" s="271"/>
    </row>
    <row r="400" spans="1:9" x14ac:dyDescent="0.25">
      <c r="A400" s="271" t="s">
        <v>620</v>
      </c>
      <c r="B400" s="282" t="s">
        <v>602</v>
      </c>
      <c r="C400" s="271" t="s">
        <v>655</v>
      </c>
      <c r="D400" s="271">
        <v>4.25</v>
      </c>
      <c r="E400" s="276">
        <f t="shared" si="6"/>
        <v>255</v>
      </c>
      <c r="F400" s="273">
        <v>45580</v>
      </c>
      <c r="G400" s="262">
        <v>9.17</v>
      </c>
      <c r="H400" s="271"/>
      <c r="I400" s="271"/>
    </row>
    <row r="401" spans="1:9" x14ac:dyDescent="0.25">
      <c r="A401" s="271" t="s">
        <v>620</v>
      </c>
      <c r="B401" s="282" t="s">
        <v>602</v>
      </c>
      <c r="C401" s="271" t="s">
        <v>655</v>
      </c>
      <c r="D401" s="271">
        <v>4.25</v>
      </c>
      <c r="E401" s="276">
        <f t="shared" si="6"/>
        <v>255</v>
      </c>
      <c r="F401" s="273">
        <v>45580</v>
      </c>
      <c r="G401" s="262">
        <v>4.83</v>
      </c>
      <c r="H401" s="271"/>
      <c r="I401" s="271"/>
    </row>
    <row r="402" spans="1:9" x14ac:dyDescent="0.25">
      <c r="A402" s="271" t="s">
        <v>620</v>
      </c>
      <c r="B402" s="282" t="s">
        <v>602</v>
      </c>
      <c r="C402" s="271" t="s">
        <v>655</v>
      </c>
      <c r="D402" s="271">
        <v>4.25</v>
      </c>
      <c r="E402" s="276">
        <f t="shared" si="6"/>
        <v>255</v>
      </c>
      <c r="F402" s="273">
        <v>45580</v>
      </c>
      <c r="G402" s="262">
        <v>3.62</v>
      </c>
      <c r="H402" s="271"/>
      <c r="I402" s="271"/>
    </row>
    <row r="403" spans="1:9" x14ac:dyDescent="0.25">
      <c r="A403" s="271" t="s">
        <v>620</v>
      </c>
      <c r="B403" s="282" t="s">
        <v>602</v>
      </c>
      <c r="C403" s="271" t="s">
        <v>655</v>
      </c>
      <c r="D403" s="271">
        <v>4.25</v>
      </c>
      <c r="E403" s="276">
        <f t="shared" si="6"/>
        <v>255</v>
      </c>
      <c r="F403" s="273">
        <v>45580</v>
      </c>
      <c r="G403" s="262">
        <v>3.37</v>
      </c>
      <c r="H403" s="271"/>
      <c r="I403" s="271"/>
    </row>
    <row r="404" spans="1:9" x14ac:dyDescent="0.25">
      <c r="A404" s="271" t="s">
        <v>620</v>
      </c>
      <c r="B404" s="282" t="s">
        <v>602</v>
      </c>
      <c r="C404" s="271" t="s">
        <v>655</v>
      </c>
      <c r="D404" s="271">
        <v>4.25</v>
      </c>
      <c r="E404" s="276">
        <f t="shared" si="6"/>
        <v>255</v>
      </c>
      <c r="F404" s="273">
        <v>45580</v>
      </c>
      <c r="G404" s="262">
        <v>0.35</v>
      </c>
      <c r="H404" s="271"/>
      <c r="I404" s="271"/>
    </row>
    <row r="405" spans="1:9" x14ac:dyDescent="0.25">
      <c r="A405" s="271" t="s">
        <v>584</v>
      </c>
      <c r="B405" s="283" t="s">
        <v>589</v>
      </c>
      <c r="C405" s="271" t="s">
        <v>655</v>
      </c>
      <c r="D405" s="271">
        <v>4.25</v>
      </c>
      <c r="E405" s="276">
        <f t="shared" si="6"/>
        <v>255</v>
      </c>
      <c r="F405" s="273">
        <v>45580</v>
      </c>
      <c r="G405" s="262">
        <v>2.4700000000000002</v>
      </c>
      <c r="H405" s="271"/>
      <c r="I405" s="271"/>
    </row>
    <row r="406" spans="1:9" x14ac:dyDescent="0.25">
      <c r="A406" s="271" t="s">
        <v>620</v>
      </c>
      <c r="B406" s="282" t="s">
        <v>602</v>
      </c>
      <c r="C406" s="271" t="s">
        <v>655</v>
      </c>
      <c r="D406" s="271">
        <v>4.25</v>
      </c>
      <c r="E406" s="276">
        <f t="shared" si="6"/>
        <v>255</v>
      </c>
      <c r="F406" s="273">
        <v>45580</v>
      </c>
      <c r="G406" s="262">
        <v>1.5</v>
      </c>
      <c r="H406" s="271"/>
      <c r="I406" s="271"/>
    </row>
    <row r="407" spans="1:9" x14ac:dyDescent="0.25">
      <c r="A407" s="271" t="s">
        <v>620</v>
      </c>
      <c r="B407" s="282" t="s">
        <v>602</v>
      </c>
      <c r="C407" s="271" t="s">
        <v>655</v>
      </c>
      <c r="D407" s="271">
        <v>4.25</v>
      </c>
      <c r="E407" s="276">
        <f t="shared" si="6"/>
        <v>255</v>
      </c>
      <c r="F407" s="273">
        <v>45580</v>
      </c>
      <c r="G407" s="262">
        <v>1.62</v>
      </c>
      <c r="H407" s="271"/>
      <c r="I407" s="271"/>
    </row>
    <row r="408" spans="1:9" x14ac:dyDescent="0.25">
      <c r="A408" s="271" t="s">
        <v>620</v>
      </c>
      <c r="B408" s="282" t="s">
        <v>602</v>
      </c>
      <c r="C408" s="271" t="s">
        <v>655</v>
      </c>
      <c r="D408" s="271">
        <v>4.25</v>
      </c>
      <c r="E408" s="276">
        <f t="shared" si="6"/>
        <v>255</v>
      </c>
      <c r="F408" s="273">
        <v>45580</v>
      </c>
      <c r="G408" s="262">
        <v>1.42</v>
      </c>
      <c r="H408" s="271"/>
      <c r="I408" s="271"/>
    </row>
    <row r="409" spans="1:9" x14ac:dyDescent="0.25">
      <c r="A409" s="271" t="s">
        <v>584</v>
      </c>
      <c r="B409" s="283" t="s">
        <v>588</v>
      </c>
      <c r="C409" s="271" t="s">
        <v>655</v>
      </c>
      <c r="D409" s="271">
        <v>4.25</v>
      </c>
      <c r="E409" s="276">
        <f t="shared" si="6"/>
        <v>255</v>
      </c>
      <c r="F409" s="273">
        <v>45580</v>
      </c>
      <c r="G409" s="262">
        <v>4.3</v>
      </c>
      <c r="H409" s="271"/>
      <c r="I409" s="271"/>
    </row>
    <row r="410" spans="1:9" x14ac:dyDescent="0.25">
      <c r="A410" s="271" t="s">
        <v>620</v>
      </c>
      <c r="B410" s="282" t="s">
        <v>602</v>
      </c>
      <c r="C410" s="271" t="s">
        <v>655</v>
      </c>
      <c r="D410" s="271">
        <v>4.25</v>
      </c>
      <c r="E410" s="276">
        <f t="shared" si="6"/>
        <v>255</v>
      </c>
      <c r="F410" s="273">
        <v>45580</v>
      </c>
      <c r="G410" s="262">
        <v>2.08</v>
      </c>
      <c r="H410" s="271"/>
      <c r="I410" s="271"/>
    </row>
    <row r="411" spans="1:9" x14ac:dyDescent="0.25">
      <c r="A411" s="271" t="s">
        <v>620</v>
      </c>
      <c r="B411" s="282" t="s">
        <v>602</v>
      </c>
      <c r="C411" s="271" t="s">
        <v>655</v>
      </c>
      <c r="D411" s="271">
        <v>4.25</v>
      </c>
      <c r="E411" s="276">
        <f t="shared" si="6"/>
        <v>255</v>
      </c>
      <c r="F411" s="273">
        <v>45580</v>
      </c>
      <c r="G411" s="262">
        <v>1.17</v>
      </c>
      <c r="H411" s="271"/>
      <c r="I411" s="271"/>
    </row>
    <row r="412" spans="1:9" x14ac:dyDescent="0.25">
      <c r="A412" s="271" t="s">
        <v>620</v>
      </c>
      <c r="B412" s="282" t="s">
        <v>602</v>
      </c>
      <c r="C412" s="271" t="s">
        <v>655</v>
      </c>
      <c r="D412" s="271">
        <v>4.25</v>
      </c>
      <c r="E412" s="276">
        <f t="shared" si="6"/>
        <v>255</v>
      </c>
      <c r="F412" s="273">
        <v>45580</v>
      </c>
      <c r="G412" s="262">
        <v>1.05</v>
      </c>
      <c r="H412" s="271"/>
      <c r="I412" s="271"/>
    </row>
    <row r="413" spans="1:9" x14ac:dyDescent="0.25">
      <c r="A413" s="271" t="s">
        <v>620</v>
      </c>
      <c r="B413" s="282" t="s">
        <v>602</v>
      </c>
      <c r="C413" s="271" t="s">
        <v>655</v>
      </c>
      <c r="D413" s="271">
        <v>4.25</v>
      </c>
      <c r="E413" s="276">
        <f t="shared" si="6"/>
        <v>255</v>
      </c>
      <c r="F413" s="273">
        <v>45580</v>
      </c>
      <c r="G413" s="262">
        <v>1.78</v>
      </c>
      <c r="H413" s="271"/>
      <c r="I413" s="271"/>
    </row>
    <row r="414" spans="1:9" x14ac:dyDescent="0.25">
      <c r="A414" s="271" t="s">
        <v>620</v>
      </c>
      <c r="B414" s="282" t="s">
        <v>602</v>
      </c>
      <c r="C414" s="271" t="s">
        <v>655</v>
      </c>
      <c r="D414" s="271">
        <v>4.25</v>
      </c>
      <c r="E414" s="276">
        <f t="shared" si="6"/>
        <v>255</v>
      </c>
      <c r="F414" s="273">
        <v>45580</v>
      </c>
      <c r="G414" s="262">
        <v>2.17</v>
      </c>
      <c r="H414" s="271"/>
      <c r="I414" s="271"/>
    </row>
    <row r="415" spans="1:9" x14ac:dyDescent="0.25">
      <c r="A415" s="271" t="s">
        <v>620</v>
      </c>
      <c r="B415" s="282" t="s">
        <v>602</v>
      </c>
      <c r="C415" s="271" t="s">
        <v>655</v>
      </c>
      <c r="D415" s="271">
        <v>4.25</v>
      </c>
      <c r="E415" s="276">
        <f t="shared" si="6"/>
        <v>255</v>
      </c>
      <c r="F415" s="273">
        <v>45580</v>
      </c>
      <c r="G415" s="262">
        <v>1.95</v>
      </c>
      <c r="H415" s="271"/>
      <c r="I415" s="271"/>
    </row>
    <row r="416" spans="1:9" x14ac:dyDescent="0.25">
      <c r="A416" s="271" t="s">
        <v>620</v>
      </c>
      <c r="B416" s="282" t="s">
        <v>602</v>
      </c>
      <c r="C416" s="271" t="s">
        <v>655</v>
      </c>
      <c r="D416" s="271">
        <v>4.25</v>
      </c>
      <c r="E416" s="276">
        <f t="shared" si="6"/>
        <v>255</v>
      </c>
      <c r="F416" s="273">
        <v>45580</v>
      </c>
      <c r="G416" s="262">
        <v>1.53</v>
      </c>
      <c r="H416" s="271"/>
      <c r="I416" s="271"/>
    </row>
    <row r="417" spans="1:9" x14ac:dyDescent="0.25">
      <c r="A417" s="271" t="s">
        <v>620</v>
      </c>
      <c r="B417" s="282" t="s">
        <v>602</v>
      </c>
      <c r="C417" s="271" t="s">
        <v>655</v>
      </c>
      <c r="D417" s="271">
        <v>4.25</v>
      </c>
      <c r="E417" s="276">
        <f t="shared" si="6"/>
        <v>255</v>
      </c>
      <c r="F417" s="273">
        <v>45580</v>
      </c>
      <c r="G417" s="262">
        <v>1.08</v>
      </c>
      <c r="H417" s="271"/>
      <c r="I417" s="271"/>
    </row>
    <row r="418" spans="1:9" x14ac:dyDescent="0.25">
      <c r="A418" s="271" t="s">
        <v>584</v>
      </c>
      <c r="B418" s="283" t="s">
        <v>591</v>
      </c>
      <c r="C418" s="271" t="s">
        <v>655</v>
      </c>
      <c r="D418" s="271">
        <v>4.25</v>
      </c>
      <c r="E418" s="276">
        <f t="shared" si="6"/>
        <v>255</v>
      </c>
      <c r="F418" s="273">
        <v>45580</v>
      </c>
      <c r="G418" s="262">
        <v>5.58</v>
      </c>
      <c r="H418" s="271"/>
      <c r="I418" s="271"/>
    </row>
    <row r="419" spans="1:9" x14ac:dyDescent="0.25">
      <c r="A419" s="271" t="s">
        <v>620</v>
      </c>
      <c r="B419" s="282" t="s">
        <v>602</v>
      </c>
      <c r="C419" s="271" t="s">
        <v>655</v>
      </c>
      <c r="D419" s="271">
        <v>4.25</v>
      </c>
      <c r="E419" s="276">
        <f t="shared" si="6"/>
        <v>255</v>
      </c>
      <c r="F419" s="273">
        <v>45580</v>
      </c>
      <c r="G419" s="262">
        <v>4.2</v>
      </c>
      <c r="H419" s="271"/>
      <c r="I419" s="271"/>
    </row>
    <row r="420" spans="1:9" x14ac:dyDescent="0.25">
      <c r="A420" s="271" t="s">
        <v>620</v>
      </c>
      <c r="B420" s="282" t="s">
        <v>602</v>
      </c>
      <c r="C420" s="271" t="s">
        <v>655</v>
      </c>
      <c r="D420" s="271">
        <v>4.25</v>
      </c>
      <c r="E420" s="276">
        <f t="shared" si="6"/>
        <v>255</v>
      </c>
      <c r="F420" s="273">
        <v>45580</v>
      </c>
      <c r="G420" s="262">
        <v>2.2799999999999998</v>
      </c>
      <c r="H420" s="271"/>
      <c r="I420" s="271"/>
    </row>
    <row r="421" spans="1:9" x14ac:dyDescent="0.25">
      <c r="A421" s="271" t="s">
        <v>620</v>
      </c>
      <c r="B421" s="282" t="s">
        <v>602</v>
      </c>
      <c r="C421" s="271" t="s">
        <v>655</v>
      </c>
      <c r="D421" s="271">
        <v>4.25</v>
      </c>
      <c r="E421" s="276">
        <f t="shared" si="6"/>
        <v>255</v>
      </c>
      <c r="F421" s="273">
        <v>45580</v>
      </c>
      <c r="G421" s="262">
        <v>1.37</v>
      </c>
      <c r="H421" s="271"/>
      <c r="I421" s="271"/>
    </row>
    <row r="422" spans="1:9" x14ac:dyDescent="0.25">
      <c r="A422" s="271" t="s">
        <v>620</v>
      </c>
      <c r="B422" s="282" t="s">
        <v>602</v>
      </c>
      <c r="C422" s="271" t="s">
        <v>655</v>
      </c>
      <c r="D422" s="271">
        <v>4.25</v>
      </c>
      <c r="E422" s="276">
        <f t="shared" si="6"/>
        <v>255</v>
      </c>
      <c r="F422" s="273">
        <v>45580</v>
      </c>
      <c r="G422" s="262">
        <v>0.55000000000000004</v>
      </c>
      <c r="H422" s="271"/>
      <c r="I422" s="271"/>
    </row>
    <row r="423" spans="1:9" x14ac:dyDescent="0.25">
      <c r="A423" s="271" t="s">
        <v>620</v>
      </c>
      <c r="B423" s="282" t="s">
        <v>602</v>
      </c>
      <c r="C423" s="271" t="s">
        <v>655</v>
      </c>
      <c r="D423" s="271">
        <v>4.25</v>
      </c>
      <c r="E423" s="276">
        <f t="shared" si="6"/>
        <v>255</v>
      </c>
      <c r="F423" s="273">
        <v>45580</v>
      </c>
      <c r="G423" s="262">
        <v>2.5499999999999998</v>
      </c>
      <c r="H423" s="271"/>
      <c r="I423" s="271"/>
    </row>
    <row r="424" spans="1:9" x14ac:dyDescent="0.25">
      <c r="A424" s="271" t="s">
        <v>620</v>
      </c>
      <c r="B424" s="282" t="s">
        <v>602</v>
      </c>
      <c r="C424" s="271" t="s">
        <v>655</v>
      </c>
      <c r="D424" s="271">
        <v>4.25</v>
      </c>
      <c r="E424" s="276">
        <f t="shared" si="6"/>
        <v>255</v>
      </c>
      <c r="F424" s="273">
        <v>45580</v>
      </c>
      <c r="G424" s="262">
        <v>2.87</v>
      </c>
      <c r="H424" s="271"/>
      <c r="I424" s="271"/>
    </row>
    <row r="425" spans="1:9" x14ac:dyDescent="0.25">
      <c r="A425" s="271" t="s">
        <v>620</v>
      </c>
      <c r="B425" s="282" t="s">
        <v>602</v>
      </c>
      <c r="C425" s="271" t="s">
        <v>655</v>
      </c>
      <c r="D425" s="271">
        <v>4.25</v>
      </c>
      <c r="E425" s="276">
        <f t="shared" si="6"/>
        <v>255</v>
      </c>
      <c r="F425" s="273">
        <v>45580</v>
      </c>
      <c r="G425" s="262">
        <v>2.12</v>
      </c>
      <c r="H425" s="271"/>
      <c r="I425" s="271"/>
    </row>
    <row r="426" spans="1:9" x14ac:dyDescent="0.25">
      <c r="A426" s="271" t="s">
        <v>620</v>
      </c>
      <c r="B426" s="282" t="s">
        <v>602</v>
      </c>
      <c r="C426" s="271" t="s">
        <v>655</v>
      </c>
      <c r="D426" s="271">
        <v>4.25</v>
      </c>
      <c r="E426" s="276">
        <f t="shared" si="6"/>
        <v>255</v>
      </c>
      <c r="F426" s="273">
        <v>45580</v>
      </c>
      <c r="G426" s="262">
        <v>1.42</v>
      </c>
      <c r="H426" s="271"/>
      <c r="I426" s="271"/>
    </row>
    <row r="427" spans="1:9" x14ac:dyDescent="0.25">
      <c r="A427" s="271" t="s">
        <v>620</v>
      </c>
      <c r="B427" s="282" t="s">
        <v>602</v>
      </c>
      <c r="C427" s="271" t="s">
        <v>655</v>
      </c>
      <c r="D427" s="271">
        <v>4.25</v>
      </c>
      <c r="E427" s="276">
        <f t="shared" si="6"/>
        <v>255</v>
      </c>
      <c r="F427" s="273">
        <v>45580</v>
      </c>
      <c r="G427" s="262">
        <v>2.58</v>
      </c>
      <c r="H427" s="271"/>
      <c r="I427" s="271"/>
    </row>
    <row r="428" spans="1:9" x14ac:dyDescent="0.25">
      <c r="A428" s="271" t="s">
        <v>620</v>
      </c>
      <c r="B428" s="282" t="s">
        <v>602</v>
      </c>
      <c r="C428" s="271" t="s">
        <v>655</v>
      </c>
      <c r="D428" s="271">
        <v>4.25</v>
      </c>
      <c r="E428" s="276">
        <f t="shared" si="6"/>
        <v>255</v>
      </c>
      <c r="F428" s="273">
        <v>45580</v>
      </c>
      <c r="G428" s="262">
        <v>1.7</v>
      </c>
      <c r="H428" s="271"/>
      <c r="I428" s="271"/>
    </row>
    <row r="429" spans="1:9" x14ac:dyDescent="0.25">
      <c r="A429" s="271" t="s">
        <v>620</v>
      </c>
      <c r="B429" s="282" t="s">
        <v>602</v>
      </c>
      <c r="C429" s="271" t="s">
        <v>655</v>
      </c>
      <c r="D429" s="271">
        <v>4.25</v>
      </c>
      <c r="E429" s="276">
        <f t="shared" si="6"/>
        <v>255</v>
      </c>
      <c r="F429" s="273">
        <v>45580</v>
      </c>
      <c r="G429" s="262">
        <v>1.17</v>
      </c>
      <c r="H429" s="271"/>
      <c r="I429" s="271"/>
    </row>
    <row r="430" spans="1:9" x14ac:dyDescent="0.25">
      <c r="A430" s="271" t="s">
        <v>620</v>
      </c>
      <c r="B430" s="282" t="s">
        <v>602</v>
      </c>
      <c r="C430" s="271" t="s">
        <v>655</v>
      </c>
      <c r="D430" s="271">
        <v>4.25</v>
      </c>
      <c r="E430" s="276">
        <f t="shared" si="6"/>
        <v>255</v>
      </c>
      <c r="F430" s="273">
        <v>45580</v>
      </c>
      <c r="G430" s="262">
        <v>2.2799999999999998</v>
      </c>
      <c r="H430" s="271"/>
      <c r="I430" s="271"/>
    </row>
    <row r="431" spans="1:9" x14ac:dyDescent="0.25">
      <c r="A431" s="271" t="s">
        <v>620</v>
      </c>
      <c r="B431" s="282" t="s">
        <v>602</v>
      </c>
      <c r="C431" s="271" t="s">
        <v>655</v>
      </c>
      <c r="D431" s="271">
        <v>4.25</v>
      </c>
      <c r="E431" s="276">
        <f t="shared" si="6"/>
        <v>255</v>
      </c>
      <c r="F431" s="273">
        <v>45580</v>
      </c>
      <c r="G431" s="262">
        <v>1.72</v>
      </c>
      <c r="H431" s="271"/>
      <c r="I431" s="271"/>
    </row>
    <row r="432" spans="1:9" x14ac:dyDescent="0.25">
      <c r="A432" s="271" t="s">
        <v>620</v>
      </c>
      <c r="B432" s="282" t="s">
        <v>602</v>
      </c>
      <c r="C432" s="271" t="s">
        <v>655</v>
      </c>
      <c r="D432" s="271">
        <v>4.25</v>
      </c>
      <c r="E432" s="276">
        <f t="shared" si="6"/>
        <v>255</v>
      </c>
      <c r="F432" s="273">
        <v>45580</v>
      </c>
      <c r="G432" s="262">
        <v>1.05</v>
      </c>
      <c r="H432" s="271"/>
      <c r="I432" s="271"/>
    </row>
    <row r="433" spans="1:9" x14ac:dyDescent="0.25">
      <c r="A433" s="271" t="s">
        <v>620</v>
      </c>
      <c r="B433" s="282" t="s">
        <v>602</v>
      </c>
      <c r="C433" s="271" t="s">
        <v>655</v>
      </c>
      <c r="D433" s="271">
        <v>4.25</v>
      </c>
      <c r="E433" s="276">
        <f t="shared" si="6"/>
        <v>255</v>
      </c>
      <c r="F433" s="273">
        <v>45580</v>
      </c>
      <c r="G433" s="262">
        <v>1.92</v>
      </c>
      <c r="H433" s="271"/>
      <c r="I433" s="271"/>
    </row>
    <row r="434" spans="1:9" x14ac:dyDescent="0.25">
      <c r="A434" s="271" t="s">
        <v>620</v>
      </c>
      <c r="B434" s="282" t="s">
        <v>602</v>
      </c>
      <c r="C434" s="271" t="s">
        <v>655</v>
      </c>
      <c r="D434" s="271">
        <v>4.25</v>
      </c>
      <c r="E434" s="276">
        <f t="shared" si="6"/>
        <v>255</v>
      </c>
      <c r="F434" s="273">
        <v>45580</v>
      </c>
      <c r="G434" s="262">
        <v>1.5</v>
      </c>
      <c r="H434" s="271"/>
      <c r="I434" s="271"/>
    </row>
    <row r="435" spans="1:9" x14ac:dyDescent="0.25">
      <c r="A435" s="271" t="s">
        <v>620</v>
      </c>
      <c r="B435" s="282" t="s">
        <v>583</v>
      </c>
      <c r="C435" s="271" t="s">
        <v>655</v>
      </c>
      <c r="D435" s="276">
        <v>8</v>
      </c>
      <c r="E435" s="276">
        <f t="shared" si="6"/>
        <v>480</v>
      </c>
      <c r="F435" s="273">
        <v>45580</v>
      </c>
      <c r="G435" s="262">
        <v>5.93</v>
      </c>
      <c r="H435" s="271"/>
      <c r="I435" s="271"/>
    </row>
    <row r="436" spans="1:9" x14ac:dyDescent="0.25">
      <c r="A436" s="271" t="s">
        <v>620</v>
      </c>
      <c r="B436" s="282" t="s">
        <v>583</v>
      </c>
      <c r="C436" s="271" t="s">
        <v>655</v>
      </c>
      <c r="D436" s="276">
        <v>8</v>
      </c>
      <c r="E436" s="276">
        <f t="shared" si="6"/>
        <v>480</v>
      </c>
      <c r="F436" s="273">
        <v>45580</v>
      </c>
      <c r="G436" s="262">
        <v>8.1</v>
      </c>
      <c r="H436" s="271"/>
      <c r="I436" s="271"/>
    </row>
    <row r="437" spans="1:9" x14ac:dyDescent="0.25">
      <c r="A437" s="271" t="s">
        <v>620</v>
      </c>
      <c r="B437" s="282" t="s">
        <v>583</v>
      </c>
      <c r="C437" s="271" t="s">
        <v>655</v>
      </c>
      <c r="D437" s="276">
        <v>8</v>
      </c>
      <c r="E437" s="276">
        <f t="shared" si="6"/>
        <v>480</v>
      </c>
      <c r="F437" s="273">
        <v>45580</v>
      </c>
      <c r="G437" s="262">
        <v>6.57</v>
      </c>
      <c r="H437" s="271"/>
      <c r="I437" s="271"/>
    </row>
    <row r="438" spans="1:9" x14ac:dyDescent="0.25">
      <c r="A438" s="271" t="s">
        <v>584</v>
      </c>
      <c r="B438" s="283" t="s">
        <v>589</v>
      </c>
      <c r="C438" s="271" t="s">
        <v>655</v>
      </c>
      <c r="D438" s="276">
        <v>8</v>
      </c>
      <c r="E438" s="276">
        <f t="shared" si="6"/>
        <v>480</v>
      </c>
      <c r="F438" s="273">
        <v>45580</v>
      </c>
      <c r="G438" s="262">
        <v>10.15</v>
      </c>
      <c r="H438" s="271"/>
      <c r="I438" s="271"/>
    </row>
    <row r="439" spans="1:9" x14ac:dyDescent="0.25">
      <c r="A439" s="271" t="s">
        <v>584</v>
      </c>
      <c r="B439" s="283" t="s">
        <v>589</v>
      </c>
      <c r="C439" s="271" t="s">
        <v>655</v>
      </c>
      <c r="D439" s="276">
        <v>8</v>
      </c>
      <c r="E439" s="276">
        <f t="shared" si="6"/>
        <v>480</v>
      </c>
      <c r="F439" s="273">
        <v>45580</v>
      </c>
      <c r="G439" s="262">
        <v>3.87</v>
      </c>
      <c r="H439" s="271"/>
      <c r="I439" s="271"/>
    </row>
    <row r="440" spans="1:9" x14ac:dyDescent="0.25">
      <c r="A440" s="271" t="s">
        <v>620</v>
      </c>
      <c r="B440" s="282" t="s">
        <v>582</v>
      </c>
      <c r="C440" s="271" t="s">
        <v>655</v>
      </c>
      <c r="D440" s="276">
        <v>8</v>
      </c>
      <c r="E440" s="276">
        <f t="shared" si="6"/>
        <v>480</v>
      </c>
      <c r="F440" s="273">
        <v>45580</v>
      </c>
      <c r="G440" s="262">
        <v>17.13</v>
      </c>
      <c r="H440" s="271"/>
      <c r="I440" s="271"/>
    </row>
    <row r="441" spans="1:9" x14ac:dyDescent="0.25">
      <c r="A441" s="271" t="s">
        <v>620</v>
      </c>
      <c r="B441" s="282" t="s">
        <v>582</v>
      </c>
      <c r="C441" s="271" t="s">
        <v>655</v>
      </c>
      <c r="D441" s="276">
        <v>8</v>
      </c>
      <c r="E441" s="276">
        <f t="shared" si="6"/>
        <v>480</v>
      </c>
      <c r="F441" s="273">
        <v>45580</v>
      </c>
      <c r="G441" s="262">
        <v>19.27</v>
      </c>
      <c r="H441" s="271"/>
      <c r="I441" s="271"/>
    </row>
    <row r="442" spans="1:9" x14ac:dyDescent="0.25">
      <c r="A442" s="271" t="s">
        <v>620</v>
      </c>
      <c r="B442" s="282" t="s">
        <v>582</v>
      </c>
      <c r="C442" s="271" t="s">
        <v>655</v>
      </c>
      <c r="D442" s="276">
        <v>8</v>
      </c>
      <c r="E442" s="276">
        <f t="shared" si="6"/>
        <v>480</v>
      </c>
      <c r="F442" s="273">
        <v>45580</v>
      </c>
      <c r="G442" s="262">
        <v>7.77</v>
      </c>
      <c r="H442" s="271"/>
      <c r="I442" s="271"/>
    </row>
    <row r="443" spans="1:9" x14ac:dyDescent="0.25">
      <c r="A443" s="271" t="s">
        <v>620</v>
      </c>
      <c r="B443" s="282" t="s">
        <v>582</v>
      </c>
      <c r="C443" s="271" t="s">
        <v>655</v>
      </c>
      <c r="D443" s="276">
        <v>8</v>
      </c>
      <c r="E443" s="276">
        <f t="shared" si="6"/>
        <v>480</v>
      </c>
      <c r="F443" s="273">
        <v>45580</v>
      </c>
      <c r="G443" s="262">
        <v>12.1</v>
      </c>
      <c r="H443" s="271"/>
      <c r="I443" s="271"/>
    </row>
    <row r="444" spans="1:9" x14ac:dyDescent="0.25">
      <c r="A444" s="271" t="s">
        <v>620</v>
      </c>
      <c r="B444" s="282" t="s">
        <v>582</v>
      </c>
      <c r="C444" s="271" t="s">
        <v>655</v>
      </c>
      <c r="D444" s="276">
        <v>8</v>
      </c>
      <c r="E444" s="276">
        <f t="shared" si="6"/>
        <v>480</v>
      </c>
      <c r="F444" s="273">
        <v>45580</v>
      </c>
      <c r="G444" s="262">
        <v>36.85</v>
      </c>
      <c r="H444" s="271"/>
      <c r="I444" s="271"/>
    </row>
    <row r="445" spans="1:9" x14ac:dyDescent="0.25">
      <c r="A445" s="271" t="s">
        <v>620</v>
      </c>
      <c r="B445" s="282" t="s">
        <v>582</v>
      </c>
      <c r="C445" s="271" t="s">
        <v>655</v>
      </c>
      <c r="D445" s="276">
        <v>8</v>
      </c>
      <c r="E445" s="276">
        <f t="shared" si="6"/>
        <v>480</v>
      </c>
      <c r="F445" s="273">
        <v>45580</v>
      </c>
      <c r="G445" s="262">
        <v>14.08</v>
      </c>
      <c r="H445" s="271"/>
      <c r="I445" s="271"/>
    </row>
    <row r="446" spans="1:9" x14ac:dyDescent="0.25">
      <c r="A446" s="271" t="s">
        <v>620</v>
      </c>
      <c r="B446" s="282" t="s">
        <v>582</v>
      </c>
      <c r="C446" s="271" t="s">
        <v>655</v>
      </c>
      <c r="D446" s="276">
        <v>8</v>
      </c>
      <c r="E446" s="276">
        <f t="shared" si="6"/>
        <v>480</v>
      </c>
      <c r="F446" s="273">
        <v>45580</v>
      </c>
      <c r="G446" s="262">
        <v>9.1</v>
      </c>
      <c r="H446" s="271"/>
      <c r="I446" s="271"/>
    </row>
    <row r="447" spans="1:9" x14ac:dyDescent="0.25">
      <c r="A447" s="271" t="s">
        <v>584</v>
      </c>
      <c r="B447" s="283" t="s">
        <v>589</v>
      </c>
      <c r="C447" s="271" t="s">
        <v>655</v>
      </c>
      <c r="D447" s="276">
        <v>8</v>
      </c>
      <c r="E447" s="276">
        <f t="shared" si="6"/>
        <v>480</v>
      </c>
      <c r="F447" s="273">
        <v>45580</v>
      </c>
      <c r="G447" s="262">
        <v>8.73</v>
      </c>
      <c r="H447" s="271"/>
      <c r="I447" s="271"/>
    </row>
    <row r="448" spans="1:9" x14ac:dyDescent="0.25">
      <c r="A448" s="271" t="s">
        <v>620</v>
      </c>
      <c r="B448" s="282" t="s">
        <v>582</v>
      </c>
      <c r="C448" s="271" t="s">
        <v>655</v>
      </c>
      <c r="D448" s="276">
        <v>8</v>
      </c>
      <c r="E448" s="276">
        <f t="shared" si="6"/>
        <v>480</v>
      </c>
      <c r="F448" s="273">
        <v>45580</v>
      </c>
      <c r="G448" s="262">
        <v>12.55</v>
      </c>
      <c r="H448" s="271"/>
      <c r="I448" s="271"/>
    </row>
    <row r="449" spans="1:9" x14ac:dyDescent="0.25">
      <c r="A449" s="271" t="s">
        <v>620</v>
      </c>
      <c r="B449" s="282" t="s">
        <v>582</v>
      </c>
      <c r="C449" s="271" t="s">
        <v>655</v>
      </c>
      <c r="D449" s="276">
        <v>8</v>
      </c>
      <c r="E449" s="276">
        <f t="shared" si="6"/>
        <v>480</v>
      </c>
      <c r="F449" s="273">
        <v>45580</v>
      </c>
      <c r="G449" s="262">
        <v>14.22</v>
      </c>
      <c r="H449" s="271"/>
      <c r="I449" s="271"/>
    </row>
    <row r="450" spans="1:9" x14ac:dyDescent="0.25">
      <c r="A450" s="271" t="s">
        <v>620</v>
      </c>
      <c r="B450" s="282" t="s">
        <v>582</v>
      </c>
      <c r="C450" s="271" t="s">
        <v>655</v>
      </c>
      <c r="D450" s="276">
        <v>8</v>
      </c>
      <c r="E450" s="276">
        <f t="shared" si="6"/>
        <v>480</v>
      </c>
      <c r="F450" s="273">
        <v>45580</v>
      </c>
      <c r="G450" s="262">
        <v>7.78</v>
      </c>
      <c r="H450" s="271"/>
      <c r="I450" s="271"/>
    </row>
    <row r="451" spans="1:9" x14ac:dyDescent="0.25">
      <c r="A451" s="271" t="s">
        <v>620</v>
      </c>
      <c r="B451" s="282" t="s">
        <v>582</v>
      </c>
      <c r="C451" s="271" t="s">
        <v>655</v>
      </c>
      <c r="D451" s="276">
        <v>8</v>
      </c>
      <c r="E451" s="276">
        <f t="shared" ref="E451:E514" si="7">+D451*60</f>
        <v>480</v>
      </c>
      <c r="F451" s="273">
        <v>45580</v>
      </c>
      <c r="G451" s="262">
        <v>6.08</v>
      </c>
      <c r="H451" s="271"/>
      <c r="I451" s="271"/>
    </row>
    <row r="452" spans="1:9" x14ac:dyDescent="0.25">
      <c r="A452" s="271" t="s">
        <v>620</v>
      </c>
      <c r="B452" s="282" t="s">
        <v>582</v>
      </c>
      <c r="C452" s="271" t="s">
        <v>655</v>
      </c>
      <c r="D452" s="276">
        <v>8</v>
      </c>
      <c r="E452" s="276">
        <f t="shared" si="7"/>
        <v>480</v>
      </c>
      <c r="F452" s="273">
        <v>45580</v>
      </c>
      <c r="G452" s="262">
        <v>4.92</v>
      </c>
      <c r="H452" s="271"/>
      <c r="I452" s="271"/>
    </row>
    <row r="453" spans="1:9" x14ac:dyDescent="0.25">
      <c r="A453" s="271" t="s">
        <v>620</v>
      </c>
      <c r="B453" s="282" t="s">
        <v>582</v>
      </c>
      <c r="C453" s="271" t="s">
        <v>655</v>
      </c>
      <c r="D453" s="276">
        <v>8</v>
      </c>
      <c r="E453" s="276">
        <f t="shared" si="7"/>
        <v>480</v>
      </c>
      <c r="F453" s="273">
        <v>45580</v>
      </c>
      <c r="G453" s="262">
        <v>10.47</v>
      </c>
      <c r="H453" s="271"/>
      <c r="I453" s="271"/>
    </row>
    <row r="454" spans="1:9" x14ac:dyDescent="0.25">
      <c r="A454" s="271" t="s">
        <v>620</v>
      </c>
      <c r="B454" s="282" t="s">
        <v>583</v>
      </c>
      <c r="C454" s="271" t="s">
        <v>655</v>
      </c>
      <c r="D454" s="276">
        <v>8</v>
      </c>
      <c r="E454" s="276">
        <f t="shared" si="7"/>
        <v>480</v>
      </c>
      <c r="F454" s="273">
        <v>45580</v>
      </c>
      <c r="G454" s="262">
        <v>8.2799999999999994</v>
      </c>
      <c r="H454" s="271"/>
      <c r="I454" s="271"/>
    </row>
    <row r="455" spans="1:9" x14ac:dyDescent="0.25">
      <c r="A455" s="271" t="s">
        <v>620</v>
      </c>
      <c r="B455" s="282" t="s">
        <v>583</v>
      </c>
      <c r="C455" s="271" t="s">
        <v>655</v>
      </c>
      <c r="D455" s="276">
        <v>8</v>
      </c>
      <c r="E455" s="276">
        <f t="shared" si="7"/>
        <v>480</v>
      </c>
      <c r="F455" s="273">
        <v>45580</v>
      </c>
      <c r="G455" s="262">
        <v>3.97</v>
      </c>
      <c r="H455" s="271"/>
      <c r="I455" s="271"/>
    </row>
    <row r="456" spans="1:9" x14ac:dyDescent="0.25">
      <c r="A456" s="271" t="s">
        <v>620</v>
      </c>
      <c r="B456" s="282" t="s">
        <v>583</v>
      </c>
      <c r="C456" s="271" t="s">
        <v>655</v>
      </c>
      <c r="D456" s="276">
        <v>8</v>
      </c>
      <c r="E456" s="276">
        <f t="shared" si="7"/>
        <v>480</v>
      </c>
      <c r="F456" s="273">
        <v>45580</v>
      </c>
      <c r="G456" s="262">
        <v>4.5199999999999996</v>
      </c>
      <c r="H456" s="271"/>
      <c r="I456" s="271"/>
    </row>
    <row r="457" spans="1:9" x14ac:dyDescent="0.25">
      <c r="A457" s="271" t="s">
        <v>620</v>
      </c>
      <c r="B457" s="282" t="s">
        <v>582</v>
      </c>
      <c r="C457" s="271" t="s">
        <v>655</v>
      </c>
      <c r="D457" s="276">
        <v>8</v>
      </c>
      <c r="E457" s="276">
        <f t="shared" si="7"/>
        <v>480</v>
      </c>
      <c r="F457" s="273">
        <v>45581</v>
      </c>
      <c r="G457" s="262">
        <v>3.78</v>
      </c>
      <c r="H457" s="271"/>
      <c r="I457" s="271"/>
    </row>
    <row r="458" spans="1:9" x14ac:dyDescent="0.25">
      <c r="A458" s="271" t="s">
        <v>620</v>
      </c>
      <c r="B458" s="282" t="s">
        <v>582</v>
      </c>
      <c r="C458" s="271" t="s">
        <v>655</v>
      </c>
      <c r="D458" s="276">
        <v>8</v>
      </c>
      <c r="E458" s="276">
        <f t="shared" si="7"/>
        <v>480</v>
      </c>
      <c r="F458" s="273">
        <v>45581</v>
      </c>
      <c r="G458" s="262">
        <v>2.82</v>
      </c>
      <c r="H458" s="271"/>
      <c r="I458" s="271"/>
    </row>
    <row r="459" spans="1:9" x14ac:dyDescent="0.25">
      <c r="A459" s="271" t="s">
        <v>620</v>
      </c>
      <c r="B459" s="282" t="s">
        <v>582</v>
      </c>
      <c r="C459" s="271" t="s">
        <v>655</v>
      </c>
      <c r="D459" s="276">
        <v>8</v>
      </c>
      <c r="E459" s="276">
        <f t="shared" si="7"/>
        <v>480</v>
      </c>
      <c r="F459" s="273">
        <v>45581</v>
      </c>
      <c r="G459" s="262">
        <v>3.65</v>
      </c>
      <c r="H459" s="271"/>
      <c r="I459" s="271"/>
    </row>
    <row r="460" spans="1:9" x14ac:dyDescent="0.25">
      <c r="A460" s="271" t="s">
        <v>620</v>
      </c>
      <c r="B460" s="282" t="s">
        <v>582</v>
      </c>
      <c r="C460" s="271" t="s">
        <v>655</v>
      </c>
      <c r="D460" s="276">
        <v>8</v>
      </c>
      <c r="E460" s="276">
        <f t="shared" si="7"/>
        <v>480</v>
      </c>
      <c r="F460" s="273">
        <v>45581</v>
      </c>
      <c r="G460" s="262">
        <v>2.65</v>
      </c>
      <c r="H460" s="271"/>
      <c r="I460" s="271"/>
    </row>
    <row r="461" spans="1:9" x14ac:dyDescent="0.25">
      <c r="A461" s="271" t="s">
        <v>620</v>
      </c>
      <c r="B461" s="282" t="s">
        <v>582</v>
      </c>
      <c r="C461" s="271" t="s">
        <v>655</v>
      </c>
      <c r="D461" s="276">
        <v>8</v>
      </c>
      <c r="E461" s="276">
        <f t="shared" si="7"/>
        <v>480</v>
      </c>
      <c r="F461" s="273">
        <v>45581</v>
      </c>
      <c r="G461" s="262">
        <v>4.9000000000000004</v>
      </c>
      <c r="H461" s="271"/>
      <c r="I461" s="271"/>
    </row>
    <row r="462" spans="1:9" x14ac:dyDescent="0.25">
      <c r="A462" s="271" t="s">
        <v>620</v>
      </c>
      <c r="B462" s="282" t="s">
        <v>582</v>
      </c>
      <c r="C462" s="271" t="s">
        <v>655</v>
      </c>
      <c r="D462" s="276">
        <v>8</v>
      </c>
      <c r="E462" s="276">
        <f t="shared" si="7"/>
        <v>480</v>
      </c>
      <c r="F462" s="273">
        <v>45581</v>
      </c>
      <c r="G462" s="262">
        <v>4.0199999999999996</v>
      </c>
      <c r="H462" s="271"/>
      <c r="I462" s="271"/>
    </row>
    <row r="463" spans="1:9" x14ac:dyDescent="0.25">
      <c r="A463" s="271" t="s">
        <v>620</v>
      </c>
      <c r="B463" s="282" t="s">
        <v>582</v>
      </c>
      <c r="C463" s="271" t="s">
        <v>655</v>
      </c>
      <c r="D463" s="276">
        <v>8</v>
      </c>
      <c r="E463" s="276">
        <f t="shared" si="7"/>
        <v>480</v>
      </c>
      <c r="F463" s="273">
        <v>45581</v>
      </c>
      <c r="G463" s="262">
        <v>6.38</v>
      </c>
      <c r="H463" s="271"/>
      <c r="I463" s="271"/>
    </row>
    <row r="464" spans="1:9" x14ac:dyDescent="0.25">
      <c r="A464" s="271" t="s">
        <v>620</v>
      </c>
      <c r="B464" s="282" t="s">
        <v>582</v>
      </c>
      <c r="C464" s="271" t="s">
        <v>655</v>
      </c>
      <c r="D464" s="276">
        <v>8</v>
      </c>
      <c r="E464" s="276">
        <f t="shared" si="7"/>
        <v>480</v>
      </c>
      <c r="F464" s="273">
        <v>45581</v>
      </c>
      <c r="G464" s="262">
        <v>3.65</v>
      </c>
      <c r="H464" s="271"/>
      <c r="I464" s="271"/>
    </row>
    <row r="465" spans="1:9" x14ac:dyDescent="0.25">
      <c r="A465" s="271" t="s">
        <v>620</v>
      </c>
      <c r="B465" s="282" t="s">
        <v>582</v>
      </c>
      <c r="C465" s="271" t="s">
        <v>655</v>
      </c>
      <c r="D465" s="276">
        <v>8</v>
      </c>
      <c r="E465" s="276">
        <f t="shared" si="7"/>
        <v>480</v>
      </c>
      <c r="F465" s="273">
        <v>45581</v>
      </c>
      <c r="G465" s="262">
        <v>4.68</v>
      </c>
      <c r="H465" s="271"/>
      <c r="I465" s="271"/>
    </row>
    <row r="466" spans="1:9" x14ac:dyDescent="0.25">
      <c r="A466" s="271" t="s">
        <v>620</v>
      </c>
      <c r="B466" s="282" t="s">
        <v>582</v>
      </c>
      <c r="C466" s="271" t="s">
        <v>655</v>
      </c>
      <c r="D466" s="276">
        <v>8</v>
      </c>
      <c r="E466" s="276">
        <f t="shared" si="7"/>
        <v>480</v>
      </c>
      <c r="F466" s="273">
        <v>45581</v>
      </c>
      <c r="G466" s="262">
        <v>5.2</v>
      </c>
      <c r="H466" s="271"/>
      <c r="I466" s="271"/>
    </row>
    <row r="467" spans="1:9" x14ac:dyDescent="0.25">
      <c r="A467" s="271" t="s">
        <v>620</v>
      </c>
      <c r="B467" s="282" t="s">
        <v>582</v>
      </c>
      <c r="C467" s="271" t="s">
        <v>655</v>
      </c>
      <c r="D467" s="276">
        <v>8</v>
      </c>
      <c r="E467" s="276">
        <f t="shared" si="7"/>
        <v>480</v>
      </c>
      <c r="F467" s="273">
        <v>45581</v>
      </c>
      <c r="G467" s="262">
        <v>3.32</v>
      </c>
      <c r="H467" s="271"/>
      <c r="I467" s="271"/>
    </row>
    <row r="468" spans="1:9" x14ac:dyDescent="0.25">
      <c r="A468" s="271" t="s">
        <v>620</v>
      </c>
      <c r="B468" s="282" t="s">
        <v>582</v>
      </c>
      <c r="C468" s="271" t="s">
        <v>655</v>
      </c>
      <c r="D468" s="276">
        <v>8</v>
      </c>
      <c r="E468" s="276">
        <f t="shared" si="7"/>
        <v>480</v>
      </c>
      <c r="F468" s="273">
        <v>45581</v>
      </c>
      <c r="G468" s="262">
        <v>4.47</v>
      </c>
      <c r="H468" s="271"/>
      <c r="I468" s="271"/>
    </row>
    <row r="469" spans="1:9" x14ac:dyDescent="0.25">
      <c r="A469" s="271" t="s">
        <v>620</v>
      </c>
      <c r="B469" s="282" t="s">
        <v>582</v>
      </c>
      <c r="C469" s="271" t="s">
        <v>655</v>
      </c>
      <c r="D469" s="276">
        <v>8</v>
      </c>
      <c r="E469" s="276">
        <f t="shared" si="7"/>
        <v>480</v>
      </c>
      <c r="F469" s="273">
        <v>45581</v>
      </c>
      <c r="G469" s="262">
        <v>4.3</v>
      </c>
      <c r="H469" s="271"/>
      <c r="I469" s="271"/>
    </row>
    <row r="470" spans="1:9" x14ac:dyDescent="0.25">
      <c r="A470" s="271" t="s">
        <v>620</v>
      </c>
      <c r="B470" s="282" t="s">
        <v>582</v>
      </c>
      <c r="C470" s="271" t="s">
        <v>655</v>
      </c>
      <c r="D470" s="276">
        <v>8</v>
      </c>
      <c r="E470" s="276">
        <f t="shared" si="7"/>
        <v>480</v>
      </c>
      <c r="F470" s="273">
        <v>45581</v>
      </c>
      <c r="G470" s="262">
        <v>2.33</v>
      </c>
      <c r="H470" s="271"/>
      <c r="I470" s="271"/>
    </row>
    <row r="471" spans="1:9" x14ac:dyDescent="0.25">
      <c r="A471" s="271" t="s">
        <v>620</v>
      </c>
      <c r="B471" s="282" t="s">
        <v>582</v>
      </c>
      <c r="C471" s="271" t="s">
        <v>655</v>
      </c>
      <c r="D471" s="276">
        <v>8</v>
      </c>
      <c r="E471" s="276">
        <f t="shared" si="7"/>
        <v>480</v>
      </c>
      <c r="F471" s="273">
        <v>45581</v>
      </c>
      <c r="G471" s="262">
        <v>5.05</v>
      </c>
      <c r="H471" s="271"/>
      <c r="I471" s="271"/>
    </row>
    <row r="472" spans="1:9" x14ac:dyDescent="0.25">
      <c r="A472" s="271" t="s">
        <v>620</v>
      </c>
      <c r="B472" s="282" t="s">
        <v>582</v>
      </c>
      <c r="C472" s="271" t="s">
        <v>655</v>
      </c>
      <c r="D472" s="276">
        <v>8</v>
      </c>
      <c r="E472" s="276">
        <f t="shared" si="7"/>
        <v>480</v>
      </c>
      <c r="F472" s="273">
        <v>45581</v>
      </c>
      <c r="G472" s="262">
        <v>4.28</v>
      </c>
      <c r="H472" s="271"/>
      <c r="I472" s="271"/>
    </row>
    <row r="473" spans="1:9" x14ac:dyDescent="0.25">
      <c r="A473" s="271" t="s">
        <v>620</v>
      </c>
      <c r="B473" s="282" t="s">
        <v>582</v>
      </c>
      <c r="C473" s="271" t="s">
        <v>655</v>
      </c>
      <c r="D473" s="276">
        <v>8</v>
      </c>
      <c r="E473" s="276">
        <f t="shared" si="7"/>
        <v>480</v>
      </c>
      <c r="F473" s="273">
        <v>45581</v>
      </c>
      <c r="G473" s="262">
        <v>2.4500000000000002</v>
      </c>
      <c r="H473" s="271"/>
      <c r="I473" s="271"/>
    </row>
    <row r="474" spans="1:9" x14ac:dyDescent="0.25">
      <c r="A474" s="271" t="s">
        <v>620</v>
      </c>
      <c r="B474" s="282" t="s">
        <v>582</v>
      </c>
      <c r="C474" s="271" t="s">
        <v>655</v>
      </c>
      <c r="D474" s="276">
        <v>8</v>
      </c>
      <c r="E474" s="276">
        <f t="shared" si="7"/>
        <v>480</v>
      </c>
      <c r="F474" s="273">
        <v>45581</v>
      </c>
      <c r="G474" s="262">
        <v>2.08</v>
      </c>
      <c r="H474" s="271"/>
      <c r="I474" s="271"/>
    </row>
    <row r="475" spans="1:9" x14ac:dyDescent="0.25">
      <c r="A475" s="271" t="s">
        <v>620</v>
      </c>
      <c r="B475" s="282" t="s">
        <v>582</v>
      </c>
      <c r="C475" s="271" t="s">
        <v>655</v>
      </c>
      <c r="D475" s="276">
        <v>8</v>
      </c>
      <c r="E475" s="276">
        <f t="shared" si="7"/>
        <v>480</v>
      </c>
      <c r="F475" s="273">
        <v>45581</v>
      </c>
      <c r="G475" s="262">
        <v>4.92</v>
      </c>
      <c r="H475" s="271"/>
      <c r="I475" s="271"/>
    </row>
    <row r="476" spans="1:9" x14ac:dyDescent="0.25">
      <c r="A476" s="271" t="s">
        <v>620</v>
      </c>
      <c r="B476" s="282" t="s">
        <v>582</v>
      </c>
      <c r="C476" s="271" t="s">
        <v>655</v>
      </c>
      <c r="D476" s="276">
        <v>8</v>
      </c>
      <c r="E476" s="276">
        <f t="shared" si="7"/>
        <v>480</v>
      </c>
      <c r="F476" s="273">
        <v>45581</v>
      </c>
      <c r="G476" s="262">
        <v>3.75</v>
      </c>
      <c r="H476" s="271"/>
      <c r="I476" s="271"/>
    </row>
    <row r="477" spans="1:9" x14ac:dyDescent="0.25">
      <c r="A477" s="271" t="s">
        <v>620</v>
      </c>
      <c r="B477" s="282" t="s">
        <v>582</v>
      </c>
      <c r="C477" s="271" t="s">
        <v>655</v>
      </c>
      <c r="D477" s="276">
        <v>8</v>
      </c>
      <c r="E477" s="276">
        <f t="shared" si="7"/>
        <v>480</v>
      </c>
      <c r="F477" s="273">
        <v>45581</v>
      </c>
      <c r="G477" s="262">
        <v>3.12</v>
      </c>
      <c r="H477" s="271"/>
      <c r="I477" s="271"/>
    </row>
    <row r="478" spans="1:9" x14ac:dyDescent="0.25">
      <c r="A478" s="271" t="s">
        <v>620</v>
      </c>
      <c r="B478" s="282" t="s">
        <v>582</v>
      </c>
      <c r="C478" s="271" t="s">
        <v>655</v>
      </c>
      <c r="D478" s="276">
        <v>8</v>
      </c>
      <c r="E478" s="276">
        <f t="shared" si="7"/>
        <v>480</v>
      </c>
      <c r="F478" s="273">
        <v>45581</v>
      </c>
      <c r="G478" s="262">
        <v>4.4000000000000004</v>
      </c>
      <c r="H478" s="271"/>
      <c r="I478" s="271"/>
    </row>
    <row r="479" spans="1:9" x14ac:dyDescent="0.25">
      <c r="A479" s="271" t="s">
        <v>620</v>
      </c>
      <c r="B479" s="282" t="s">
        <v>582</v>
      </c>
      <c r="C479" s="271" t="s">
        <v>655</v>
      </c>
      <c r="D479" s="276">
        <v>8</v>
      </c>
      <c r="E479" s="276">
        <f t="shared" si="7"/>
        <v>480</v>
      </c>
      <c r="F479" s="273">
        <v>45581</v>
      </c>
      <c r="G479" s="262">
        <v>7.53</v>
      </c>
      <c r="H479" s="271"/>
      <c r="I479" s="271"/>
    </row>
    <row r="480" spans="1:9" x14ac:dyDescent="0.25">
      <c r="A480" s="271" t="s">
        <v>620</v>
      </c>
      <c r="B480" s="282" t="s">
        <v>582</v>
      </c>
      <c r="C480" s="271" t="s">
        <v>655</v>
      </c>
      <c r="D480" s="276">
        <v>8</v>
      </c>
      <c r="E480" s="276">
        <f t="shared" si="7"/>
        <v>480</v>
      </c>
      <c r="F480" s="273">
        <v>45581</v>
      </c>
      <c r="G480" s="262">
        <v>4.5</v>
      </c>
      <c r="H480" s="271"/>
      <c r="I480" s="271"/>
    </row>
    <row r="481" spans="1:9" x14ac:dyDescent="0.25">
      <c r="A481" s="271" t="s">
        <v>620</v>
      </c>
      <c r="B481" s="282" t="s">
        <v>582</v>
      </c>
      <c r="C481" s="271" t="s">
        <v>655</v>
      </c>
      <c r="D481" s="276">
        <v>8</v>
      </c>
      <c r="E481" s="276">
        <f t="shared" si="7"/>
        <v>480</v>
      </c>
      <c r="F481" s="273">
        <v>45581</v>
      </c>
      <c r="G481" s="262">
        <v>6.83</v>
      </c>
      <c r="H481" s="271"/>
      <c r="I481" s="271"/>
    </row>
    <row r="482" spans="1:9" x14ac:dyDescent="0.25">
      <c r="A482" s="271" t="s">
        <v>620</v>
      </c>
      <c r="B482" s="282" t="s">
        <v>582</v>
      </c>
      <c r="C482" s="271" t="s">
        <v>655</v>
      </c>
      <c r="D482" s="276">
        <v>8</v>
      </c>
      <c r="E482" s="276">
        <f t="shared" si="7"/>
        <v>480</v>
      </c>
      <c r="F482" s="273">
        <v>45581</v>
      </c>
      <c r="G482" s="262">
        <v>4.45</v>
      </c>
      <c r="H482" s="271"/>
      <c r="I482" s="271"/>
    </row>
    <row r="483" spans="1:9" x14ac:dyDescent="0.25">
      <c r="A483" s="271" t="s">
        <v>620</v>
      </c>
      <c r="B483" s="282" t="s">
        <v>582</v>
      </c>
      <c r="C483" s="271" t="s">
        <v>655</v>
      </c>
      <c r="D483" s="276">
        <v>8</v>
      </c>
      <c r="E483" s="276">
        <f t="shared" si="7"/>
        <v>480</v>
      </c>
      <c r="F483" s="273">
        <v>45581</v>
      </c>
      <c r="G483" s="262">
        <v>2.25</v>
      </c>
      <c r="H483" s="271"/>
      <c r="I483" s="271"/>
    </row>
    <row r="484" spans="1:9" x14ac:dyDescent="0.25">
      <c r="A484" s="271" t="s">
        <v>620</v>
      </c>
      <c r="B484" s="282" t="s">
        <v>582</v>
      </c>
      <c r="C484" s="271" t="s">
        <v>655</v>
      </c>
      <c r="D484" s="276">
        <v>8</v>
      </c>
      <c r="E484" s="276">
        <f t="shared" si="7"/>
        <v>480</v>
      </c>
      <c r="F484" s="273">
        <v>45581</v>
      </c>
      <c r="G484" s="262">
        <v>4.38</v>
      </c>
      <c r="H484" s="271"/>
      <c r="I484" s="271"/>
    </row>
    <row r="485" spans="1:9" x14ac:dyDescent="0.25">
      <c r="A485" s="271" t="s">
        <v>620</v>
      </c>
      <c r="B485" s="282" t="s">
        <v>582</v>
      </c>
      <c r="C485" s="271" t="s">
        <v>655</v>
      </c>
      <c r="D485" s="276">
        <v>8</v>
      </c>
      <c r="E485" s="276">
        <f t="shared" si="7"/>
        <v>480</v>
      </c>
      <c r="F485" s="273">
        <v>45581</v>
      </c>
      <c r="G485" s="262">
        <v>5.12</v>
      </c>
      <c r="H485" s="271"/>
      <c r="I485" s="271"/>
    </row>
    <row r="486" spans="1:9" x14ac:dyDescent="0.25">
      <c r="A486" s="271" t="s">
        <v>620</v>
      </c>
      <c r="B486" s="282" t="s">
        <v>582</v>
      </c>
      <c r="C486" s="271" t="s">
        <v>655</v>
      </c>
      <c r="D486" s="276">
        <v>8</v>
      </c>
      <c r="E486" s="276">
        <f t="shared" si="7"/>
        <v>480</v>
      </c>
      <c r="F486" s="273">
        <v>45581</v>
      </c>
      <c r="G486" s="262">
        <v>1.1299999999999999</v>
      </c>
      <c r="H486" s="271"/>
      <c r="I486" s="271"/>
    </row>
    <row r="487" spans="1:9" x14ac:dyDescent="0.25">
      <c r="A487" s="271" t="s">
        <v>620</v>
      </c>
      <c r="B487" s="282" t="s">
        <v>582</v>
      </c>
      <c r="C487" s="271" t="s">
        <v>655</v>
      </c>
      <c r="D487" s="276">
        <v>8</v>
      </c>
      <c r="E487" s="276">
        <f t="shared" si="7"/>
        <v>480</v>
      </c>
      <c r="F487" s="273">
        <v>45581</v>
      </c>
      <c r="G487" s="262">
        <v>1.68</v>
      </c>
      <c r="H487" s="271"/>
      <c r="I487" s="271"/>
    </row>
    <row r="488" spans="1:9" x14ac:dyDescent="0.25">
      <c r="A488" s="271" t="s">
        <v>620</v>
      </c>
      <c r="B488" s="282" t="s">
        <v>582</v>
      </c>
      <c r="C488" s="271" t="s">
        <v>655</v>
      </c>
      <c r="D488" s="276">
        <v>8</v>
      </c>
      <c r="E488" s="276">
        <f t="shared" si="7"/>
        <v>480</v>
      </c>
      <c r="F488" s="273">
        <v>45581</v>
      </c>
      <c r="G488" s="262">
        <v>15.28</v>
      </c>
      <c r="H488" s="271"/>
      <c r="I488" s="271"/>
    </row>
    <row r="489" spans="1:9" x14ac:dyDescent="0.25">
      <c r="A489" s="271" t="s">
        <v>620</v>
      </c>
      <c r="B489" s="282" t="s">
        <v>582</v>
      </c>
      <c r="C489" s="271" t="s">
        <v>655</v>
      </c>
      <c r="D489" s="276">
        <v>8</v>
      </c>
      <c r="E489" s="276">
        <f t="shared" si="7"/>
        <v>480</v>
      </c>
      <c r="F489" s="273">
        <v>45581</v>
      </c>
      <c r="G489" s="262">
        <v>9.2799999999999994</v>
      </c>
      <c r="H489" s="271"/>
      <c r="I489" s="271"/>
    </row>
    <row r="490" spans="1:9" x14ac:dyDescent="0.25">
      <c r="A490" s="271" t="s">
        <v>620</v>
      </c>
      <c r="B490" s="282" t="s">
        <v>582</v>
      </c>
      <c r="C490" s="271" t="s">
        <v>655</v>
      </c>
      <c r="D490" s="276">
        <v>8</v>
      </c>
      <c r="E490" s="276">
        <f t="shared" si="7"/>
        <v>480</v>
      </c>
      <c r="F490" s="273">
        <v>45581</v>
      </c>
      <c r="G490" s="262">
        <v>7.63</v>
      </c>
      <c r="H490" s="271"/>
      <c r="I490" s="271"/>
    </row>
    <row r="491" spans="1:9" x14ac:dyDescent="0.25">
      <c r="A491" s="271" t="s">
        <v>620</v>
      </c>
      <c r="B491" s="282" t="s">
        <v>582</v>
      </c>
      <c r="C491" s="271" t="s">
        <v>655</v>
      </c>
      <c r="D491" s="276">
        <v>8</v>
      </c>
      <c r="E491" s="276">
        <f t="shared" si="7"/>
        <v>480</v>
      </c>
      <c r="F491" s="273">
        <v>45581</v>
      </c>
      <c r="G491" s="262">
        <v>8.57</v>
      </c>
      <c r="H491" s="271"/>
      <c r="I491" s="271"/>
    </row>
    <row r="492" spans="1:9" x14ac:dyDescent="0.25">
      <c r="A492" s="271" t="s">
        <v>620</v>
      </c>
      <c r="B492" s="282" t="s">
        <v>582</v>
      </c>
      <c r="C492" s="271" t="s">
        <v>655</v>
      </c>
      <c r="D492" s="276">
        <v>8</v>
      </c>
      <c r="E492" s="276">
        <f t="shared" si="7"/>
        <v>480</v>
      </c>
      <c r="F492" s="273">
        <v>45581</v>
      </c>
      <c r="G492" s="262">
        <v>6.38</v>
      </c>
      <c r="H492" s="271"/>
      <c r="I492" s="271"/>
    </row>
    <row r="493" spans="1:9" x14ac:dyDescent="0.25">
      <c r="A493" s="271" t="s">
        <v>620</v>
      </c>
      <c r="B493" s="282" t="s">
        <v>582</v>
      </c>
      <c r="C493" s="271" t="s">
        <v>655</v>
      </c>
      <c r="D493" s="276">
        <v>8</v>
      </c>
      <c r="E493" s="276">
        <f t="shared" si="7"/>
        <v>480</v>
      </c>
      <c r="F493" s="273">
        <v>45581</v>
      </c>
      <c r="G493" s="262">
        <v>4.3499999999999996</v>
      </c>
      <c r="H493" s="271"/>
      <c r="I493" s="271"/>
    </row>
    <row r="494" spans="1:9" x14ac:dyDescent="0.25">
      <c r="A494" s="271" t="s">
        <v>620</v>
      </c>
      <c r="B494" s="282" t="s">
        <v>582</v>
      </c>
      <c r="C494" s="271" t="s">
        <v>655</v>
      </c>
      <c r="D494" s="276">
        <v>8</v>
      </c>
      <c r="E494" s="276">
        <f t="shared" si="7"/>
        <v>480</v>
      </c>
      <c r="F494" s="273">
        <v>45581</v>
      </c>
      <c r="G494" s="262">
        <v>5.53</v>
      </c>
      <c r="H494" s="271"/>
      <c r="I494" s="271"/>
    </row>
    <row r="495" spans="1:9" x14ac:dyDescent="0.25">
      <c r="A495" s="271" t="s">
        <v>584</v>
      </c>
      <c r="B495" s="283" t="s">
        <v>246</v>
      </c>
      <c r="C495" s="271" t="s">
        <v>655</v>
      </c>
      <c r="D495" s="276">
        <v>8</v>
      </c>
      <c r="E495" s="276">
        <f t="shared" si="7"/>
        <v>480</v>
      </c>
      <c r="F495" s="273">
        <v>45581</v>
      </c>
      <c r="G495" s="262">
        <v>33.82</v>
      </c>
      <c r="H495" s="271"/>
      <c r="I495" s="271"/>
    </row>
    <row r="496" spans="1:9" x14ac:dyDescent="0.25">
      <c r="A496" s="271" t="s">
        <v>584</v>
      </c>
      <c r="B496" s="283" t="s">
        <v>591</v>
      </c>
      <c r="C496" s="271" t="s">
        <v>655</v>
      </c>
      <c r="D496" s="276">
        <v>8</v>
      </c>
      <c r="E496" s="276">
        <f t="shared" si="7"/>
        <v>480</v>
      </c>
      <c r="F496" s="273">
        <v>45581</v>
      </c>
      <c r="G496" s="262">
        <v>12.57</v>
      </c>
      <c r="H496" s="271"/>
      <c r="I496" s="271"/>
    </row>
    <row r="497" spans="1:9" x14ac:dyDescent="0.25">
      <c r="A497" s="271" t="s">
        <v>620</v>
      </c>
      <c r="B497" s="282" t="s">
        <v>582</v>
      </c>
      <c r="C497" s="271" t="s">
        <v>655</v>
      </c>
      <c r="D497" s="276">
        <v>8</v>
      </c>
      <c r="E497" s="276">
        <f t="shared" si="7"/>
        <v>480</v>
      </c>
      <c r="F497" s="273">
        <v>45581</v>
      </c>
      <c r="G497" s="262">
        <v>2.87</v>
      </c>
      <c r="H497" s="271"/>
      <c r="I497" s="271"/>
    </row>
    <row r="498" spans="1:9" x14ac:dyDescent="0.25">
      <c r="A498" s="271" t="s">
        <v>620</v>
      </c>
      <c r="B498" s="282" t="s">
        <v>582</v>
      </c>
      <c r="C498" s="271" t="s">
        <v>655</v>
      </c>
      <c r="D498" s="276">
        <v>8</v>
      </c>
      <c r="E498" s="276">
        <f t="shared" si="7"/>
        <v>480</v>
      </c>
      <c r="F498" s="273">
        <v>45581</v>
      </c>
      <c r="G498" s="262">
        <v>8.6300000000000008</v>
      </c>
      <c r="H498" s="271"/>
      <c r="I498" s="271"/>
    </row>
    <row r="499" spans="1:9" x14ac:dyDescent="0.25">
      <c r="A499" s="271" t="s">
        <v>620</v>
      </c>
      <c r="B499" s="282" t="s">
        <v>582</v>
      </c>
      <c r="C499" s="271" t="s">
        <v>655</v>
      </c>
      <c r="D499" s="276">
        <v>8</v>
      </c>
      <c r="E499" s="276">
        <f t="shared" si="7"/>
        <v>480</v>
      </c>
      <c r="F499" s="273">
        <v>45581</v>
      </c>
      <c r="G499" s="262">
        <v>7.52</v>
      </c>
      <c r="H499" s="271"/>
      <c r="I499" s="271"/>
    </row>
    <row r="500" spans="1:9" x14ac:dyDescent="0.25">
      <c r="A500" s="271" t="s">
        <v>620</v>
      </c>
      <c r="B500" s="282" t="s">
        <v>582</v>
      </c>
      <c r="C500" s="271" t="s">
        <v>655</v>
      </c>
      <c r="D500" s="276">
        <v>8</v>
      </c>
      <c r="E500" s="276">
        <f t="shared" si="7"/>
        <v>480</v>
      </c>
      <c r="F500" s="273">
        <v>45581</v>
      </c>
      <c r="G500" s="262">
        <v>7.52</v>
      </c>
      <c r="H500" s="271"/>
      <c r="I500" s="271"/>
    </row>
    <row r="501" spans="1:9" x14ac:dyDescent="0.25">
      <c r="A501" s="271" t="s">
        <v>620</v>
      </c>
      <c r="B501" s="282" t="s">
        <v>582</v>
      </c>
      <c r="C501" s="271" t="s">
        <v>655</v>
      </c>
      <c r="D501" s="276">
        <v>8</v>
      </c>
      <c r="E501" s="276">
        <f t="shared" si="7"/>
        <v>480</v>
      </c>
      <c r="F501" s="273">
        <v>45581</v>
      </c>
      <c r="G501" s="262">
        <v>4.1500000000000004</v>
      </c>
      <c r="H501" s="271"/>
      <c r="I501" s="271"/>
    </row>
    <row r="502" spans="1:9" x14ac:dyDescent="0.25">
      <c r="A502" s="271" t="s">
        <v>620</v>
      </c>
      <c r="B502" s="282" t="s">
        <v>582</v>
      </c>
      <c r="C502" s="271" t="s">
        <v>655</v>
      </c>
      <c r="D502" s="276">
        <v>8</v>
      </c>
      <c r="E502" s="276">
        <f t="shared" si="7"/>
        <v>480</v>
      </c>
      <c r="F502" s="273">
        <v>45581</v>
      </c>
      <c r="G502" s="262">
        <v>4.83</v>
      </c>
      <c r="H502" s="271"/>
      <c r="I502" s="271"/>
    </row>
    <row r="503" spans="1:9" x14ac:dyDescent="0.25">
      <c r="A503" s="271" t="s">
        <v>620</v>
      </c>
      <c r="B503" s="282" t="s">
        <v>582</v>
      </c>
      <c r="C503" s="271" t="s">
        <v>655</v>
      </c>
      <c r="D503" s="276">
        <v>8</v>
      </c>
      <c r="E503" s="276">
        <f t="shared" si="7"/>
        <v>480</v>
      </c>
      <c r="F503" s="273">
        <v>45581</v>
      </c>
      <c r="G503" s="262">
        <v>6.53</v>
      </c>
      <c r="H503" s="271"/>
      <c r="I503" s="271"/>
    </row>
    <row r="504" spans="1:9" x14ac:dyDescent="0.25">
      <c r="A504" s="271" t="s">
        <v>620</v>
      </c>
      <c r="B504" s="282" t="s">
        <v>582</v>
      </c>
      <c r="C504" s="271" t="s">
        <v>655</v>
      </c>
      <c r="D504" s="276">
        <v>8</v>
      </c>
      <c r="E504" s="276">
        <f t="shared" si="7"/>
        <v>480</v>
      </c>
      <c r="F504" s="273">
        <v>45581</v>
      </c>
      <c r="G504" s="262">
        <v>7.53</v>
      </c>
      <c r="H504" s="271"/>
      <c r="I504" s="271"/>
    </row>
    <row r="505" spans="1:9" x14ac:dyDescent="0.25">
      <c r="A505" s="271" t="s">
        <v>620</v>
      </c>
      <c r="B505" s="282" t="s">
        <v>582</v>
      </c>
      <c r="C505" s="271" t="s">
        <v>655</v>
      </c>
      <c r="D505" s="276">
        <v>8</v>
      </c>
      <c r="E505" s="276">
        <f t="shared" si="7"/>
        <v>480</v>
      </c>
      <c r="F505" s="273">
        <v>45581</v>
      </c>
      <c r="G505" s="262">
        <v>3.03</v>
      </c>
      <c r="H505" s="271"/>
      <c r="I505" s="271"/>
    </row>
    <row r="506" spans="1:9" x14ac:dyDescent="0.25">
      <c r="A506" s="271" t="s">
        <v>620</v>
      </c>
      <c r="B506" s="282" t="s">
        <v>582</v>
      </c>
      <c r="C506" s="271" t="s">
        <v>655</v>
      </c>
      <c r="D506" s="276">
        <v>8</v>
      </c>
      <c r="E506" s="276">
        <f t="shared" si="7"/>
        <v>480</v>
      </c>
      <c r="F506" s="273">
        <v>45581</v>
      </c>
      <c r="G506" s="262">
        <v>2.87</v>
      </c>
      <c r="H506" s="271"/>
      <c r="I506" s="271"/>
    </row>
    <row r="507" spans="1:9" x14ac:dyDescent="0.25">
      <c r="A507" s="271" t="s">
        <v>620</v>
      </c>
      <c r="B507" s="282" t="s">
        <v>582</v>
      </c>
      <c r="C507" s="271" t="s">
        <v>655</v>
      </c>
      <c r="D507" s="276">
        <v>8</v>
      </c>
      <c r="E507" s="276">
        <f t="shared" si="7"/>
        <v>480</v>
      </c>
      <c r="F507" s="273">
        <v>45581</v>
      </c>
      <c r="G507" s="262">
        <v>3.75</v>
      </c>
      <c r="H507" s="271"/>
      <c r="I507" s="271"/>
    </row>
    <row r="508" spans="1:9" x14ac:dyDescent="0.25">
      <c r="A508" s="271" t="s">
        <v>620</v>
      </c>
      <c r="B508" s="282" t="s">
        <v>582</v>
      </c>
      <c r="C508" s="271" t="s">
        <v>655</v>
      </c>
      <c r="D508" s="276">
        <v>8</v>
      </c>
      <c r="E508" s="276">
        <f t="shared" si="7"/>
        <v>480</v>
      </c>
      <c r="F508" s="273">
        <v>45581</v>
      </c>
      <c r="G508" s="262">
        <v>4.5999999999999996</v>
      </c>
      <c r="H508" s="271"/>
      <c r="I508" s="271"/>
    </row>
    <row r="509" spans="1:9" x14ac:dyDescent="0.25">
      <c r="A509" s="271" t="s">
        <v>620</v>
      </c>
      <c r="B509" s="282" t="s">
        <v>582</v>
      </c>
      <c r="C509" s="271" t="s">
        <v>655</v>
      </c>
      <c r="D509" s="276">
        <v>8</v>
      </c>
      <c r="E509" s="276">
        <f t="shared" si="7"/>
        <v>480</v>
      </c>
      <c r="F509" s="273">
        <v>45581</v>
      </c>
      <c r="G509" s="262">
        <v>5.12</v>
      </c>
      <c r="H509" s="271"/>
      <c r="I509" s="271"/>
    </row>
    <row r="510" spans="1:9" x14ac:dyDescent="0.25">
      <c r="A510" s="271" t="s">
        <v>620</v>
      </c>
      <c r="B510" s="282" t="s">
        <v>582</v>
      </c>
      <c r="C510" s="271" t="s">
        <v>655</v>
      </c>
      <c r="D510" s="276">
        <v>8</v>
      </c>
      <c r="E510" s="276">
        <f t="shared" si="7"/>
        <v>480</v>
      </c>
      <c r="F510" s="273">
        <v>45581</v>
      </c>
      <c r="G510" s="262">
        <v>6.57</v>
      </c>
      <c r="H510" s="271"/>
      <c r="I510" s="271"/>
    </row>
    <row r="511" spans="1:9" x14ac:dyDescent="0.25">
      <c r="A511" s="271" t="s">
        <v>620</v>
      </c>
      <c r="B511" s="282" t="s">
        <v>582</v>
      </c>
      <c r="C511" s="271" t="s">
        <v>655</v>
      </c>
      <c r="D511" s="276">
        <v>8</v>
      </c>
      <c r="E511" s="276">
        <f t="shared" si="7"/>
        <v>480</v>
      </c>
      <c r="F511" s="273">
        <v>45581</v>
      </c>
      <c r="G511" s="262">
        <v>5.2</v>
      </c>
      <c r="H511" s="271"/>
      <c r="I511" s="271"/>
    </row>
    <row r="512" spans="1:9" x14ac:dyDescent="0.25">
      <c r="A512" s="271" t="s">
        <v>620</v>
      </c>
      <c r="B512" s="282" t="s">
        <v>582</v>
      </c>
      <c r="C512" s="271" t="s">
        <v>655</v>
      </c>
      <c r="D512" s="276">
        <v>8</v>
      </c>
      <c r="E512" s="276">
        <f t="shared" si="7"/>
        <v>480</v>
      </c>
      <c r="F512" s="273">
        <v>45581</v>
      </c>
      <c r="G512" s="262">
        <v>3.22</v>
      </c>
      <c r="H512" s="271"/>
      <c r="I512" s="271"/>
    </row>
    <row r="513" spans="1:9" x14ac:dyDescent="0.25">
      <c r="A513" s="271" t="s">
        <v>620</v>
      </c>
      <c r="B513" s="282" t="s">
        <v>582</v>
      </c>
      <c r="C513" s="271" t="s">
        <v>655</v>
      </c>
      <c r="D513" s="276">
        <v>8</v>
      </c>
      <c r="E513" s="276">
        <f t="shared" si="7"/>
        <v>480</v>
      </c>
      <c r="F513" s="273">
        <v>45582</v>
      </c>
      <c r="G513" s="262">
        <v>3.73</v>
      </c>
      <c r="H513" s="271"/>
      <c r="I513" s="271"/>
    </row>
    <row r="514" spans="1:9" x14ac:dyDescent="0.25">
      <c r="A514" s="271" t="s">
        <v>620</v>
      </c>
      <c r="B514" s="282" t="s">
        <v>582</v>
      </c>
      <c r="C514" s="271" t="s">
        <v>655</v>
      </c>
      <c r="D514" s="276">
        <v>8</v>
      </c>
      <c r="E514" s="276">
        <f t="shared" si="7"/>
        <v>480</v>
      </c>
      <c r="F514" s="273">
        <v>45582</v>
      </c>
      <c r="G514" s="262">
        <v>5.75</v>
      </c>
      <c r="H514" s="271"/>
      <c r="I514" s="271"/>
    </row>
    <row r="515" spans="1:9" x14ac:dyDescent="0.25">
      <c r="A515" s="271" t="s">
        <v>620</v>
      </c>
      <c r="B515" s="282" t="s">
        <v>582</v>
      </c>
      <c r="C515" s="271" t="s">
        <v>655</v>
      </c>
      <c r="D515" s="276">
        <v>8</v>
      </c>
      <c r="E515" s="276">
        <f t="shared" ref="E515:E578" si="8">+D515*60</f>
        <v>480</v>
      </c>
      <c r="F515" s="273">
        <v>45582</v>
      </c>
      <c r="G515" s="262">
        <v>3.93</v>
      </c>
      <c r="H515" s="271"/>
      <c r="I515" s="271"/>
    </row>
    <row r="516" spans="1:9" x14ac:dyDescent="0.25">
      <c r="A516" s="271" t="s">
        <v>620</v>
      </c>
      <c r="B516" s="282" t="s">
        <v>582</v>
      </c>
      <c r="C516" s="271" t="s">
        <v>655</v>
      </c>
      <c r="D516" s="276">
        <v>8</v>
      </c>
      <c r="E516" s="276">
        <f t="shared" si="8"/>
        <v>480</v>
      </c>
      <c r="F516" s="273">
        <v>45582</v>
      </c>
      <c r="G516" s="262">
        <v>3.5</v>
      </c>
      <c r="H516" s="271"/>
      <c r="I516" s="271"/>
    </row>
    <row r="517" spans="1:9" x14ac:dyDescent="0.25">
      <c r="A517" s="271" t="s">
        <v>620</v>
      </c>
      <c r="B517" s="282" t="s">
        <v>582</v>
      </c>
      <c r="C517" s="271" t="s">
        <v>655</v>
      </c>
      <c r="D517" s="276">
        <v>8</v>
      </c>
      <c r="E517" s="276">
        <f t="shared" si="8"/>
        <v>480</v>
      </c>
      <c r="F517" s="273">
        <v>45582</v>
      </c>
      <c r="G517" s="262">
        <v>2.4500000000000002</v>
      </c>
      <c r="H517" s="271"/>
      <c r="I517" s="271"/>
    </row>
    <row r="518" spans="1:9" x14ac:dyDescent="0.25">
      <c r="A518" s="271" t="s">
        <v>620</v>
      </c>
      <c r="B518" s="282" t="s">
        <v>582</v>
      </c>
      <c r="C518" s="271" t="s">
        <v>655</v>
      </c>
      <c r="D518" s="276">
        <v>8</v>
      </c>
      <c r="E518" s="276">
        <f t="shared" si="8"/>
        <v>480</v>
      </c>
      <c r="F518" s="273">
        <v>45582</v>
      </c>
      <c r="G518" s="262">
        <v>3.05</v>
      </c>
      <c r="H518" s="271"/>
      <c r="I518" s="271"/>
    </row>
    <row r="519" spans="1:9" x14ac:dyDescent="0.25">
      <c r="A519" s="271" t="s">
        <v>620</v>
      </c>
      <c r="B519" s="282" t="s">
        <v>582</v>
      </c>
      <c r="C519" s="271" t="s">
        <v>655</v>
      </c>
      <c r="D519" s="276">
        <v>8</v>
      </c>
      <c r="E519" s="276">
        <f t="shared" si="8"/>
        <v>480</v>
      </c>
      <c r="F519" s="273">
        <v>45582</v>
      </c>
      <c r="G519" s="262">
        <v>3.45</v>
      </c>
      <c r="H519" s="271"/>
      <c r="I519" s="271"/>
    </row>
    <row r="520" spans="1:9" x14ac:dyDescent="0.25">
      <c r="A520" s="271" t="s">
        <v>620</v>
      </c>
      <c r="B520" s="282" t="s">
        <v>582</v>
      </c>
      <c r="C520" s="271" t="s">
        <v>655</v>
      </c>
      <c r="D520" s="276">
        <v>8</v>
      </c>
      <c r="E520" s="276">
        <f t="shared" si="8"/>
        <v>480</v>
      </c>
      <c r="F520" s="273">
        <v>45582</v>
      </c>
      <c r="G520" s="262">
        <v>6</v>
      </c>
      <c r="H520" s="271"/>
      <c r="I520" s="271"/>
    </row>
    <row r="521" spans="1:9" x14ac:dyDescent="0.25">
      <c r="A521" s="271" t="s">
        <v>620</v>
      </c>
      <c r="B521" s="282" t="s">
        <v>582</v>
      </c>
      <c r="C521" s="271" t="s">
        <v>655</v>
      </c>
      <c r="D521" s="276">
        <v>8</v>
      </c>
      <c r="E521" s="276">
        <f t="shared" si="8"/>
        <v>480</v>
      </c>
      <c r="F521" s="273">
        <v>45582</v>
      </c>
      <c r="G521" s="262">
        <v>5.9</v>
      </c>
      <c r="H521" s="271"/>
      <c r="I521" s="271"/>
    </row>
    <row r="522" spans="1:9" x14ac:dyDescent="0.25">
      <c r="A522" s="271" t="s">
        <v>620</v>
      </c>
      <c r="B522" s="282" t="s">
        <v>582</v>
      </c>
      <c r="C522" s="271" t="s">
        <v>655</v>
      </c>
      <c r="D522" s="276">
        <v>8</v>
      </c>
      <c r="E522" s="276">
        <f t="shared" si="8"/>
        <v>480</v>
      </c>
      <c r="F522" s="273">
        <v>45582</v>
      </c>
      <c r="G522" s="262">
        <v>3.92</v>
      </c>
      <c r="H522" s="271"/>
      <c r="I522" s="271"/>
    </row>
    <row r="523" spans="1:9" x14ac:dyDescent="0.25">
      <c r="A523" s="271" t="s">
        <v>620</v>
      </c>
      <c r="B523" s="282" t="s">
        <v>582</v>
      </c>
      <c r="C523" s="271" t="s">
        <v>655</v>
      </c>
      <c r="D523" s="276">
        <v>8</v>
      </c>
      <c r="E523" s="276">
        <f t="shared" si="8"/>
        <v>480</v>
      </c>
      <c r="F523" s="273">
        <v>45582</v>
      </c>
      <c r="G523" s="262">
        <v>2.97</v>
      </c>
      <c r="H523" s="271"/>
      <c r="I523" s="271"/>
    </row>
    <row r="524" spans="1:9" x14ac:dyDescent="0.25">
      <c r="A524" s="271" t="s">
        <v>620</v>
      </c>
      <c r="B524" s="282" t="s">
        <v>582</v>
      </c>
      <c r="C524" s="271" t="s">
        <v>655</v>
      </c>
      <c r="D524" s="276">
        <v>8</v>
      </c>
      <c r="E524" s="276">
        <f t="shared" si="8"/>
        <v>480</v>
      </c>
      <c r="F524" s="273">
        <v>45582</v>
      </c>
      <c r="G524" s="262">
        <v>3.7</v>
      </c>
      <c r="H524" s="271"/>
      <c r="I524" s="271"/>
    </row>
    <row r="525" spans="1:9" x14ac:dyDescent="0.25">
      <c r="A525" s="271" t="s">
        <v>620</v>
      </c>
      <c r="B525" s="282" t="s">
        <v>582</v>
      </c>
      <c r="C525" s="271" t="s">
        <v>655</v>
      </c>
      <c r="D525" s="276">
        <v>8</v>
      </c>
      <c r="E525" s="276">
        <f t="shared" si="8"/>
        <v>480</v>
      </c>
      <c r="F525" s="273">
        <v>45582</v>
      </c>
      <c r="G525" s="262">
        <v>1.78</v>
      </c>
      <c r="H525" s="271"/>
      <c r="I525" s="271"/>
    </row>
    <row r="526" spans="1:9" x14ac:dyDescent="0.25">
      <c r="A526" s="271" t="s">
        <v>620</v>
      </c>
      <c r="B526" s="282" t="s">
        <v>582</v>
      </c>
      <c r="C526" s="271" t="s">
        <v>655</v>
      </c>
      <c r="D526" s="276">
        <v>8</v>
      </c>
      <c r="E526" s="276">
        <f t="shared" si="8"/>
        <v>480</v>
      </c>
      <c r="F526" s="273">
        <v>45582</v>
      </c>
      <c r="G526" s="262">
        <v>1.25</v>
      </c>
      <c r="H526" s="271"/>
      <c r="I526" s="271"/>
    </row>
    <row r="527" spans="1:9" x14ac:dyDescent="0.25">
      <c r="A527" s="271" t="s">
        <v>620</v>
      </c>
      <c r="B527" s="282" t="s">
        <v>582</v>
      </c>
      <c r="C527" s="271" t="s">
        <v>655</v>
      </c>
      <c r="D527" s="276">
        <v>8</v>
      </c>
      <c r="E527" s="276">
        <f t="shared" si="8"/>
        <v>480</v>
      </c>
      <c r="F527" s="273">
        <v>45582</v>
      </c>
      <c r="G527" s="262">
        <v>1.1499999999999999</v>
      </c>
      <c r="H527" s="271"/>
      <c r="I527" s="271"/>
    </row>
    <row r="528" spans="1:9" x14ac:dyDescent="0.25">
      <c r="A528" s="271" t="s">
        <v>620</v>
      </c>
      <c r="B528" s="282" t="s">
        <v>582</v>
      </c>
      <c r="C528" s="271" t="s">
        <v>655</v>
      </c>
      <c r="D528" s="276">
        <v>8</v>
      </c>
      <c r="E528" s="276">
        <f t="shared" si="8"/>
        <v>480</v>
      </c>
      <c r="F528" s="273">
        <v>45582</v>
      </c>
      <c r="G528" s="262">
        <v>6.17</v>
      </c>
      <c r="H528" s="271"/>
      <c r="I528" s="271"/>
    </row>
    <row r="529" spans="1:9" x14ac:dyDescent="0.25">
      <c r="A529" s="271" t="s">
        <v>620</v>
      </c>
      <c r="B529" s="282" t="s">
        <v>582</v>
      </c>
      <c r="C529" s="271" t="s">
        <v>655</v>
      </c>
      <c r="D529" s="276">
        <v>8</v>
      </c>
      <c r="E529" s="276">
        <f t="shared" si="8"/>
        <v>480</v>
      </c>
      <c r="F529" s="273">
        <v>45582</v>
      </c>
      <c r="G529" s="262">
        <v>3.08</v>
      </c>
      <c r="H529" s="271"/>
      <c r="I529" s="271"/>
    </row>
    <row r="530" spans="1:9" x14ac:dyDescent="0.25">
      <c r="A530" s="271" t="s">
        <v>620</v>
      </c>
      <c r="B530" s="282" t="s">
        <v>582</v>
      </c>
      <c r="C530" s="271" t="s">
        <v>655</v>
      </c>
      <c r="D530" s="276">
        <v>8</v>
      </c>
      <c r="E530" s="276">
        <f t="shared" si="8"/>
        <v>480</v>
      </c>
      <c r="F530" s="273">
        <v>45582</v>
      </c>
      <c r="G530" s="262">
        <v>7.23</v>
      </c>
      <c r="H530" s="271"/>
      <c r="I530" s="271"/>
    </row>
    <row r="531" spans="1:9" x14ac:dyDescent="0.25">
      <c r="A531" s="271" t="s">
        <v>620</v>
      </c>
      <c r="B531" s="282" t="s">
        <v>582</v>
      </c>
      <c r="C531" s="271" t="s">
        <v>655</v>
      </c>
      <c r="D531" s="276">
        <v>8</v>
      </c>
      <c r="E531" s="276">
        <f t="shared" si="8"/>
        <v>480</v>
      </c>
      <c r="F531" s="273">
        <v>45582</v>
      </c>
      <c r="G531" s="262">
        <v>6.65</v>
      </c>
      <c r="H531" s="271"/>
      <c r="I531" s="271"/>
    </row>
    <row r="532" spans="1:9" x14ac:dyDescent="0.25">
      <c r="A532" s="271" t="s">
        <v>620</v>
      </c>
      <c r="B532" s="282" t="s">
        <v>582</v>
      </c>
      <c r="C532" s="271" t="s">
        <v>655</v>
      </c>
      <c r="D532" s="276">
        <v>8</v>
      </c>
      <c r="E532" s="276">
        <f t="shared" si="8"/>
        <v>480</v>
      </c>
      <c r="F532" s="273">
        <v>45582</v>
      </c>
      <c r="G532" s="262">
        <v>4.9000000000000004</v>
      </c>
      <c r="H532" s="271"/>
      <c r="I532" s="271"/>
    </row>
    <row r="533" spans="1:9" x14ac:dyDescent="0.25">
      <c r="A533" s="271" t="s">
        <v>620</v>
      </c>
      <c r="B533" s="282" t="s">
        <v>582</v>
      </c>
      <c r="C533" s="271" t="s">
        <v>655</v>
      </c>
      <c r="D533" s="276">
        <v>8</v>
      </c>
      <c r="E533" s="276">
        <f t="shared" si="8"/>
        <v>480</v>
      </c>
      <c r="F533" s="273">
        <v>45582</v>
      </c>
      <c r="G533" s="262">
        <v>5.5</v>
      </c>
      <c r="H533" s="271"/>
      <c r="I533" s="271"/>
    </row>
    <row r="534" spans="1:9" x14ac:dyDescent="0.25">
      <c r="A534" s="271" t="s">
        <v>620</v>
      </c>
      <c r="B534" s="282" t="s">
        <v>582</v>
      </c>
      <c r="C534" s="271" t="s">
        <v>655</v>
      </c>
      <c r="D534" s="276">
        <v>8</v>
      </c>
      <c r="E534" s="276">
        <f t="shared" si="8"/>
        <v>480</v>
      </c>
      <c r="F534" s="273">
        <v>45582</v>
      </c>
      <c r="G534" s="262">
        <v>4.93</v>
      </c>
      <c r="H534" s="271"/>
      <c r="I534" s="271"/>
    </row>
    <row r="535" spans="1:9" x14ac:dyDescent="0.25">
      <c r="A535" s="271" t="s">
        <v>584</v>
      </c>
      <c r="B535" s="283" t="s">
        <v>588</v>
      </c>
      <c r="C535" s="271" t="s">
        <v>655</v>
      </c>
      <c r="D535" s="276">
        <v>8</v>
      </c>
      <c r="E535" s="276">
        <f t="shared" si="8"/>
        <v>480</v>
      </c>
      <c r="F535" s="273">
        <v>45582</v>
      </c>
      <c r="G535" s="262">
        <v>5.72</v>
      </c>
      <c r="H535" s="271"/>
      <c r="I535" s="271"/>
    </row>
    <row r="536" spans="1:9" x14ac:dyDescent="0.25">
      <c r="A536" s="271" t="s">
        <v>620</v>
      </c>
      <c r="B536" s="282" t="s">
        <v>582</v>
      </c>
      <c r="C536" s="271" t="s">
        <v>655</v>
      </c>
      <c r="D536" s="276">
        <v>8</v>
      </c>
      <c r="E536" s="276">
        <f t="shared" si="8"/>
        <v>480</v>
      </c>
      <c r="F536" s="273">
        <v>45582</v>
      </c>
      <c r="G536" s="262">
        <v>5.23</v>
      </c>
      <c r="H536" s="271"/>
      <c r="I536" s="271"/>
    </row>
    <row r="537" spans="1:9" x14ac:dyDescent="0.25">
      <c r="A537" s="271" t="s">
        <v>620</v>
      </c>
      <c r="B537" s="282" t="s">
        <v>582</v>
      </c>
      <c r="C537" s="271" t="s">
        <v>655</v>
      </c>
      <c r="D537" s="276">
        <v>8</v>
      </c>
      <c r="E537" s="276">
        <f t="shared" si="8"/>
        <v>480</v>
      </c>
      <c r="F537" s="273">
        <v>45582</v>
      </c>
      <c r="G537" s="262">
        <v>5.65</v>
      </c>
      <c r="H537" s="271"/>
      <c r="I537" s="271"/>
    </row>
    <row r="538" spans="1:9" x14ac:dyDescent="0.25">
      <c r="A538" s="271" t="s">
        <v>620</v>
      </c>
      <c r="B538" s="282" t="s">
        <v>582</v>
      </c>
      <c r="C538" s="271" t="s">
        <v>655</v>
      </c>
      <c r="D538" s="276">
        <v>8</v>
      </c>
      <c r="E538" s="276">
        <f t="shared" si="8"/>
        <v>480</v>
      </c>
      <c r="F538" s="273">
        <v>45582</v>
      </c>
      <c r="G538" s="262">
        <v>1.95</v>
      </c>
      <c r="H538" s="271"/>
      <c r="I538" s="271"/>
    </row>
    <row r="539" spans="1:9" x14ac:dyDescent="0.25">
      <c r="A539" s="271" t="s">
        <v>620</v>
      </c>
      <c r="B539" s="282" t="s">
        <v>582</v>
      </c>
      <c r="C539" s="271" t="s">
        <v>655</v>
      </c>
      <c r="D539" s="276">
        <v>8</v>
      </c>
      <c r="E539" s="276">
        <f t="shared" si="8"/>
        <v>480</v>
      </c>
      <c r="F539" s="273">
        <v>45582</v>
      </c>
      <c r="G539" s="262">
        <v>5.62</v>
      </c>
      <c r="H539" s="271"/>
      <c r="I539" s="271"/>
    </row>
    <row r="540" spans="1:9" x14ac:dyDescent="0.25">
      <c r="A540" s="271" t="s">
        <v>620</v>
      </c>
      <c r="B540" s="282" t="s">
        <v>582</v>
      </c>
      <c r="C540" s="271" t="s">
        <v>655</v>
      </c>
      <c r="D540" s="276">
        <v>8</v>
      </c>
      <c r="E540" s="276">
        <f t="shared" si="8"/>
        <v>480</v>
      </c>
      <c r="F540" s="273">
        <v>45582</v>
      </c>
      <c r="G540" s="262">
        <v>3.55</v>
      </c>
      <c r="H540" s="271"/>
      <c r="I540" s="271"/>
    </row>
    <row r="541" spans="1:9" x14ac:dyDescent="0.25">
      <c r="A541" s="271" t="s">
        <v>620</v>
      </c>
      <c r="B541" s="282" t="s">
        <v>582</v>
      </c>
      <c r="C541" s="271" t="s">
        <v>655</v>
      </c>
      <c r="D541" s="276">
        <v>8</v>
      </c>
      <c r="E541" s="276">
        <f t="shared" si="8"/>
        <v>480</v>
      </c>
      <c r="F541" s="273">
        <v>45582</v>
      </c>
      <c r="G541" s="262">
        <v>5.32</v>
      </c>
      <c r="H541" s="271"/>
      <c r="I541" s="271"/>
    </row>
    <row r="542" spans="1:9" x14ac:dyDescent="0.25">
      <c r="A542" s="271" t="s">
        <v>620</v>
      </c>
      <c r="B542" s="282" t="s">
        <v>582</v>
      </c>
      <c r="C542" s="271" t="s">
        <v>655</v>
      </c>
      <c r="D542" s="276">
        <v>8</v>
      </c>
      <c r="E542" s="276">
        <f t="shared" si="8"/>
        <v>480</v>
      </c>
      <c r="F542" s="273">
        <v>45582</v>
      </c>
      <c r="G542" s="262">
        <v>3</v>
      </c>
      <c r="H542" s="271"/>
      <c r="I542" s="271"/>
    </row>
    <row r="543" spans="1:9" x14ac:dyDescent="0.25">
      <c r="A543" s="271" t="s">
        <v>620</v>
      </c>
      <c r="B543" s="282" t="s">
        <v>582</v>
      </c>
      <c r="C543" s="271" t="s">
        <v>655</v>
      </c>
      <c r="D543" s="276">
        <v>8</v>
      </c>
      <c r="E543" s="276">
        <f t="shared" si="8"/>
        <v>480</v>
      </c>
      <c r="F543" s="273">
        <v>45582</v>
      </c>
      <c r="G543" s="262">
        <v>12.15</v>
      </c>
      <c r="H543" s="271"/>
      <c r="I543" s="271"/>
    </row>
    <row r="544" spans="1:9" x14ac:dyDescent="0.25">
      <c r="A544" s="271" t="s">
        <v>620</v>
      </c>
      <c r="B544" s="282" t="s">
        <v>582</v>
      </c>
      <c r="C544" s="271" t="s">
        <v>655</v>
      </c>
      <c r="D544" s="276">
        <v>8</v>
      </c>
      <c r="E544" s="276">
        <f t="shared" si="8"/>
        <v>480</v>
      </c>
      <c r="F544" s="273">
        <v>45582</v>
      </c>
      <c r="G544" s="262">
        <v>5.27</v>
      </c>
      <c r="H544" s="271"/>
      <c r="I544" s="271"/>
    </row>
    <row r="545" spans="1:9" x14ac:dyDescent="0.25">
      <c r="A545" s="271" t="s">
        <v>620</v>
      </c>
      <c r="B545" s="282" t="s">
        <v>582</v>
      </c>
      <c r="C545" s="271" t="s">
        <v>655</v>
      </c>
      <c r="D545" s="276">
        <v>8</v>
      </c>
      <c r="E545" s="276">
        <f t="shared" si="8"/>
        <v>480</v>
      </c>
      <c r="F545" s="273">
        <v>45582</v>
      </c>
      <c r="G545" s="262">
        <v>3.4</v>
      </c>
      <c r="H545" s="271"/>
      <c r="I545" s="271"/>
    </row>
    <row r="546" spans="1:9" x14ac:dyDescent="0.25">
      <c r="A546" s="271" t="s">
        <v>620</v>
      </c>
      <c r="B546" s="282" t="s">
        <v>582</v>
      </c>
      <c r="C546" s="271" t="s">
        <v>655</v>
      </c>
      <c r="D546" s="276">
        <v>8</v>
      </c>
      <c r="E546" s="276">
        <f t="shared" si="8"/>
        <v>480</v>
      </c>
      <c r="F546" s="273">
        <v>45582</v>
      </c>
      <c r="G546" s="262">
        <v>4.47</v>
      </c>
      <c r="H546" s="271"/>
      <c r="I546" s="271"/>
    </row>
    <row r="547" spans="1:9" x14ac:dyDescent="0.25">
      <c r="A547" s="271" t="s">
        <v>620</v>
      </c>
      <c r="B547" s="282" t="s">
        <v>582</v>
      </c>
      <c r="C547" s="271" t="s">
        <v>655</v>
      </c>
      <c r="D547" s="276">
        <v>8</v>
      </c>
      <c r="E547" s="276">
        <f t="shared" si="8"/>
        <v>480</v>
      </c>
      <c r="F547" s="273">
        <v>45582</v>
      </c>
      <c r="G547" s="262">
        <v>6.18</v>
      </c>
      <c r="H547" s="271"/>
      <c r="I547" s="271"/>
    </row>
    <row r="548" spans="1:9" x14ac:dyDescent="0.25">
      <c r="A548" s="271" t="s">
        <v>620</v>
      </c>
      <c r="B548" s="282" t="s">
        <v>582</v>
      </c>
      <c r="C548" s="271" t="s">
        <v>655</v>
      </c>
      <c r="D548" s="276">
        <v>8</v>
      </c>
      <c r="E548" s="276">
        <f t="shared" si="8"/>
        <v>480</v>
      </c>
      <c r="F548" s="273">
        <v>45582</v>
      </c>
      <c r="G548" s="262">
        <v>2.0499999999999998</v>
      </c>
      <c r="H548" s="271"/>
      <c r="I548" s="271"/>
    </row>
    <row r="549" spans="1:9" x14ac:dyDescent="0.25">
      <c r="A549" s="271" t="s">
        <v>620</v>
      </c>
      <c r="B549" s="282" t="s">
        <v>582</v>
      </c>
      <c r="C549" s="271" t="s">
        <v>655</v>
      </c>
      <c r="D549" s="276">
        <v>8</v>
      </c>
      <c r="E549" s="276">
        <f t="shared" si="8"/>
        <v>480</v>
      </c>
      <c r="F549" s="273">
        <v>45582</v>
      </c>
      <c r="G549" s="262">
        <v>3.08</v>
      </c>
      <c r="H549" s="271"/>
      <c r="I549" s="271"/>
    </row>
    <row r="550" spans="1:9" x14ac:dyDescent="0.25">
      <c r="A550" s="271" t="s">
        <v>620</v>
      </c>
      <c r="B550" s="282" t="s">
        <v>582</v>
      </c>
      <c r="C550" s="271" t="s">
        <v>655</v>
      </c>
      <c r="D550" s="276">
        <v>8</v>
      </c>
      <c r="E550" s="276">
        <f t="shared" si="8"/>
        <v>480</v>
      </c>
      <c r="F550" s="273">
        <v>45582</v>
      </c>
      <c r="G550" s="262">
        <v>4.47</v>
      </c>
      <c r="H550" s="271"/>
      <c r="I550" s="271"/>
    </row>
    <row r="551" spans="1:9" x14ac:dyDescent="0.25">
      <c r="A551" s="271" t="s">
        <v>620</v>
      </c>
      <c r="B551" s="282" t="s">
        <v>582</v>
      </c>
      <c r="C551" s="271" t="s">
        <v>655</v>
      </c>
      <c r="D551" s="276">
        <v>8</v>
      </c>
      <c r="E551" s="276">
        <f t="shared" si="8"/>
        <v>480</v>
      </c>
      <c r="F551" s="273">
        <v>45582</v>
      </c>
      <c r="G551" s="262">
        <v>6.58</v>
      </c>
      <c r="H551" s="271"/>
      <c r="I551" s="271"/>
    </row>
    <row r="552" spans="1:9" x14ac:dyDescent="0.25">
      <c r="A552" s="271" t="s">
        <v>620</v>
      </c>
      <c r="B552" s="282" t="s">
        <v>582</v>
      </c>
      <c r="C552" s="271" t="s">
        <v>655</v>
      </c>
      <c r="D552" s="276">
        <v>8</v>
      </c>
      <c r="E552" s="276">
        <f t="shared" si="8"/>
        <v>480</v>
      </c>
      <c r="F552" s="273">
        <v>45582</v>
      </c>
      <c r="G552" s="262">
        <v>2.65</v>
      </c>
      <c r="H552" s="271"/>
      <c r="I552" s="271"/>
    </row>
    <row r="553" spans="1:9" x14ac:dyDescent="0.25">
      <c r="A553" s="271" t="s">
        <v>620</v>
      </c>
      <c r="B553" s="282" t="s">
        <v>582</v>
      </c>
      <c r="C553" s="271" t="s">
        <v>655</v>
      </c>
      <c r="D553" s="276">
        <v>8</v>
      </c>
      <c r="E553" s="276">
        <f t="shared" si="8"/>
        <v>480</v>
      </c>
      <c r="F553" s="273">
        <v>45582</v>
      </c>
      <c r="G553" s="262">
        <v>4.3499999999999996</v>
      </c>
      <c r="H553" s="271"/>
      <c r="I553" s="271"/>
    </row>
    <row r="554" spans="1:9" x14ac:dyDescent="0.25">
      <c r="A554" s="271" t="s">
        <v>620</v>
      </c>
      <c r="B554" s="282" t="s">
        <v>582</v>
      </c>
      <c r="C554" s="271" t="s">
        <v>655</v>
      </c>
      <c r="D554" s="276">
        <v>8</v>
      </c>
      <c r="E554" s="276">
        <f t="shared" si="8"/>
        <v>480</v>
      </c>
      <c r="F554" s="273">
        <v>45582</v>
      </c>
      <c r="G554" s="262">
        <v>3.97</v>
      </c>
      <c r="H554" s="271"/>
      <c r="I554" s="271"/>
    </row>
    <row r="555" spans="1:9" x14ac:dyDescent="0.25">
      <c r="A555" s="271" t="s">
        <v>620</v>
      </c>
      <c r="B555" s="282" t="s">
        <v>582</v>
      </c>
      <c r="C555" s="271" t="s">
        <v>655</v>
      </c>
      <c r="D555" s="276">
        <v>8</v>
      </c>
      <c r="E555" s="276">
        <f t="shared" si="8"/>
        <v>480</v>
      </c>
      <c r="F555" s="273">
        <v>45582</v>
      </c>
      <c r="G555" s="262">
        <v>4.1500000000000004</v>
      </c>
      <c r="H555" s="271"/>
      <c r="I555" s="271"/>
    </row>
    <row r="556" spans="1:9" x14ac:dyDescent="0.25">
      <c r="A556" s="271" t="s">
        <v>620</v>
      </c>
      <c r="B556" s="282" t="s">
        <v>582</v>
      </c>
      <c r="C556" s="271" t="s">
        <v>655</v>
      </c>
      <c r="D556" s="276">
        <v>8</v>
      </c>
      <c r="E556" s="276">
        <f t="shared" si="8"/>
        <v>480</v>
      </c>
      <c r="F556" s="273">
        <v>45582</v>
      </c>
      <c r="G556" s="262">
        <v>5.05</v>
      </c>
      <c r="H556" s="271"/>
      <c r="I556" s="271"/>
    </row>
    <row r="557" spans="1:9" x14ac:dyDescent="0.25">
      <c r="A557" s="271" t="s">
        <v>620</v>
      </c>
      <c r="B557" s="282" t="s">
        <v>582</v>
      </c>
      <c r="C557" s="271" t="s">
        <v>655</v>
      </c>
      <c r="D557" s="276">
        <v>8</v>
      </c>
      <c r="E557" s="276">
        <f t="shared" si="8"/>
        <v>480</v>
      </c>
      <c r="F557" s="273">
        <v>45582</v>
      </c>
      <c r="G557" s="262">
        <v>4.0999999999999996</v>
      </c>
      <c r="H557" s="271"/>
      <c r="I557" s="271"/>
    </row>
    <row r="558" spans="1:9" x14ac:dyDescent="0.25">
      <c r="A558" s="271" t="s">
        <v>620</v>
      </c>
      <c r="B558" s="282" t="s">
        <v>582</v>
      </c>
      <c r="C558" s="271" t="s">
        <v>655</v>
      </c>
      <c r="D558" s="276">
        <v>8</v>
      </c>
      <c r="E558" s="276">
        <f t="shared" si="8"/>
        <v>480</v>
      </c>
      <c r="F558" s="273">
        <v>45582</v>
      </c>
      <c r="G558" s="262">
        <v>3.78</v>
      </c>
      <c r="H558" s="271"/>
      <c r="I558" s="271"/>
    </row>
    <row r="559" spans="1:9" x14ac:dyDescent="0.25">
      <c r="A559" s="271" t="s">
        <v>620</v>
      </c>
      <c r="B559" s="282" t="s">
        <v>582</v>
      </c>
      <c r="C559" s="271" t="s">
        <v>655</v>
      </c>
      <c r="D559" s="276">
        <v>8</v>
      </c>
      <c r="E559" s="276">
        <f t="shared" si="8"/>
        <v>480</v>
      </c>
      <c r="F559" s="273">
        <v>45582</v>
      </c>
      <c r="G559" s="262">
        <v>4.92</v>
      </c>
      <c r="H559" s="271"/>
      <c r="I559" s="271"/>
    </row>
    <row r="560" spans="1:9" x14ac:dyDescent="0.25">
      <c r="A560" s="271" t="s">
        <v>620</v>
      </c>
      <c r="B560" s="282" t="s">
        <v>582</v>
      </c>
      <c r="C560" s="271" t="s">
        <v>655</v>
      </c>
      <c r="D560" s="276">
        <v>8</v>
      </c>
      <c r="E560" s="276">
        <f t="shared" si="8"/>
        <v>480</v>
      </c>
      <c r="F560" s="273">
        <v>45582</v>
      </c>
      <c r="G560" s="262">
        <v>6.55</v>
      </c>
      <c r="H560" s="271"/>
      <c r="I560" s="271"/>
    </row>
    <row r="561" spans="1:9" x14ac:dyDescent="0.25">
      <c r="A561" s="271" t="s">
        <v>620</v>
      </c>
      <c r="B561" s="282" t="s">
        <v>582</v>
      </c>
      <c r="C561" s="271" t="s">
        <v>655</v>
      </c>
      <c r="D561" s="276">
        <v>8</v>
      </c>
      <c r="E561" s="276">
        <f t="shared" si="8"/>
        <v>480</v>
      </c>
      <c r="F561" s="273">
        <v>45582</v>
      </c>
      <c r="G561" s="262">
        <v>5.42</v>
      </c>
      <c r="H561" s="271"/>
      <c r="I561" s="271"/>
    </row>
    <row r="562" spans="1:9" x14ac:dyDescent="0.25">
      <c r="A562" s="271" t="s">
        <v>620</v>
      </c>
      <c r="B562" s="282" t="s">
        <v>582</v>
      </c>
      <c r="C562" s="271" t="s">
        <v>655</v>
      </c>
      <c r="D562" s="276">
        <v>8</v>
      </c>
      <c r="E562" s="276">
        <f t="shared" si="8"/>
        <v>480</v>
      </c>
      <c r="F562" s="273">
        <v>45582</v>
      </c>
      <c r="G562" s="262">
        <v>2.9</v>
      </c>
      <c r="H562" s="271"/>
      <c r="I562" s="271"/>
    </row>
    <row r="563" spans="1:9" x14ac:dyDescent="0.25">
      <c r="A563" s="271" t="s">
        <v>620</v>
      </c>
      <c r="B563" s="282" t="s">
        <v>582</v>
      </c>
      <c r="C563" s="271" t="s">
        <v>655</v>
      </c>
      <c r="D563" s="276">
        <v>8</v>
      </c>
      <c r="E563" s="276">
        <f t="shared" si="8"/>
        <v>480</v>
      </c>
      <c r="F563" s="273">
        <v>45582</v>
      </c>
      <c r="G563" s="262">
        <v>4.33</v>
      </c>
      <c r="H563" s="271"/>
      <c r="I563" s="271"/>
    </row>
    <row r="564" spans="1:9" x14ac:dyDescent="0.25">
      <c r="A564" s="271" t="s">
        <v>620</v>
      </c>
      <c r="B564" s="282" t="s">
        <v>582</v>
      </c>
      <c r="C564" s="271" t="s">
        <v>655</v>
      </c>
      <c r="D564" s="276">
        <v>8</v>
      </c>
      <c r="E564" s="276">
        <f t="shared" si="8"/>
        <v>480</v>
      </c>
      <c r="F564" s="273">
        <v>45582</v>
      </c>
      <c r="G564" s="262">
        <v>2.5</v>
      </c>
      <c r="H564" s="271"/>
      <c r="I564" s="271"/>
    </row>
    <row r="565" spans="1:9" x14ac:dyDescent="0.25">
      <c r="A565" s="271" t="s">
        <v>620</v>
      </c>
      <c r="B565" s="282" t="s">
        <v>582</v>
      </c>
      <c r="C565" s="271" t="s">
        <v>655</v>
      </c>
      <c r="D565" s="276">
        <v>8</v>
      </c>
      <c r="E565" s="276">
        <f t="shared" si="8"/>
        <v>480</v>
      </c>
      <c r="F565" s="273">
        <v>45582</v>
      </c>
      <c r="G565" s="262">
        <v>3.98</v>
      </c>
      <c r="H565" s="271"/>
      <c r="I565" s="271"/>
    </row>
    <row r="566" spans="1:9" x14ac:dyDescent="0.25">
      <c r="A566" s="271" t="s">
        <v>620</v>
      </c>
      <c r="B566" s="282" t="s">
        <v>582</v>
      </c>
      <c r="C566" s="271" t="s">
        <v>655</v>
      </c>
      <c r="D566" s="276">
        <v>8</v>
      </c>
      <c r="E566" s="276">
        <f t="shared" si="8"/>
        <v>480</v>
      </c>
      <c r="F566" s="273">
        <v>45582</v>
      </c>
      <c r="G566" s="262">
        <v>4.37</v>
      </c>
      <c r="H566" s="271"/>
      <c r="I566" s="271"/>
    </row>
    <row r="567" spans="1:9" x14ac:dyDescent="0.25">
      <c r="A567" s="271" t="s">
        <v>620</v>
      </c>
      <c r="B567" s="282" t="s">
        <v>582</v>
      </c>
      <c r="C567" s="271" t="s">
        <v>655</v>
      </c>
      <c r="D567" s="276">
        <v>8</v>
      </c>
      <c r="E567" s="276">
        <f t="shared" si="8"/>
        <v>480</v>
      </c>
      <c r="F567" s="273">
        <v>45582</v>
      </c>
      <c r="G567" s="262">
        <v>1.88</v>
      </c>
      <c r="H567" s="271"/>
      <c r="I567" s="271"/>
    </row>
    <row r="568" spans="1:9" x14ac:dyDescent="0.25">
      <c r="A568" s="271" t="s">
        <v>620</v>
      </c>
      <c r="B568" s="282" t="s">
        <v>582</v>
      </c>
      <c r="C568" s="271" t="s">
        <v>655</v>
      </c>
      <c r="D568" s="276">
        <v>8</v>
      </c>
      <c r="E568" s="276">
        <f t="shared" si="8"/>
        <v>480</v>
      </c>
      <c r="F568" s="273">
        <v>45582</v>
      </c>
      <c r="G568" s="262">
        <v>3.43</v>
      </c>
      <c r="H568" s="271"/>
      <c r="I568" s="271"/>
    </row>
    <row r="569" spans="1:9" x14ac:dyDescent="0.25">
      <c r="A569" s="271" t="s">
        <v>620</v>
      </c>
      <c r="B569" s="282" t="s">
        <v>582</v>
      </c>
      <c r="C569" s="271" t="s">
        <v>655</v>
      </c>
      <c r="D569" s="276">
        <v>8</v>
      </c>
      <c r="E569" s="276">
        <f t="shared" si="8"/>
        <v>480</v>
      </c>
      <c r="F569" s="273">
        <v>45582</v>
      </c>
      <c r="G569" s="262">
        <v>4.93</v>
      </c>
      <c r="H569" s="271"/>
      <c r="I569" s="271"/>
    </row>
    <row r="570" spans="1:9" x14ac:dyDescent="0.25">
      <c r="A570" s="271" t="s">
        <v>620</v>
      </c>
      <c r="B570" s="282" t="s">
        <v>582</v>
      </c>
      <c r="C570" s="271" t="s">
        <v>655</v>
      </c>
      <c r="D570" s="276">
        <v>8</v>
      </c>
      <c r="E570" s="276">
        <f t="shared" si="8"/>
        <v>480</v>
      </c>
      <c r="F570" s="273">
        <v>45582</v>
      </c>
      <c r="G570" s="262">
        <v>2.83</v>
      </c>
      <c r="H570" s="271"/>
      <c r="I570" s="271"/>
    </row>
    <row r="571" spans="1:9" x14ac:dyDescent="0.25">
      <c r="A571" s="271" t="s">
        <v>620</v>
      </c>
      <c r="B571" s="282" t="s">
        <v>582</v>
      </c>
      <c r="C571" s="271" t="s">
        <v>655</v>
      </c>
      <c r="D571" s="276">
        <v>8</v>
      </c>
      <c r="E571" s="276">
        <f t="shared" si="8"/>
        <v>480</v>
      </c>
      <c r="F571" s="273">
        <v>45582</v>
      </c>
      <c r="G571" s="262">
        <v>3.48</v>
      </c>
      <c r="H571" s="271"/>
      <c r="I571" s="271"/>
    </row>
    <row r="572" spans="1:9" x14ac:dyDescent="0.25">
      <c r="A572" s="271" t="s">
        <v>620</v>
      </c>
      <c r="B572" s="282" t="s">
        <v>582</v>
      </c>
      <c r="C572" s="271" t="s">
        <v>655</v>
      </c>
      <c r="D572" s="276">
        <v>8</v>
      </c>
      <c r="E572" s="276">
        <f t="shared" si="8"/>
        <v>480</v>
      </c>
      <c r="F572" s="273">
        <v>45582</v>
      </c>
      <c r="G572" s="262">
        <v>4.08</v>
      </c>
      <c r="H572" s="271"/>
      <c r="I572" s="271"/>
    </row>
    <row r="573" spans="1:9" x14ac:dyDescent="0.25">
      <c r="A573" s="271" t="s">
        <v>620</v>
      </c>
      <c r="B573" s="282" t="s">
        <v>582</v>
      </c>
      <c r="C573" s="271" t="s">
        <v>655</v>
      </c>
      <c r="D573" s="276">
        <v>8</v>
      </c>
      <c r="E573" s="276">
        <f t="shared" si="8"/>
        <v>480</v>
      </c>
      <c r="F573" s="273">
        <v>45582</v>
      </c>
      <c r="G573" s="262">
        <v>1.23</v>
      </c>
      <c r="H573" s="271"/>
      <c r="I573" s="271"/>
    </row>
    <row r="574" spans="1:9" x14ac:dyDescent="0.25">
      <c r="A574" s="271" t="s">
        <v>620</v>
      </c>
      <c r="B574" s="282" t="s">
        <v>582</v>
      </c>
      <c r="C574" s="271" t="s">
        <v>655</v>
      </c>
      <c r="D574" s="276">
        <v>8</v>
      </c>
      <c r="E574" s="276">
        <f t="shared" si="8"/>
        <v>480</v>
      </c>
      <c r="F574" s="273">
        <v>45582</v>
      </c>
      <c r="G574" s="262">
        <v>2.6</v>
      </c>
      <c r="H574" s="271"/>
      <c r="I574" s="271"/>
    </row>
    <row r="575" spans="1:9" x14ac:dyDescent="0.25">
      <c r="A575" s="271" t="s">
        <v>620</v>
      </c>
      <c r="B575" s="282" t="s">
        <v>582</v>
      </c>
      <c r="C575" s="271" t="s">
        <v>655</v>
      </c>
      <c r="D575" s="276">
        <v>8</v>
      </c>
      <c r="E575" s="276">
        <f t="shared" si="8"/>
        <v>480</v>
      </c>
      <c r="F575" s="273">
        <v>45582</v>
      </c>
      <c r="G575" s="262">
        <v>4.18</v>
      </c>
      <c r="H575" s="271"/>
      <c r="I575" s="271"/>
    </row>
    <row r="576" spans="1:9" x14ac:dyDescent="0.25">
      <c r="A576" s="271" t="s">
        <v>620</v>
      </c>
      <c r="B576" s="282" t="s">
        <v>582</v>
      </c>
      <c r="C576" s="271" t="s">
        <v>655</v>
      </c>
      <c r="D576" s="276">
        <v>8</v>
      </c>
      <c r="E576" s="276">
        <f t="shared" si="8"/>
        <v>480</v>
      </c>
      <c r="F576" s="273">
        <v>45582</v>
      </c>
      <c r="G576" s="262">
        <v>2.13</v>
      </c>
      <c r="H576" s="271"/>
      <c r="I576" s="271"/>
    </row>
    <row r="577" spans="1:9" x14ac:dyDescent="0.25">
      <c r="A577" s="271" t="s">
        <v>620</v>
      </c>
      <c r="B577" s="282" t="s">
        <v>582</v>
      </c>
      <c r="C577" s="271" t="s">
        <v>655</v>
      </c>
      <c r="D577" s="276">
        <v>8</v>
      </c>
      <c r="E577" s="276">
        <f t="shared" si="8"/>
        <v>480</v>
      </c>
      <c r="F577" s="273">
        <v>45582</v>
      </c>
      <c r="G577" s="262">
        <v>4.28</v>
      </c>
      <c r="H577" s="271"/>
      <c r="I577" s="271"/>
    </row>
    <row r="578" spans="1:9" x14ac:dyDescent="0.25">
      <c r="A578" s="271" t="s">
        <v>620</v>
      </c>
      <c r="B578" s="282" t="s">
        <v>582</v>
      </c>
      <c r="C578" s="271" t="s">
        <v>655</v>
      </c>
      <c r="D578" s="276">
        <v>8</v>
      </c>
      <c r="E578" s="276">
        <f t="shared" si="8"/>
        <v>480</v>
      </c>
      <c r="F578" s="273">
        <v>45582</v>
      </c>
      <c r="G578" s="262">
        <v>2.12</v>
      </c>
      <c r="H578" s="271"/>
      <c r="I578" s="271"/>
    </row>
    <row r="579" spans="1:9" x14ac:dyDescent="0.25">
      <c r="A579" s="271" t="s">
        <v>620</v>
      </c>
      <c r="B579" s="282" t="s">
        <v>582</v>
      </c>
      <c r="C579" s="271" t="s">
        <v>655</v>
      </c>
      <c r="D579" s="276">
        <v>8</v>
      </c>
      <c r="E579" s="276">
        <f t="shared" ref="E579:E642" si="9">+D579*60</f>
        <v>480</v>
      </c>
      <c r="F579" s="273">
        <v>45582</v>
      </c>
      <c r="G579" s="262">
        <v>6.23</v>
      </c>
      <c r="H579" s="271"/>
      <c r="I579" s="271"/>
    </row>
    <row r="580" spans="1:9" x14ac:dyDescent="0.25">
      <c r="A580" s="271" t="s">
        <v>620</v>
      </c>
      <c r="B580" s="282" t="s">
        <v>582</v>
      </c>
      <c r="C580" s="271" t="s">
        <v>655</v>
      </c>
      <c r="D580" s="276">
        <v>8</v>
      </c>
      <c r="E580" s="276">
        <f t="shared" si="9"/>
        <v>480</v>
      </c>
      <c r="F580" s="273">
        <v>45582</v>
      </c>
      <c r="G580" s="262">
        <v>1.65</v>
      </c>
      <c r="H580" s="271"/>
      <c r="I580" s="271"/>
    </row>
    <row r="581" spans="1:9" x14ac:dyDescent="0.25">
      <c r="A581" s="271" t="s">
        <v>620</v>
      </c>
      <c r="B581" s="282" t="s">
        <v>582</v>
      </c>
      <c r="C581" s="271" t="s">
        <v>655</v>
      </c>
      <c r="D581" s="276">
        <v>8</v>
      </c>
      <c r="E581" s="276">
        <f t="shared" si="9"/>
        <v>480</v>
      </c>
      <c r="F581" s="273">
        <v>45582</v>
      </c>
      <c r="G581" s="262">
        <v>1.05</v>
      </c>
      <c r="H581" s="271"/>
      <c r="I581" s="271"/>
    </row>
    <row r="582" spans="1:9" x14ac:dyDescent="0.25">
      <c r="A582" s="271" t="s">
        <v>620</v>
      </c>
      <c r="B582" s="282" t="s">
        <v>582</v>
      </c>
      <c r="C582" s="271" t="s">
        <v>655</v>
      </c>
      <c r="D582" s="276">
        <v>8</v>
      </c>
      <c r="E582" s="276">
        <f t="shared" si="9"/>
        <v>480</v>
      </c>
      <c r="F582" s="273">
        <v>45582</v>
      </c>
      <c r="G582" s="262">
        <v>4.38</v>
      </c>
      <c r="H582" s="271"/>
      <c r="I582" s="271"/>
    </row>
    <row r="583" spans="1:9" x14ac:dyDescent="0.25">
      <c r="A583" s="271" t="s">
        <v>584</v>
      </c>
      <c r="B583" s="283" t="s">
        <v>246</v>
      </c>
      <c r="C583" s="271" t="s">
        <v>655</v>
      </c>
      <c r="D583" s="276">
        <v>8</v>
      </c>
      <c r="E583" s="276">
        <f t="shared" si="9"/>
        <v>480</v>
      </c>
      <c r="F583" s="273">
        <v>45582</v>
      </c>
      <c r="G583" s="262">
        <v>42.45</v>
      </c>
      <c r="H583" s="271"/>
      <c r="I583" s="271"/>
    </row>
    <row r="584" spans="1:9" x14ac:dyDescent="0.25">
      <c r="A584" s="271" t="s">
        <v>620</v>
      </c>
      <c r="B584" s="282" t="s">
        <v>582</v>
      </c>
      <c r="C584" s="271" t="s">
        <v>655</v>
      </c>
      <c r="D584" s="276">
        <v>8</v>
      </c>
      <c r="E584" s="276">
        <f t="shared" si="9"/>
        <v>480</v>
      </c>
      <c r="F584" s="273">
        <v>45582</v>
      </c>
      <c r="G584" s="262">
        <v>6.58</v>
      </c>
      <c r="H584" s="271"/>
      <c r="I584" s="271"/>
    </row>
    <row r="585" spans="1:9" x14ac:dyDescent="0.25">
      <c r="A585" s="271" t="s">
        <v>620</v>
      </c>
      <c r="B585" s="282" t="s">
        <v>582</v>
      </c>
      <c r="C585" s="271" t="s">
        <v>655</v>
      </c>
      <c r="D585" s="276">
        <v>8</v>
      </c>
      <c r="E585" s="276">
        <f t="shared" si="9"/>
        <v>480</v>
      </c>
      <c r="F585" s="273">
        <v>45582</v>
      </c>
      <c r="G585" s="262">
        <v>3.9</v>
      </c>
      <c r="H585" s="271"/>
      <c r="I585" s="271"/>
    </row>
    <row r="586" spans="1:9" x14ac:dyDescent="0.25">
      <c r="A586" s="271" t="s">
        <v>620</v>
      </c>
      <c r="B586" s="282" t="s">
        <v>582</v>
      </c>
      <c r="C586" s="271" t="s">
        <v>655</v>
      </c>
      <c r="D586" s="276">
        <v>8</v>
      </c>
      <c r="E586" s="276">
        <f t="shared" si="9"/>
        <v>480</v>
      </c>
      <c r="F586" s="273">
        <v>45582</v>
      </c>
      <c r="G586" s="262">
        <v>4</v>
      </c>
      <c r="H586" s="271"/>
      <c r="I586" s="271"/>
    </row>
    <row r="587" spans="1:9" x14ac:dyDescent="0.25">
      <c r="A587" s="271" t="s">
        <v>620</v>
      </c>
      <c r="B587" s="282" t="s">
        <v>582</v>
      </c>
      <c r="C587" s="271" t="s">
        <v>655</v>
      </c>
      <c r="D587" s="276">
        <v>8</v>
      </c>
      <c r="E587" s="276">
        <f t="shared" si="9"/>
        <v>480</v>
      </c>
      <c r="F587" s="273">
        <v>45582</v>
      </c>
      <c r="G587" s="262">
        <v>3.93</v>
      </c>
      <c r="H587" s="271"/>
      <c r="I587" s="271"/>
    </row>
    <row r="588" spans="1:9" x14ac:dyDescent="0.25">
      <c r="A588" s="271" t="s">
        <v>620</v>
      </c>
      <c r="B588" s="282" t="s">
        <v>582</v>
      </c>
      <c r="C588" s="271" t="s">
        <v>655</v>
      </c>
      <c r="D588" s="276">
        <v>8</v>
      </c>
      <c r="E588" s="276">
        <f t="shared" si="9"/>
        <v>480</v>
      </c>
      <c r="F588" s="273">
        <v>45582</v>
      </c>
      <c r="G588" s="262">
        <v>2.88</v>
      </c>
      <c r="H588" s="271"/>
      <c r="I588" s="271"/>
    </row>
    <row r="589" spans="1:9" x14ac:dyDescent="0.25">
      <c r="A589" s="271" t="s">
        <v>620</v>
      </c>
      <c r="B589" s="282" t="s">
        <v>582</v>
      </c>
      <c r="C589" s="271" t="s">
        <v>655</v>
      </c>
      <c r="D589" s="276">
        <v>8</v>
      </c>
      <c r="E589" s="276">
        <f t="shared" si="9"/>
        <v>480</v>
      </c>
      <c r="F589" s="273">
        <v>45582</v>
      </c>
      <c r="G589" s="262">
        <v>4.2</v>
      </c>
      <c r="H589" s="271"/>
      <c r="I589" s="271"/>
    </row>
    <row r="590" spans="1:9" x14ac:dyDescent="0.25">
      <c r="A590" s="271" t="s">
        <v>620</v>
      </c>
      <c r="B590" s="282" t="s">
        <v>582</v>
      </c>
      <c r="C590" s="271" t="s">
        <v>655</v>
      </c>
      <c r="D590" s="276">
        <v>8</v>
      </c>
      <c r="E590" s="276">
        <f t="shared" si="9"/>
        <v>480</v>
      </c>
      <c r="F590" s="273">
        <v>45582</v>
      </c>
      <c r="G590" s="262">
        <v>4.32</v>
      </c>
      <c r="H590" s="271"/>
      <c r="I590" s="271"/>
    </row>
    <row r="591" spans="1:9" x14ac:dyDescent="0.25">
      <c r="A591" s="271" t="s">
        <v>620</v>
      </c>
      <c r="B591" s="282" t="s">
        <v>582</v>
      </c>
      <c r="C591" s="271" t="s">
        <v>655</v>
      </c>
      <c r="D591" s="276">
        <v>8</v>
      </c>
      <c r="E591" s="276">
        <f t="shared" si="9"/>
        <v>480</v>
      </c>
      <c r="F591" s="273">
        <v>45582</v>
      </c>
      <c r="G591" s="262">
        <v>5.78</v>
      </c>
      <c r="H591" s="271"/>
      <c r="I591" s="271"/>
    </row>
    <row r="592" spans="1:9" x14ac:dyDescent="0.25">
      <c r="A592" s="271" t="s">
        <v>620</v>
      </c>
      <c r="B592" s="282" t="s">
        <v>582</v>
      </c>
      <c r="C592" s="271" t="s">
        <v>655</v>
      </c>
      <c r="D592" s="276">
        <v>8</v>
      </c>
      <c r="E592" s="276">
        <f t="shared" si="9"/>
        <v>480</v>
      </c>
      <c r="F592" s="273">
        <v>45582</v>
      </c>
      <c r="G592" s="262">
        <v>4.7300000000000004</v>
      </c>
      <c r="H592" s="271"/>
      <c r="I592" s="271"/>
    </row>
    <row r="593" spans="1:9" x14ac:dyDescent="0.25">
      <c r="A593" s="271" t="s">
        <v>620</v>
      </c>
      <c r="B593" s="282" t="s">
        <v>582</v>
      </c>
      <c r="C593" s="271" t="s">
        <v>655</v>
      </c>
      <c r="D593" s="276">
        <v>8</v>
      </c>
      <c r="E593" s="276">
        <f t="shared" si="9"/>
        <v>480</v>
      </c>
      <c r="F593" s="273">
        <v>45582</v>
      </c>
      <c r="G593" s="262">
        <v>3.27</v>
      </c>
      <c r="H593" s="271"/>
      <c r="I593" s="271"/>
    </row>
    <row r="594" spans="1:9" x14ac:dyDescent="0.25">
      <c r="A594" s="271" t="s">
        <v>620</v>
      </c>
      <c r="B594" s="282" t="s">
        <v>582</v>
      </c>
      <c r="C594" s="271" t="s">
        <v>655</v>
      </c>
      <c r="D594" s="276">
        <v>8</v>
      </c>
      <c r="E594" s="276">
        <f t="shared" si="9"/>
        <v>480</v>
      </c>
      <c r="F594" s="273">
        <v>45582</v>
      </c>
      <c r="G594" s="262">
        <v>6.03</v>
      </c>
      <c r="H594" s="271"/>
      <c r="I594" s="271"/>
    </row>
    <row r="595" spans="1:9" x14ac:dyDescent="0.25">
      <c r="A595" s="271" t="s">
        <v>620</v>
      </c>
      <c r="B595" s="282" t="s">
        <v>582</v>
      </c>
      <c r="C595" s="271" t="s">
        <v>655</v>
      </c>
      <c r="D595" s="276">
        <v>8</v>
      </c>
      <c r="E595" s="276">
        <f t="shared" si="9"/>
        <v>480</v>
      </c>
      <c r="F595" s="273">
        <v>45582</v>
      </c>
      <c r="G595" s="262">
        <v>2.5</v>
      </c>
      <c r="H595" s="271"/>
      <c r="I595" s="271"/>
    </row>
    <row r="596" spans="1:9" x14ac:dyDescent="0.25">
      <c r="A596" s="271" t="s">
        <v>620</v>
      </c>
      <c r="B596" s="282" t="s">
        <v>582</v>
      </c>
      <c r="C596" s="271" t="s">
        <v>655</v>
      </c>
      <c r="D596" s="276">
        <v>8</v>
      </c>
      <c r="E596" s="276">
        <f t="shared" si="9"/>
        <v>480</v>
      </c>
      <c r="F596" s="273">
        <v>45582</v>
      </c>
      <c r="G596" s="262">
        <v>4.68</v>
      </c>
      <c r="H596" s="271"/>
      <c r="I596" s="271"/>
    </row>
    <row r="597" spans="1:9" x14ac:dyDescent="0.25">
      <c r="A597" s="271" t="s">
        <v>620</v>
      </c>
      <c r="B597" s="282" t="s">
        <v>582</v>
      </c>
      <c r="C597" s="271" t="s">
        <v>655</v>
      </c>
      <c r="D597" s="276">
        <v>8</v>
      </c>
      <c r="E597" s="276">
        <f t="shared" si="9"/>
        <v>480</v>
      </c>
      <c r="F597" s="273">
        <v>45582</v>
      </c>
      <c r="G597" s="262">
        <v>2.73</v>
      </c>
      <c r="H597" s="271"/>
      <c r="I597" s="271"/>
    </row>
    <row r="598" spans="1:9" x14ac:dyDescent="0.25">
      <c r="A598" s="271" t="s">
        <v>620</v>
      </c>
      <c r="B598" s="282" t="s">
        <v>582</v>
      </c>
      <c r="C598" s="271" t="s">
        <v>655</v>
      </c>
      <c r="D598" s="276">
        <v>8</v>
      </c>
      <c r="E598" s="276">
        <f t="shared" si="9"/>
        <v>480</v>
      </c>
      <c r="F598" s="273">
        <v>45582</v>
      </c>
      <c r="G598" s="262">
        <v>2.38</v>
      </c>
      <c r="H598" s="271"/>
      <c r="I598" s="271"/>
    </row>
    <row r="599" spans="1:9" x14ac:dyDescent="0.25">
      <c r="A599" s="271" t="s">
        <v>620</v>
      </c>
      <c r="B599" s="282" t="s">
        <v>582</v>
      </c>
      <c r="C599" s="271" t="s">
        <v>655</v>
      </c>
      <c r="D599" s="276">
        <v>8</v>
      </c>
      <c r="E599" s="276">
        <f t="shared" si="9"/>
        <v>480</v>
      </c>
      <c r="F599" s="273">
        <v>45582</v>
      </c>
      <c r="G599" s="262">
        <v>4.12</v>
      </c>
      <c r="H599" s="271"/>
      <c r="I599" s="271"/>
    </row>
    <row r="600" spans="1:9" x14ac:dyDescent="0.25">
      <c r="A600" s="271" t="s">
        <v>620</v>
      </c>
      <c r="B600" s="282" t="s">
        <v>582</v>
      </c>
      <c r="C600" s="271" t="s">
        <v>655</v>
      </c>
      <c r="D600" s="276">
        <v>8</v>
      </c>
      <c r="E600" s="276">
        <f t="shared" si="9"/>
        <v>480</v>
      </c>
      <c r="F600" s="273">
        <v>45582</v>
      </c>
      <c r="G600" s="262">
        <v>3.37</v>
      </c>
      <c r="H600" s="271"/>
      <c r="I600" s="271"/>
    </row>
    <row r="601" spans="1:9" x14ac:dyDescent="0.25">
      <c r="A601" s="271" t="s">
        <v>620</v>
      </c>
      <c r="B601" s="282" t="s">
        <v>582</v>
      </c>
      <c r="C601" s="271" t="s">
        <v>655</v>
      </c>
      <c r="D601" s="276">
        <v>8</v>
      </c>
      <c r="E601" s="276">
        <f t="shared" si="9"/>
        <v>480</v>
      </c>
      <c r="F601" s="273">
        <v>45582</v>
      </c>
      <c r="G601" s="262">
        <v>2.2000000000000002</v>
      </c>
      <c r="H601" s="271"/>
      <c r="I601" s="271"/>
    </row>
    <row r="602" spans="1:9" x14ac:dyDescent="0.25">
      <c r="A602" s="271" t="s">
        <v>620</v>
      </c>
      <c r="B602" s="282" t="s">
        <v>582</v>
      </c>
      <c r="C602" s="271" t="s">
        <v>655</v>
      </c>
      <c r="D602" s="276">
        <v>8</v>
      </c>
      <c r="E602" s="276">
        <f t="shared" si="9"/>
        <v>480</v>
      </c>
      <c r="F602" s="273">
        <v>45582</v>
      </c>
      <c r="G602" s="262">
        <v>2.92</v>
      </c>
      <c r="H602" s="271"/>
      <c r="I602" s="271"/>
    </row>
    <row r="603" spans="1:9" x14ac:dyDescent="0.25">
      <c r="A603" s="271" t="s">
        <v>620</v>
      </c>
      <c r="B603" s="282" t="s">
        <v>582</v>
      </c>
      <c r="C603" s="271" t="s">
        <v>655</v>
      </c>
      <c r="D603" s="276">
        <v>8</v>
      </c>
      <c r="E603" s="276">
        <f t="shared" si="9"/>
        <v>480</v>
      </c>
      <c r="F603" s="273">
        <v>45582</v>
      </c>
      <c r="G603" s="262">
        <v>5.57</v>
      </c>
      <c r="H603" s="271"/>
      <c r="I603" s="271"/>
    </row>
    <row r="604" spans="1:9" x14ac:dyDescent="0.25">
      <c r="A604" s="271" t="s">
        <v>584</v>
      </c>
      <c r="B604" s="283" t="s">
        <v>588</v>
      </c>
      <c r="C604" s="271" t="s">
        <v>655</v>
      </c>
      <c r="D604" s="276">
        <v>8</v>
      </c>
      <c r="E604" s="276">
        <f t="shared" si="9"/>
        <v>480</v>
      </c>
      <c r="F604" s="273">
        <v>45582</v>
      </c>
      <c r="G604" s="262">
        <v>4.03</v>
      </c>
      <c r="H604" s="271"/>
      <c r="I604" s="271"/>
    </row>
    <row r="605" spans="1:9" x14ac:dyDescent="0.25">
      <c r="A605" s="271" t="s">
        <v>620</v>
      </c>
      <c r="B605" s="282" t="s">
        <v>582</v>
      </c>
      <c r="C605" s="271" t="s">
        <v>655</v>
      </c>
      <c r="D605" s="276">
        <v>8</v>
      </c>
      <c r="E605" s="276">
        <f t="shared" si="9"/>
        <v>480</v>
      </c>
      <c r="F605" s="273">
        <v>45582</v>
      </c>
      <c r="G605" s="262">
        <v>3.58</v>
      </c>
      <c r="H605" s="271"/>
      <c r="I605" s="271"/>
    </row>
    <row r="606" spans="1:9" x14ac:dyDescent="0.25">
      <c r="A606" s="271" t="s">
        <v>620</v>
      </c>
      <c r="B606" s="282" t="s">
        <v>582</v>
      </c>
      <c r="C606" s="271" t="s">
        <v>655</v>
      </c>
      <c r="D606" s="276">
        <v>8</v>
      </c>
      <c r="E606" s="276">
        <f t="shared" si="9"/>
        <v>480</v>
      </c>
      <c r="F606" s="273">
        <v>45582</v>
      </c>
      <c r="G606" s="262">
        <v>1.73</v>
      </c>
      <c r="H606" s="271"/>
      <c r="I606" s="271"/>
    </row>
    <row r="607" spans="1:9" x14ac:dyDescent="0.25">
      <c r="A607" s="271" t="s">
        <v>620</v>
      </c>
      <c r="B607" s="282" t="s">
        <v>582</v>
      </c>
      <c r="C607" s="271" t="s">
        <v>655</v>
      </c>
      <c r="D607" s="276">
        <v>8</v>
      </c>
      <c r="E607" s="276">
        <f t="shared" si="9"/>
        <v>480</v>
      </c>
      <c r="F607" s="273">
        <v>45582</v>
      </c>
      <c r="G607" s="262">
        <v>3.73</v>
      </c>
      <c r="H607" s="271"/>
      <c r="I607" s="271"/>
    </row>
    <row r="608" spans="1:9" x14ac:dyDescent="0.25">
      <c r="A608" s="271" t="s">
        <v>620</v>
      </c>
      <c r="B608" s="282" t="s">
        <v>582</v>
      </c>
      <c r="C608" s="271" t="s">
        <v>655</v>
      </c>
      <c r="D608" s="276">
        <v>8</v>
      </c>
      <c r="E608" s="276">
        <f t="shared" si="9"/>
        <v>480</v>
      </c>
      <c r="F608" s="273">
        <v>45582</v>
      </c>
      <c r="G608" s="262">
        <v>3.33</v>
      </c>
      <c r="H608" s="271"/>
      <c r="I608" s="271"/>
    </row>
    <row r="609" spans="1:9" x14ac:dyDescent="0.25">
      <c r="A609" s="271" t="s">
        <v>620</v>
      </c>
      <c r="B609" s="282" t="s">
        <v>582</v>
      </c>
      <c r="C609" s="271" t="s">
        <v>655</v>
      </c>
      <c r="D609" s="276">
        <v>8</v>
      </c>
      <c r="E609" s="276">
        <f t="shared" si="9"/>
        <v>480</v>
      </c>
      <c r="F609" s="273">
        <v>45582</v>
      </c>
      <c r="G609" s="262">
        <v>3.1</v>
      </c>
      <c r="H609" s="271"/>
      <c r="I609" s="271"/>
    </row>
    <row r="610" spans="1:9" x14ac:dyDescent="0.25">
      <c r="A610" s="271" t="s">
        <v>620</v>
      </c>
      <c r="B610" s="282" t="s">
        <v>582</v>
      </c>
      <c r="C610" s="271" t="s">
        <v>655</v>
      </c>
      <c r="D610" s="276">
        <v>8</v>
      </c>
      <c r="E610" s="276">
        <f t="shared" si="9"/>
        <v>480</v>
      </c>
      <c r="F610" s="273">
        <v>45582</v>
      </c>
      <c r="G610" s="262">
        <v>4.72</v>
      </c>
      <c r="H610" s="271"/>
      <c r="I610" s="271"/>
    </row>
    <row r="611" spans="1:9" x14ac:dyDescent="0.25">
      <c r="A611" s="271" t="s">
        <v>620</v>
      </c>
      <c r="B611" s="282" t="s">
        <v>582</v>
      </c>
      <c r="C611" s="271" t="s">
        <v>655</v>
      </c>
      <c r="D611" s="276">
        <v>8</v>
      </c>
      <c r="E611" s="276">
        <f t="shared" si="9"/>
        <v>480</v>
      </c>
      <c r="F611" s="273">
        <v>45582</v>
      </c>
      <c r="G611" s="262">
        <v>4.28</v>
      </c>
      <c r="H611" s="271"/>
      <c r="I611" s="271"/>
    </row>
    <row r="612" spans="1:9" x14ac:dyDescent="0.25">
      <c r="A612" s="271" t="s">
        <v>620</v>
      </c>
      <c r="B612" s="282" t="s">
        <v>582</v>
      </c>
      <c r="C612" s="271" t="s">
        <v>655</v>
      </c>
      <c r="D612" s="276">
        <v>8</v>
      </c>
      <c r="E612" s="276">
        <f t="shared" si="9"/>
        <v>480</v>
      </c>
      <c r="F612" s="273">
        <v>45582</v>
      </c>
      <c r="G612" s="262">
        <v>5.4</v>
      </c>
      <c r="H612" s="271"/>
      <c r="I612" s="271"/>
    </row>
    <row r="613" spans="1:9" x14ac:dyDescent="0.25">
      <c r="A613" s="271" t="s">
        <v>620</v>
      </c>
      <c r="B613" s="282" t="s">
        <v>582</v>
      </c>
      <c r="C613" s="271" t="s">
        <v>655</v>
      </c>
      <c r="D613" s="276">
        <v>8</v>
      </c>
      <c r="E613" s="276">
        <f t="shared" si="9"/>
        <v>480</v>
      </c>
      <c r="F613" s="273">
        <v>45582</v>
      </c>
      <c r="G613" s="262">
        <v>2.42</v>
      </c>
      <c r="H613" s="271"/>
      <c r="I613" s="271"/>
    </row>
    <row r="614" spans="1:9" x14ac:dyDescent="0.25">
      <c r="A614" s="271" t="s">
        <v>620</v>
      </c>
      <c r="B614" s="282" t="s">
        <v>582</v>
      </c>
      <c r="C614" s="271" t="s">
        <v>655</v>
      </c>
      <c r="D614" s="276">
        <v>8</v>
      </c>
      <c r="E614" s="276">
        <f t="shared" si="9"/>
        <v>480</v>
      </c>
      <c r="F614" s="273">
        <v>45582</v>
      </c>
      <c r="G614" s="262">
        <v>2.9</v>
      </c>
      <c r="H614" s="271"/>
      <c r="I614" s="271"/>
    </row>
    <row r="615" spans="1:9" x14ac:dyDescent="0.25">
      <c r="A615" s="271" t="s">
        <v>620</v>
      </c>
      <c r="B615" s="282" t="s">
        <v>582</v>
      </c>
      <c r="C615" s="271" t="s">
        <v>655</v>
      </c>
      <c r="D615" s="276">
        <v>8</v>
      </c>
      <c r="E615" s="276">
        <f t="shared" si="9"/>
        <v>480</v>
      </c>
      <c r="F615" s="273">
        <v>45582</v>
      </c>
      <c r="G615" s="262">
        <v>3.63</v>
      </c>
      <c r="H615" s="271"/>
      <c r="I615" s="271"/>
    </row>
    <row r="616" spans="1:9" x14ac:dyDescent="0.25">
      <c r="A616" s="271" t="s">
        <v>620</v>
      </c>
      <c r="B616" s="282" t="s">
        <v>582</v>
      </c>
      <c r="C616" s="271" t="s">
        <v>655</v>
      </c>
      <c r="D616" s="276">
        <v>8</v>
      </c>
      <c r="E616" s="276">
        <f t="shared" si="9"/>
        <v>480</v>
      </c>
      <c r="F616" s="273">
        <v>45583</v>
      </c>
      <c r="G616" s="262">
        <v>4.07</v>
      </c>
      <c r="H616" s="271"/>
      <c r="I616" s="271"/>
    </row>
    <row r="617" spans="1:9" x14ac:dyDescent="0.25">
      <c r="A617" s="271" t="s">
        <v>620</v>
      </c>
      <c r="B617" s="282" t="s">
        <v>582</v>
      </c>
      <c r="C617" s="271" t="s">
        <v>655</v>
      </c>
      <c r="D617" s="276">
        <v>8</v>
      </c>
      <c r="E617" s="276">
        <f t="shared" si="9"/>
        <v>480</v>
      </c>
      <c r="F617" s="273">
        <v>45583</v>
      </c>
      <c r="G617" s="262">
        <v>4.68</v>
      </c>
      <c r="H617" s="271"/>
      <c r="I617" s="271"/>
    </row>
    <row r="618" spans="1:9" x14ac:dyDescent="0.25">
      <c r="A618" s="271" t="s">
        <v>620</v>
      </c>
      <c r="B618" s="282" t="s">
        <v>582</v>
      </c>
      <c r="C618" s="271" t="s">
        <v>655</v>
      </c>
      <c r="D618" s="276">
        <v>8</v>
      </c>
      <c r="E618" s="276">
        <f t="shared" si="9"/>
        <v>480</v>
      </c>
      <c r="F618" s="273">
        <v>45583</v>
      </c>
      <c r="G618" s="262">
        <v>3.23</v>
      </c>
      <c r="H618" s="271"/>
      <c r="I618" s="271"/>
    </row>
    <row r="619" spans="1:9" x14ac:dyDescent="0.25">
      <c r="A619" s="271" t="s">
        <v>620</v>
      </c>
      <c r="B619" s="282" t="s">
        <v>582</v>
      </c>
      <c r="C619" s="271" t="s">
        <v>655</v>
      </c>
      <c r="D619" s="276">
        <v>8</v>
      </c>
      <c r="E619" s="276">
        <f t="shared" si="9"/>
        <v>480</v>
      </c>
      <c r="F619" s="273">
        <v>45583</v>
      </c>
      <c r="G619" s="262">
        <v>2.5</v>
      </c>
      <c r="H619" s="271"/>
      <c r="I619" s="271"/>
    </row>
    <row r="620" spans="1:9" x14ac:dyDescent="0.25">
      <c r="A620" s="271" t="s">
        <v>620</v>
      </c>
      <c r="B620" s="282" t="s">
        <v>582</v>
      </c>
      <c r="C620" s="271" t="s">
        <v>655</v>
      </c>
      <c r="D620" s="276">
        <v>8</v>
      </c>
      <c r="E620" s="276">
        <f t="shared" si="9"/>
        <v>480</v>
      </c>
      <c r="F620" s="273">
        <v>45583</v>
      </c>
      <c r="G620" s="262">
        <v>2.85</v>
      </c>
      <c r="H620" s="271"/>
      <c r="I620" s="271"/>
    </row>
    <row r="621" spans="1:9" x14ac:dyDescent="0.25">
      <c r="A621" s="271" t="s">
        <v>620</v>
      </c>
      <c r="B621" s="282" t="s">
        <v>582</v>
      </c>
      <c r="C621" s="271" t="s">
        <v>655</v>
      </c>
      <c r="D621" s="276">
        <v>8</v>
      </c>
      <c r="E621" s="276">
        <f t="shared" si="9"/>
        <v>480</v>
      </c>
      <c r="F621" s="273">
        <v>45583</v>
      </c>
      <c r="G621" s="262">
        <v>2.82</v>
      </c>
      <c r="H621" s="271"/>
      <c r="I621" s="271"/>
    </row>
    <row r="622" spans="1:9" x14ac:dyDescent="0.25">
      <c r="A622" s="271" t="s">
        <v>620</v>
      </c>
      <c r="B622" s="282" t="s">
        <v>582</v>
      </c>
      <c r="C622" s="271" t="s">
        <v>655</v>
      </c>
      <c r="D622" s="276">
        <v>8</v>
      </c>
      <c r="E622" s="276">
        <f t="shared" si="9"/>
        <v>480</v>
      </c>
      <c r="F622" s="273">
        <v>45583</v>
      </c>
      <c r="G622" s="262">
        <v>2.0299999999999998</v>
      </c>
      <c r="H622" s="271"/>
      <c r="I622" s="271"/>
    </row>
    <row r="623" spans="1:9" x14ac:dyDescent="0.25">
      <c r="A623" s="271" t="s">
        <v>620</v>
      </c>
      <c r="B623" s="282" t="s">
        <v>582</v>
      </c>
      <c r="C623" s="271" t="s">
        <v>655</v>
      </c>
      <c r="D623" s="276">
        <v>8</v>
      </c>
      <c r="E623" s="276">
        <f t="shared" si="9"/>
        <v>480</v>
      </c>
      <c r="F623" s="273">
        <v>45583</v>
      </c>
      <c r="G623" s="262">
        <v>3.27</v>
      </c>
      <c r="H623" s="271"/>
      <c r="I623" s="271"/>
    </row>
    <row r="624" spans="1:9" x14ac:dyDescent="0.25">
      <c r="A624" s="271" t="s">
        <v>620</v>
      </c>
      <c r="B624" s="282" t="s">
        <v>582</v>
      </c>
      <c r="C624" s="271" t="s">
        <v>655</v>
      </c>
      <c r="D624" s="276">
        <v>8</v>
      </c>
      <c r="E624" s="276">
        <f t="shared" si="9"/>
        <v>480</v>
      </c>
      <c r="F624" s="273">
        <v>45583</v>
      </c>
      <c r="G624" s="262">
        <v>3.03</v>
      </c>
      <c r="H624" s="271"/>
      <c r="I624" s="271"/>
    </row>
    <row r="625" spans="1:9" x14ac:dyDescent="0.25">
      <c r="A625" s="271" t="s">
        <v>620</v>
      </c>
      <c r="B625" s="282" t="s">
        <v>582</v>
      </c>
      <c r="C625" s="271" t="s">
        <v>655</v>
      </c>
      <c r="D625" s="276">
        <v>8</v>
      </c>
      <c r="E625" s="276">
        <f t="shared" si="9"/>
        <v>480</v>
      </c>
      <c r="F625" s="273">
        <v>45583</v>
      </c>
      <c r="G625" s="262">
        <v>3.65</v>
      </c>
      <c r="H625" s="271"/>
      <c r="I625" s="271"/>
    </row>
    <row r="626" spans="1:9" x14ac:dyDescent="0.25">
      <c r="A626" s="271" t="s">
        <v>620</v>
      </c>
      <c r="B626" s="282" t="s">
        <v>582</v>
      </c>
      <c r="C626" s="271" t="s">
        <v>655</v>
      </c>
      <c r="D626" s="276">
        <v>8</v>
      </c>
      <c r="E626" s="276">
        <f t="shared" si="9"/>
        <v>480</v>
      </c>
      <c r="F626" s="273">
        <v>45583</v>
      </c>
      <c r="G626" s="262">
        <v>2.0299999999999998</v>
      </c>
      <c r="H626" s="271"/>
      <c r="I626" s="271"/>
    </row>
    <row r="627" spans="1:9" x14ac:dyDescent="0.25">
      <c r="A627" s="271" t="s">
        <v>620</v>
      </c>
      <c r="B627" s="282" t="s">
        <v>582</v>
      </c>
      <c r="C627" s="271" t="s">
        <v>655</v>
      </c>
      <c r="D627" s="276">
        <v>8</v>
      </c>
      <c r="E627" s="276">
        <f t="shared" si="9"/>
        <v>480</v>
      </c>
      <c r="F627" s="273">
        <v>45583</v>
      </c>
      <c r="G627" s="262">
        <v>5.72</v>
      </c>
      <c r="H627" s="271"/>
      <c r="I627" s="271"/>
    </row>
    <row r="628" spans="1:9" x14ac:dyDescent="0.25">
      <c r="A628" s="271" t="s">
        <v>620</v>
      </c>
      <c r="B628" s="282" t="s">
        <v>582</v>
      </c>
      <c r="C628" s="271" t="s">
        <v>655</v>
      </c>
      <c r="D628" s="276">
        <v>8</v>
      </c>
      <c r="E628" s="276">
        <f t="shared" si="9"/>
        <v>480</v>
      </c>
      <c r="F628" s="273">
        <v>45583</v>
      </c>
      <c r="G628" s="262">
        <v>5.23</v>
      </c>
      <c r="H628" s="271"/>
      <c r="I628" s="271"/>
    </row>
    <row r="629" spans="1:9" x14ac:dyDescent="0.25">
      <c r="A629" s="271" t="s">
        <v>620</v>
      </c>
      <c r="B629" s="282" t="s">
        <v>582</v>
      </c>
      <c r="C629" s="271" t="s">
        <v>655</v>
      </c>
      <c r="D629" s="276">
        <v>8</v>
      </c>
      <c r="E629" s="276">
        <f t="shared" si="9"/>
        <v>480</v>
      </c>
      <c r="F629" s="273">
        <v>45583</v>
      </c>
      <c r="G629" s="262">
        <v>1.22</v>
      </c>
      <c r="H629" s="271"/>
      <c r="I629" s="271"/>
    </row>
    <row r="630" spans="1:9" x14ac:dyDescent="0.25">
      <c r="A630" s="271" t="s">
        <v>620</v>
      </c>
      <c r="B630" s="282" t="s">
        <v>582</v>
      </c>
      <c r="C630" s="271" t="s">
        <v>655</v>
      </c>
      <c r="D630" s="276">
        <v>8</v>
      </c>
      <c r="E630" s="276">
        <f t="shared" si="9"/>
        <v>480</v>
      </c>
      <c r="F630" s="273">
        <v>45583</v>
      </c>
      <c r="G630" s="262">
        <v>3.77</v>
      </c>
      <c r="H630" s="271"/>
      <c r="I630" s="271"/>
    </row>
    <row r="631" spans="1:9" x14ac:dyDescent="0.25">
      <c r="A631" s="271" t="s">
        <v>620</v>
      </c>
      <c r="B631" s="282" t="s">
        <v>582</v>
      </c>
      <c r="C631" s="271" t="s">
        <v>655</v>
      </c>
      <c r="D631" s="276">
        <v>8</v>
      </c>
      <c r="E631" s="276">
        <f t="shared" si="9"/>
        <v>480</v>
      </c>
      <c r="F631" s="273">
        <v>45583</v>
      </c>
      <c r="G631" s="262">
        <v>3.97</v>
      </c>
      <c r="H631" s="271"/>
      <c r="I631" s="271"/>
    </row>
    <row r="632" spans="1:9" x14ac:dyDescent="0.25">
      <c r="A632" s="271" t="s">
        <v>620</v>
      </c>
      <c r="B632" s="282" t="s">
        <v>582</v>
      </c>
      <c r="C632" s="271" t="s">
        <v>655</v>
      </c>
      <c r="D632" s="276">
        <v>8</v>
      </c>
      <c r="E632" s="276">
        <f t="shared" si="9"/>
        <v>480</v>
      </c>
      <c r="F632" s="273">
        <v>45583</v>
      </c>
      <c r="G632" s="262">
        <v>7.53</v>
      </c>
      <c r="H632" s="271"/>
      <c r="I632" s="271"/>
    </row>
    <row r="633" spans="1:9" x14ac:dyDescent="0.25">
      <c r="A633" s="271" t="s">
        <v>584</v>
      </c>
      <c r="B633" s="283" t="s">
        <v>589</v>
      </c>
      <c r="C633" s="271" t="s">
        <v>655</v>
      </c>
      <c r="D633" s="276">
        <v>8</v>
      </c>
      <c r="E633" s="276">
        <f t="shared" si="9"/>
        <v>480</v>
      </c>
      <c r="F633" s="273">
        <v>45583</v>
      </c>
      <c r="G633" s="262">
        <v>6.7</v>
      </c>
      <c r="H633" s="271"/>
      <c r="I633" s="271"/>
    </row>
    <row r="634" spans="1:9" x14ac:dyDescent="0.25">
      <c r="A634" s="271" t="s">
        <v>620</v>
      </c>
      <c r="B634" s="282" t="s">
        <v>582</v>
      </c>
      <c r="C634" s="271" t="s">
        <v>655</v>
      </c>
      <c r="D634" s="276">
        <v>8</v>
      </c>
      <c r="E634" s="276">
        <f t="shared" si="9"/>
        <v>480</v>
      </c>
      <c r="F634" s="273">
        <v>45583</v>
      </c>
      <c r="G634" s="262">
        <v>3.92</v>
      </c>
      <c r="H634" s="271"/>
      <c r="I634" s="271"/>
    </row>
    <row r="635" spans="1:9" x14ac:dyDescent="0.25">
      <c r="A635" s="271" t="s">
        <v>620</v>
      </c>
      <c r="B635" s="282" t="s">
        <v>582</v>
      </c>
      <c r="C635" s="271" t="s">
        <v>655</v>
      </c>
      <c r="D635" s="276">
        <v>8</v>
      </c>
      <c r="E635" s="276">
        <f t="shared" si="9"/>
        <v>480</v>
      </c>
      <c r="F635" s="273">
        <v>45583</v>
      </c>
      <c r="G635" s="262">
        <v>3.83</v>
      </c>
      <c r="H635" s="271"/>
      <c r="I635" s="271"/>
    </row>
    <row r="636" spans="1:9" x14ac:dyDescent="0.25">
      <c r="A636" s="271" t="s">
        <v>620</v>
      </c>
      <c r="B636" s="282" t="s">
        <v>582</v>
      </c>
      <c r="C636" s="271" t="s">
        <v>655</v>
      </c>
      <c r="D636" s="276">
        <v>8</v>
      </c>
      <c r="E636" s="276">
        <f t="shared" si="9"/>
        <v>480</v>
      </c>
      <c r="F636" s="273">
        <v>45583</v>
      </c>
      <c r="G636" s="262">
        <v>5.32</v>
      </c>
      <c r="H636" s="271"/>
      <c r="I636" s="271"/>
    </row>
    <row r="637" spans="1:9" x14ac:dyDescent="0.25">
      <c r="A637" s="271" t="s">
        <v>620</v>
      </c>
      <c r="B637" s="282" t="s">
        <v>582</v>
      </c>
      <c r="C637" s="271" t="s">
        <v>655</v>
      </c>
      <c r="D637" s="276">
        <v>8</v>
      </c>
      <c r="E637" s="276">
        <f t="shared" si="9"/>
        <v>480</v>
      </c>
      <c r="F637" s="273">
        <v>45583</v>
      </c>
      <c r="G637" s="262">
        <v>2.2799999999999998</v>
      </c>
      <c r="H637" s="271"/>
      <c r="I637" s="271"/>
    </row>
    <row r="638" spans="1:9" x14ac:dyDescent="0.25">
      <c r="A638" s="271" t="s">
        <v>620</v>
      </c>
      <c r="B638" s="282" t="s">
        <v>582</v>
      </c>
      <c r="C638" s="271" t="s">
        <v>655</v>
      </c>
      <c r="D638" s="276">
        <v>8</v>
      </c>
      <c r="E638" s="276">
        <f t="shared" si="9"/>
        <v>480</v>
      </c>
      <c r="F638" s="273">
        <v>45583</v>
      </c>
      <c r="G638" s="262">
        <v>3.93</v>
      </c>
      <c r="H638" s="271"/>
      <c r="I638" s="271"/>
    </row>
    <row r="639" spans="1:9" x14ac:dyDescent="0.25">
      <c r="A639" s="271" t="s">
        <v>620</v>
      </c>
      <c r="B639" s="282" t="s">
        <v>582</v>
      </c>
      <c r="C639" s="271" t="s">
        <v>655</v>
      </c>
      <c r="D639" s="276">
        <v>8</v>
      </c>
      <c r="E639" s="276">
        <f t="shared" si="9"/>
        <v>480</v>
      </c>
      <c r="F639" s="273">
        <v>45583</v>
      </c>
      <c r="G639" s="262">
        <v>2.1800000000000002</v>
      </c>
      <c r="H639" s="271"/>
      <c r="I639" s="271"/>
    </row>
    <row r="640" spans="1:9" x14ac:dyDescent="0.25">
      <c r="A640" s="271" t="s">
        <v>620</v>
      </c>
      <c r="B640" s="282" t="s">
        <v>582</v>
      </c>
      <c r="C640" s="271" t="s">
        <v>655</v>
      </c>
      <c r="D640" s="276">
        <v>8</v>
      </c>
      <c r="E640" s="276">
        <f t="shared" si="9"/>
        <v>480</v>
      </c>
      <c r="F640" s="273">
        <v>45583</v>
      </c>
      <c r="G640" s="262">
        <v>4.97</v>
      </c>
      <c r="H640" s="271"/>
      <c r="I640" s="271"/>
    </row>
    <row r="641" spans="1:9" x14ac:dyDescent="0.25">
      <c r="A641" s="271" t="s">
        <v>620</v>
      </c>
      <c r="B641" s="282" t="s">
        <v>582</v>
      </c>
      <c r="C641" s="271" t="s">
        <v>655</v>
      </c>
      <c r="D641" s="276">
        <v>8</v>
      </c>
      <c r="E641" s="276">
        <f t="shared" si="9"/>
        <v>480</v>
      </c>
      <c r="F641" s="273">
        <v>45583</v>
      </c>
      <c r="G641" s="262">
        <v>1.53</v>
      </c>
      <c r="H641" s="271"/>
      <c r="I641" s="271"/>
    </row>
    <row r="642" spans="1:9" x14ac:dyDescent="0.25">
      <c r="A642" s="271" t="s">
        <v>620</v>
      </c>
      <c r="B642" s="282" t="s">
        <v>582</v>
      </c>
      <c r="C642" s="271" t="s">
        <v>655</v>
      </c>
      <c r="D642" s="276">
        <v>8</v>
      </c>
      <c r="E642" s="276">
        <f t="shared" si="9"/>
        <v>480</v>
      </c>
      <c r="F642" s="273">
        <v>45583</v>
      </c>
      <c r="G642" s="262">
        <v>6.73</v>
      </c>
      <c r="H642" s="271"/>
      <c r="I642" s="271"/>
    </row>
    <row r="643" spans="1:9" x14ac:dyDescent="0.25">
      <c r="A643" s="271" t="s">
        <v>620</v>
      </c>
      <c r="B643" s="282" t="s">
        <v>582</v>
      </c>
      <c r="C643" s="271" t="s">
        <v>655</v>
      </c>
      <c r="D643" s="276">
        <v>8</v>
      </c>
      <c r="E643" s="276">
        <f t="shared" ref="E643:E706" si="10">+D643*60</f>
        <v>480</v>
      </c>
      <c r="F643" s="273">
        <v>45583</v>
      </c>
      <c r="G643" s="262">
        <v>4.62</v>
      </c>
      <c r="H643" s="271"/>
      <c r="I643" s="271"/>
    </row>
    <row r="644" spans="1:9" x14ac:dyDescent="0.25">
      <c r="A644" s="271" t="s">
        <v>620</v>
      </c>
      <c r="B644" s="282" t="s">
        <v>582</v>
      </c>
      <c r="C644" s="271" t="s">
        <v>655</v>
      </c>
      <c r="D644" s="276">
        <v>8</v>
      </c>
      <c r="E644" s="276">
        <f t="shared" si="10"/>
        <v>480</v>
      </c>
      <c r="F644" s="273">
        <v>45583</v>
      </c>
      <c r="G644" s="262">
        <v>8.65</v>
      </c>
      <c r="H644" s="271"/>
      <c r="I644" s="271"/>
    </row>
    <row r="645" spans="1:9" x14ac:dyDescent="0.25">
      <c r="A645" s="271" t="s">
        <v>620</v>
      </c>
      <c r="B645" s="282" t="s">
        <v>582</v>
      </c>
      <c r="C645" s="271" t="s">
        <v>655</v>
      </c>
      <c r="D645" s="276">
        <v>8</v>
      </c>
      <c r="E645" s="276">
        <f t="shared" si="10"/>
        <v>480</v>
      </c>
      <c r="F645" s="273">
        <v>45583</v>
      </c>
      <c r="G645" s="262">
        <v>2.4700000000000002</v>
      </c>
      <c r="H645" s="271"/>
      <c r="I645" s="271"/>
    </row>
    <row r="646" spans="1:9" x14ac:dyDescent="0.25">
      <c r="A646" s="271" t="s">
        <v>620</v>
      </c>
      <c r="B646" s="282" t="s">
        <v>582</v>
      </c>
      <c r="C646" s="271" t="s">
        <v>655</v>
      </c>
      <c r="D646" s="276">
        <v>8</v>
      </c>
      <c r="E646" s="276">
        <f t="shared" si="10"/>
        <v>480</v>
      </c>
      <c r="F646" s="273">
        <v>45583</v>
      </c>
      <c r="G646" s="262">
        <v>2.1</v>
      </c>
      <c r="H646" s="271"/>
      <c r="I646" s="271"/>
    </row>
    <row r="647" spans="1:9" x14ac:dyDescent="0.25">
      <c r="A647" s="271" t="s">
        <v>620</v>
      </c>
      <c r="B647" s="282" t="s">
        <v>582</v>
      </c>
      <c r="C647" s="271" t="s">
        <v>655</v>
      </c>
      <c r="D647" s="276">
        <v>8</v>
      </c>
      <c r="E647" s="276">
        <f t="shared" si="10"/>
        <v>480</v>
      </c>
      <c r="F647" s="273">
        <v>45583</v>
      </c>
      <c r="G647" s="262">
        <v>3.28</v>
      </c>
      <c r="H647" s="271"/>
      <c r="I647" s="271"/>
    </row>
    <row r="648" spans="1:9" x14ac:dyDescent="0.25">
      <c r="A648" s="271" t="s">
        <v>620</v>
      </c>
      <c r="B648" s="282" t="s">
        <v>582</v>
      </c>
      <c r="C648" s="271" t="s">
        <v>655</v>
      </c>
      <c r="D648" s="276">
        <v>8</v>
      </c>
      <c r="E648" s="276">
        <f t="shared" si="10"/>
        <v>480</v>
      </c>
      <c r="F648" s="273">
        <v>45583</v>
      </c>
      <c r="G648" s="262">
        <v>4.9000000000000004</v>
      </c>
      <c r="H648" s="271"/>
      <c r="I648" s="271"/>
    </row>
    <row r="649" spans="1:9" x14ac:dyDescent="0.25">
      <c r="A649" s="271" t="s">
        <v>620</v>
      </c>
      <c r="B649" s="282" t="s">
        <v>582</v>
      </c>
      <c r="C649" s="271" t="s">
        <v>655</v>
      </c>
      <c r="D649" s="276">
        <v>8</v>
      </c>
      <c r="E649" s="276">
        <f t="shared" si="10"/>
        <v>480</v>
      </c>
      <c r="F649" s="273">
        <v>45583</v>
      </c>
      <c r="G649" s="262">
        <v>1.7</v>
      </c>
      <c r="H649" s="271"/>
      <c r="I649" s="271"/>
    </row>
    <row r="650" spans="1:9" x14ac:dyDescent="0.25">
      <c r="A650" s="271" t="s">
        <v>620</v>
      </c>
      <c r="B650" s="282" t="s">
        <v>582</v>
      </c>
      <c r="C650" s="271" t="s">
        <v>655</v>
      </c>
      <c r="D650" s="276">
        <v>8</v>
      </c>
      <c r="E650" s="276">
        <f t="shared" si="10"/>
        <v>480</v>
      </c>
      <c r="F650" s="273">
        <v>45583</v>
      </c>
      <c r="G650" s="262">
        <v>2.75</v>
      </c>
      <c r="H650" s="271"/>
      <c r="I650" s="271"/>
    </row>
    <row r="651" spans="1:9" x14ac:dyDescent="0.25">
      <c r="A651" s="271" t="s">
        <v>620</v>
      </c>
      <c r="B651" s="282" t="s">
        <v>582</v>
      </c>
      <c r="C651" s="271" t="s">
        <v>655</v>
      </c>
      <c r="D651" s="276">
        <v>8</v>
      </c>
      <c r="E651" s="276">
        <f t="shared" si="10"/>
        <v>480</v>
      </c>
      <c r="F651" s="273">
        <v>45583</v>
      </c>
      <c r="G651" s="262">
        <v>1.02</v>
      </c>
      <c r="H651" s="271"/>
      <c r="I651" s="271"/>
    </row>
    <row r="652" spans="1:9" x14ac:dyDescent="0.25">
      <c r="A652" s="271" t="s">
        <v>620</v>
      </c>
      <c r="B652" s="282" t="s">
        <v>582</v>
      </c>
      <c r="C652" s="271" t="s">
        <v>655</v>
      </c>
      <c r="D652" s="276">
        <v>8</v>
      </c>
      <c r="E652" s="276">
        <f t="shared" si="10"/>
        <v>480</v>
      </c>
      <c r="F652" s="273">
        <v>45583</v>
      </c>
      <c r="G652" s="262">
        <v>1.72</v>
      </c>
      <c r="H652" s="271"/>
      <c r="I652" s="271"/>
    </row>
    <row r="653" spans="1:9" x14ac:dyDescent="0.25">
      <c r="A653" s="271" t="s">
        <v>620</v>
      </c>
      <c r="B653" s="282" t="s">
        <v>582</v>
      </c>
      <c r="C653" s="271" t="s">
        <v>655</v>
      </c>
      <c r="D653" s="276">
        <v>8</v>
      </c>
      <c r="E653" s="276">
        <f t="shared" si="10"/>
        <v>480</v>
      </c>
      <c r="F653" s="273">
        <v>45583</v>
      </c>
      <c r="G653" s="262">
        <v>1.27</v>
      </c>
      <c r="H653" s="271"/>
      <c r="I653" s="271"/>
    </row>
    <row r="654" spans="1:9" x14ac:dyDescent="0.25">
      <c r="A654" s="271" t="s">
        <v>620</v>
      </c>
      <c r="B654" s="282" t="s">
        <v>582</v>
      </c>
      <c r="C654" s="271" t="s">
        <v>655</v>
      </c>
      <c r="D654" s="276">
        <v>8</v>
      </c>
      <c r="E654" s="276">
        <f t="shared" si="10"/>
        <v>480</v>
      </c>
      <c r="F654" s="273">
        <v>45583</v>
      </c>
      <c r="G654" s="262">
        <v>1.05</v>
      </c>
      <c r="H654" s="271"/>
      <c r="I654" s="271"/>
    </row>
    <row r="655" spans="1:9" x14ac:dyDescent="0.25">
      <c r="A655" s="271" t="s">
        <v>620</v>
      </c>
      <c r="B655" s="282" t="s">
        <v>582</v>
      </c>
      <c r="C655" s="271" t="s">
        <v>655</v>
      </c>
      <c r="D655" s="276">
        <v>8</v>
      </c>
      <c r="E655" s="276">
        <f t="shared" si="10"/>
        <v>480</v>
      </c>
      <c r="F655" s="273">
        <v>45583</v>
      </c>
      <c r="G655" s="262">
        <v>6.2</v>
      </c>
      <c r="H655" s="271"/>
      <c r="I655" s="271"/>
    </row>
    <row r="656" spans="1:9" x14ac:dyDescent="0.25">
      <c r="A656" s="271" t="s">
        <v>620</v>
      </c>
      <c r="B656" s="282" t="s">
        <v>582</v>
      </c>
      <c r="C656" s="271" t="s">
        <v>655</v>
      </c>
      <c r="D656" s="276">
        <v>8</v>
      </c>
      <c r="E656" s="276">
        <f t="shared" si="10"/>
        <v>480</v>
      </c>
      <c r="F656" s="273">
        <v>45583</v>
      </c>
      <c r="G656" s="262">
        <v>17.05</v>
      </c>
      <c r="H656" s="271"/>
      <c r="I656" s="271"/>
    </row>
    <row r="657" spans="1:9" x14ac:dyDescent="0.25">
      <c r="A657" s="271" t="s">
        <v>584</v>
      </c>
      <c r="B657" s="283" t="s">
        <v>246</v>
      </c>
      <c r="C657" s="271" t="s">
        <v>655</v>
      </c>
      <c r="D657" s="276">
        <v>8</v>
      </c>
      <c r="E657" s="276">
        <f t="shared" si="10"/>
        <v>480</v>
      </c>
      <c r="F657" s="273">
        <v>45583</v>
      </c>
      <c r="G657" s="262">
        <v>34.049999999999997</v>
      </c>
      <c r="H657" s="271"/>
      <c r="I657" s="271"/>
    </row>
    <row r="658" spans="1:9" x14ac:dyDescent="0.25">
      <c r="A658" s="271" t="s">
        <v>620</v>
      </c>
      <c r="B658" s="282" t="s">
        <v>582</v>
      </c>
      <c r="C658" s="271" t="s">
        <v>655</v>
      </c>
      <c r="D658" s="276">
        <v>8</v>
      </c>
      <c r="E658" s="276">
        <f t="shared" si="10"/>
        <v>480</v>
      </c>
      <c r="F658" s="273">
        <v>45583</v>
      </c>
      <c r="G658" s="262">
        <v>6.62</v>
      </c>
      <c r="H658" s="271"/>
      <c r="I658" s="271"/>
    </row>
    <row r="659" spans="1:9" x14ac:dyDescent="0.25">
      <c r="A659" s="271" t="s">
        <v>620</v>
      </c>
      <c r="B659" s="282" t="s">
        <v>582</v>
      </c>
      <c r="C659" s="271" t="s">
        <v>655</v>
      </c>
      <c r="D659" s="276">
        <v>8</v>
      </c>
      <c r="E659" s="276">
        <f t="shared" si="10"/>
        <v>480</v>
      </c>
      <c r="F659" s="273">
        <v>45583</v>
      </c>
      <c r="G659" s="262">
        <v>1.78</v>
      </c>
      <c r="H659" s="271"/>
      <c r="I659" s="271"/>
    </row>
    <row r="660" spans="1:9" x14ac:dyDescent="0.25">
      <c r="A660" s="271" t="s">
        <v>620</v>
      </c>
      <c r="B660" s="282" t="s">
        <v>582</v>
      </c>
      <c r="C660" s="271" t="s">
        <v>655</v>
      </c>
      <c r="D660" s="276">
        <v>8</v>
      </c>
      <c r="E660" s="276">
        <f t="shared" si="10"/>
        <v>480</v>
      </c>
      <c r="F660" s="273">
        <v>45583</v>
      </c>
      <c r="G660" s="262">
        <v>2.57</v>
      </c>
      <c r="H660" s="271"/>
      <c r="I660" s="271"/>
    </row>
    <row r="661" spans="1:9" x14ac:dyDescent="0.25">
      <c r="A661" s="271" t="s">
        <v>620</v>
      </c>
      <c r="B661" s="282" t="s">
        <v>582</v>
      </c>
      <c r="C661" s="271" t="s">
        <v>655</v>
      </c>
      <c r="D661" s="276">
        <v>8</v>
      </c>
      <c r="E661" s="276">
        <f t="shared" si="10"/>
        <v>480</v>
      </c>
      <c r="F661" s="273">
        <v>45583</v>
      </c>
      <c r="G661" s="262">
        <v>4.62</v>
      </c>
      <c r="H661" s="271"/>
      <c r="I661" s="271"/>
    </row>
    <row r="662" spans="1:9" x14ac:dyDescent="0.25">
      <c r="A662" s="271" t="s">
        <v>620</v>
      </c>
      <c r="B662" s="282" t="s">
        <v>582</v>
      </c>
      <c r="C662" s="271" t="s">
        <v>655</v>
      </c>
      <c r="D662" s="276">
        <v>8</v>
      </c>
      <c r="E662" s="276">
        <f t="shared" si="10"/>
        <v>480</v>
      </c>
      <c r="F662" s="273">
        <v>45583</v>
      </c>
      <c r="G662" s="262">
        <v>4.53</v>
      </c>
      <c r="H662" s="271"/>
      <c r="I662" s="271"/>
    </row>
    <row r="663" spans="1:9" x14ac:dyDescent="0.25">
      <c r="A663" s="271" t="s">
        <v>620</v>
      </c>
      <c r="B663" s="282" t="s">
        <v>582</v>
      </c>
      <c r="C663" s="271" t="s">
        <v>655</v>
      </c>
      <c r="D663" s="276">
        <v>8</v>
      </c>
      <c r="E663" s="276">
        <f t="shared" si="10"/>
        <v>480</v>
      </c>
      <c r="F663" s="273">
        <v>45583</v>
      </c>
      <c r="G663" s="262">
        <v>3.12</v>
      </c>
      <c r="H663" s="271"/>
      <c r="I663" s="271"/>
    </row>
    <row r="664" spans="1:9" x14ac:dyDescent="0.25">
      <c r="A664" s="271" t="s">
        <v>620</v>
      </c>
      <c r="B664" s="282" t="s">
        <v>582</v>
      </c>
      <c r="C664" s="271" t="s">
        <v>655</v>
      </c>
      <c r="D664" s="276">
        <v>8</v>
      </c>
      <c r="E664" s="276">
        <f t="shared" si="10"/>
        <v>480</v>
      </c>
      <c r="F664" s="273">
        <v>45583</v>
      </c>
      <c r="G664" s="262">
        <v>4.43</v>
      </c>
      <c r="H664" s="271"/>
      <c r="I664" s="271"/>
    </row>
    <row r="665" spans="1:9" x14ac:dyDescent="0.25">
      <c r="A665" s="271" t="s">
        <v>620</v>
      </c>
      <c r="B665" s="282" t="s">
        <v>582</v>
      </c>
      <c r="C665" s="271" t="s">
        <v>655</v>
      </c>
      <c r="D665" s="276">
        <v>8</v>
      </c>
      <c r="E665" s="276">
        <f t="shared" si="10"/>
        <v>480</v>
      </c>
      <c r="F665" s="273">
        <v>45583</v>
      </c>
      <c r="G665" s="262">
        <v>5.53</v>
      </c>
      <c r="H665" s="271"/>
      <c r="I665" s="271"/>
    </row>
    <row r="666" spans="1:9" x14ac:dyDescent="0.25">
      <c r="A666" s="271" t="s">
        <v>620</v>
      </c>
      <c r="B666" s="282" t="s">
        <v>582</v>
      </c>
      <c r="C666" s="271" t="s">
        <v>655</v>
      </c>
      <c r="D666" s="276">
        <v>8</v>
      </c>
      <c r="E666" s="276">
        <f t="shared" si="10"/>
        <v>480</v>
      </c>
      <c r="F666" s="273">
        <v>45583</v>
      </c>
      <c r="G666" s="262">
        <v>4.5199999999999996</v>
      </c>
      <c r="H666" s="271"/>
      <c r="I666" s="271"/>
    </row>
    <row r="667" spans="1:9" x14ac:dyDescent="0.25">
      <c r="A667" s="271" t="s">
        <v>620</v>
      </c>
      <c r="B667" s="282" t="s">
        <v>582</v>
      </c>
      <c r="C667" s="271" t="s">
        <v>655</v>
      </c>
      <c r="D667" s="276">
        <v>8</v>
      </c>
      <c r="E667" s="276">
        <f t="shared" si="10"/>
        <v>480</v>
      </c>
      <c r="F667" s="273">
        <v>45583</v>
      </c>
      <c r="G667" s="262">
        <v>3.63</v>
      </c>
      <c r="H667" s="271"/>
      <c r="I667" s="271"/>
    </row>
    <row r="668" spans="1:9" x14ac:dyDescent="0.25">
      <c r="A668" s="271" t="s">
        <v>620</v>
      </c>
      <c r="B668" s="282" t="s">
        <v>582</v>
      </c>
      <c r="C668" s="271" t="s">
        <v>655</v>
      </c>
      <c r="D668" s="276">
        <v>8</v>
      </c>
      <c r="E668" s="276">
        <f t="shared" si="10"/>
        <v>480</v>
      </c>
      <c r="F668" s="273">
        <v>45583</v>
      </c>
      <c r="G668" s="262">
        <v>4.6500000000000004</v>
      </c>
      <c r="H668" s="271"/>
      <c r="I668" s="271"/>
    </row>
    <row r="669" spans="1:9" x14ac:dyDescent="0.25">
      <c r="A669" s="271" t="s">
        <v>620</v>
      </c>
      <c r="B669" s="282" t="s">
        <v>582</v>
      </c>
      <c r="C669" s="271" t="s">
        <v>655</v>
      </c>
      <c r="D669" s="276">
        <v>8</v>
      </c>
      <c r="E669" s="276">
        <f t="shared" si="10"/>
        <v>480</v>
      </c>
      <c r="F669" s="273">
        <v>45583</v>
      </c>
      <c r="G669" s="262">
        <v>4.2699999999999996</v>
      </c>
      <c r="H669" s="271"/>
      <c r="I669" s="271"/>
    </row>
    <row r="670" spans="1:9" x14ac:dyDescent="0.25">
      <c r="A670" s="271" t="s">
        <v>620</v>
      </c>
      <c r="B670" s="282" t="s">
        <v>582</v>
      </c>
      <c r="C670" s="271" t="s">
        <v>655</v>
      </c>
      <c r="D670" s="276">
        <v>8</v>
      </c>
      <c r="E670" s="276">
        <f t="shared" si="10"/>
        <v>480</v>
      </c>
      <c r="F670" s="273">
        <v>45583</v>
      </c>
      <c r="G670" s="262">
        <v>2.42</v>
      </c>
      <c r="H670" s="271"/>
      <c r="I670" s="271"/>
    </row>
    <row r="671" spans="1:9" x14ac:dyDescent="0.25">
      <c r="A671" s="271" t="s">
        <v>620</v>
      </c>
      <c r="B671" s="282" t="s">
        <v>582</v>
      </c>
      <c r="C671" s="271" t="s">
        <v>655</v>
      </c>
      <c r="D671" s="276">
        <v>8</v>
      </c>
      <c r="E671" s="276">
        <f t="shared" si="10"/>
        <v>480</v>
      </c>
      <c r="F671" s="273">
        <v>45583</v>
      </c>
      <c r="G671" s="262">
        <v>2.95</v>
      </c>
      <c r="H671" s="271"/>
      <c r="I671" s="271"/>
    </row>
    <row r="672" spans="1:9" x14ac:dyDescent="0.25">
      <c r="A672" s="271" t="s">
        <v>620</v>
      </c>
      <c r="B672" s="282" t="s">
        <v>582</v>
      </c>
      <c r="C672" s="271" t="s">
        <v>655</v>
      </c>
      <c r="D672" s="276">
        <v>8</v>
      </c>
      <c r="E672" s="276">
        <f t="shared" si="10"/>
        <v>480</v>
      </c>
      <c r="F672" s="273">
        <v>45583</v>
      </c>
      <c r="G672" s="262">
        <v>1.97</v>
      </c>
      <c r="H672" s="271"/>
      <c r="I672" s="271"/>
    </row>
    <row r="673" spans="1:9" x14ac:dyDescent="0.25">
      <c r="A673" s="271" t="s">
        <v>620</v>
      </c>
      <c r="B673" s="282" t="s">
        <v>582</v>
      </c>
      <c r="C673" s="271" t="s">
        <v>655</v>
      </c>
      <c r="D673" s="276">
        <v>8</v>
      </c>
      <c r="E673" s="276">
        <f t="shared" si="10"/>
        <v>480</v>
      </c>
      <c r="F673" s="273">
        <v>45583</v>
      </c>
      <c r="G673" s="262">
        <v>2.5499999999999998</v>
      </c>
      <c r="H673" s="271"/>
      <c r="I673" s="271"/>
    </row>
    <row r="674" spans="1:9" x14ac:dyDescent="0.25">
      <c r="A674" s="271" t="s">
        <v>620</v>
      </c>
      <c r="B674" s="282" t="s">
        <v>582</v>
      </c>
      <c r="C674" s="271" t="s">
        <v>655</v>
      </c>
      <c r="D674" s="276">
        <v>8</v>
      </c>
      <c r="E674" s="276">
        <f t="shared" si="10"/>
        <v>480</v>
      </c>
      <c r="F674" s="273">
        <v>45583</v>
      </c>
      <c r="G674" s="262">
        <v>4.33</v>
      </c>
      <c r="H674" s="271"/>
      <c r="I674" s="271"/>
    </row>
    <row r="675" spans="1:9" x14ac:dyDescent="0.25">
      <c r="A675" s="271" t="s">
        <v>620</v>
      </c>
      <c r="B675" s="282" t="s">
        <v>582</v>
      </c>
      <c r="C675" s="271" t="s">
        <v>655</v>
      </c>
      <c r="D675" s="276">
        <v>8</v>
      </c>
      <c r="E675" s="276">
        <f t="shared" si="10"/>
        <v>480</v>
      </c>
      <c r="F675" s="273">
        <v>45583</v>
      </c>
      <c r="G675" s="262">
        <v>5.27</v>
      </c>
      <c r="H675" s="271"/>
      <c r="I675" s="271"/>
    </row>
    <row r="676" spans="1:9" x14ac:dyDescent="0.25">
      <c r="A676" s="271" t="s">
        <v>620</v>
      </c>
      <c r="B676" s="282" t="s">
        <v>582</v>
      </c>
      <c r="C676" s="271" t="s">
        <v>655</v>
      </c>
      <c r="D676" s="276">
        <v>8</v>
      </c>
      <c r="E676" s="276">
        <f t="shared" si="10"/>
        <v>480</v>
      </c>
      <c r="F676" s="273">
        <v>45583</v>
      </c>
      <c r="G676" s="262">
        <v>2.35</v>
      </c>
      <c r="H676" s="271"/>
      <c r="I676" s="271"/>
    </row>
    <row r="677" spans="1:9" x14ac:dyDescent="0.25">
      <c r="A677" s="271" t="s">
        <v>620</v>
      </c>
      <c r="B677" s="282" t="s">
        <v>582</v>
      </c>
      <c r="C677" s="271" t="s">
        <v>655</v>
      </c>
      <c r="D677" s="276">
        <v>8</v>
      </c>
      <c r="E677" s="276">
        <f t="shared" si="10"/>
        <v>480</v>
      </c>
      <c r="F677" s="273">
        <v>45583</v>
      </c>
      <c r="G677" s="262">
        <v>1.4</v>
      </c>
      <c r="H677" s="271"/>
      <c r="I677" s="271"/>
    </row>
    <row r="678" spans="1:9" x14ac:dyDescent="0.25">
      <c r="A678" s="271" t="s">
        <v>620</v>
      </c>
      <c r="B678" s="282" t="s">
        <v>582</v>
      </c>
      <c r="C678" s="271" t="s">
        <v>655</v>
      </c>
      <c r="D678" s="276">
        <v>8</v>
      </c>
      <c r="E678" s="276">
        <f t="shared" si="10"/>
        <v>480</v>
      </c>
      <c r="F678" s="273">
        <v>45583</v>
      </c>
      <c r="G678" s="262">
        <v>2.0299999999999998</v>
      </c>
      <c r="H678" s="271"/>
      <c r="I678" s="271"/>
    </row>
    <row r="679" spans="1:9" x14ac:dyDescent="0.25">
      <c r="A679" s="271" t="s">
        <v>620</v>
      </c>
      <c r="B679" s="282" t="s">
        <v>582</v>
      </c>
      <c r="C679" s="271" t="s">
        <v>655</v>
      </c>
      <c r="D679" s="276">
        <v>8</v>
      </c>
      <c r="E679" s="276">
        <f t="shared" si="10"/>
        <v>480</v>
      </c>
      <c r="F679" s="273">
        <v>45583</v>
      </c>
      <c r="G679" s="262">
        <v>2.68</v>
      </c>
      <c r="H679" s="271"/>
      <c r="I679" s="271"/>
    </row>
    <row r="680" spans="1:9" x14ac:dyDescent="0.25">
      <c r="A680" s="271" t="s">
        <v>620</v>
      </c>
      <c r="B680" s="282" t="s">
        <v>582</v>
      </c>
      <c r="C680" s="271" t="s">
        <v>655</v>
      </c>
      <c r="D680" s="276">
        <v>8</v>
      </c>
      <c r="E680" s="276">
        <f t="shared" si="10"/>
        <v>480</v>
      </c>
      <c r="F680" s="273">
        <v>45583</v>
      </c>
      <c r="G680" s="262">
        <v>1.47</v>
      </c>
      <c r="H680" s="271"/>
      <c r="I680" s="271"/>
    </row>
    <row r="681" spans="1:9" x14ac:dyDescent="0.25">
      <c r="A681" s="271" t="s">
        <v>620</v>
      </c>
      <c r="B681" s="282" t="s">
        <v>582</v>
      </c>
      <c r="C681" s="271" t="s">
        <v>655</v>
      </c>
      <c r="D681" s="276">
        <v>8</v>
      </c>
      <c r="E681" s="276">
        <f t="shared" si="10"/>
        <v>480</v>
      </c>
      <c r="F681" s="273">
        <v>45583</v>
      </c>
      <c r="G681" s="262">
        <v>2.35</v>
      </c>
      <c r="H681" s="271"/>
      <c r="I681" s="271"/>
    </row>
    <row r="682" spans="1:9" x14ac:dyDescent="0.25">
      <c r="A682" s="271" t="s">
        <v>620</v>
      </c>
      <c r="B682" s="282" t="s">
        <v>582</v>
      </c>
      <c r="C682" s="271" t="s">
        <v>655</v>
      </c>
      <c r="D682" s="276">
        <v>8</v>
      </c>
      <c r="E682" s="276">
        <f t="shared" si="10"/>
        <v>480</v>
      </c>
      <c r="F682" s="273">
        <v>45583</v>
      </c>
      <c r="G682" s="262">
        <v>3.07</v>
      </c>
      <c r="H682" s="271"/>
      <c r="I682" s="271"/>
    </row>
    <row r="683" spans="1:9" x14ac:dyDescent="0.25">
      <c r="A683" s="271" t="s">
        <v>620</v>
      </c>
      <c r="B683" s="282" t="s">
        <v>582</v>
      </c>
      <c r="C683" s="271" t="s">
        <v>655</v>
      </c>
      <c r="D683" s="276">
        <v>8</v>
      </c>
      <c r="E683" s="276">
        <f t="shared" si="10"/>
        <v>480</v>
      </c>
      <c r="F683" s="273">
        <v>45583</v>
      </c>
      <c r="G683" s="262">
        <v>3.55</v>
      </c>
      <c r="H683" s="271"/>
      <c r="I683" s="271"/>
    </row>
    <row r="684" spans="1:9" x14ac:dyDescent="0.25">
      <c r="A684" s="271" t="s">
        <v>620</v>
      </c>
      <c r="B684" s="282" t="s">
        <v>582</v>
      </c>
      <c r="C684" s="271" t="s">
        <v>655</v>
      </c>
      <c r="D684" s="276">
        <v>8</v>
      </c>
      <c r="E684" s="276">
        <f t="shared" si="10"/>
        <v>480</v>
      </c>
      <c r="F684" s="273">
        <v>45583</v>
      </c>
      <c r="G684" s="262">
        <v>2.23</v>
      </c>
      <c r="H684" s="271"/>
      <c r="I684" s="271"/>
    </row>
    <row r="685" spans="1:9" x14ac:dyDescent="0.25">
      <c r="A685" s="271" t="s">
        <v>620</v>
      </c>
      <c r="B685" s="282" t="s">
        <v>582</v>
      </c>
      <c r="C685" s="271" t="s">
        <v>655</v>
      </c>
      <c r="D685" s="276">
        <v>8</v>
      </c>
      <c r="E685" s="276">
        <f t="shared" si="10"/>
        <v>480</v>
      </c>
      <c r="F685" s="273">
        <v>45583</v>
      </c>
      <c r="G685" s="262">
        <v>3.15</v>
      </c>
      <c r="H685" s="271"/>
      <c r="I685" s="271"/>
    </row>
    <row r="686" spans="1:9" x14ac:dyDescent="0.25">
      <c r="A686" s="271" t="s">
        <v>620</v>
      </c>
      <c r="B686" s="282" t="s">
        <v>582</v>
      </c>
      <c r="C686" s="271" t="s">
        <v>655</v>
      </c>
      <c r="D686" s="276">
        <v>8</v>
      </c>
      <c r="E686" s="276">
        <f t="shared" si="10"/>
        <v>480</v>
      </c>
      <c r="F686" s="273">
        <v>45583</v>
      </c>
      <c r="G686" s="262">
        <v>1.25</v>
      </c>
      <c r="H686" s="271"/>
      <c r="I686" s="271"/>
    </row>
    <row r="687" spans="1:9" x14ac:dyDescent="0.25">
      <c r="A687" s="271" t="s">
        <v>620</v>
      </c>
      <c r="B687" s="282" t="s">
        <v>582</v>
      </c>
      <c r="C687" s="271" t="s">
        <v>655</v>
      </c>
      <c r="D687" s="276">
        <v>8</v>
      </c>
      <c r="E687" s="276">
        <f t="shared" si="10"/>
        <v>480</v>
      </c>
      <c r="F687" s="273">
        <v>45583</v>
      </c>
      <c r="G687" s="262">
        <v>2.38</v>
      </c>
      <c r="H687" s="271"/>
      <c r="I687" s="271"/>
    </row>
    <row r="688" spans="1:9" x14ac:dyDescent="0.25">
      <c r="A688" s="271" t="s">
        <v>620</v>
      </c>
      <c r="B688" s="282" t="s">
        <v>582</v>
      </c>
      <c r="C688" s="271" t="s">
        <v>655</v>
      </c>
      <c r="D688" s="276">
        <v>8</v>
      </c>
      <c r="E688" s="276">
        <f t="shared" si="10"/>
        <v>480</v>
      </c>
      <c r="F688" s="273">
        <v>45583</v>
      </c>
      <c r="G688" s="262">
        <v>3.1</v>
      </c>
      <c r="H688" s="271"/>
      <c r="I688" s="271"/>
    </row>
    <row r="689" spans="1:9" x14ac:dyDescent="0.25">
      <c r="A689" s="271" t="s">
        <v>620</v>
      </c>
      <c r="B689" s="282" t="s">
        <v>582</v>
      </c>
      <c r="C689" s="271" t="s">
        <v>655</v>
      </c>
      <c r="D689" s="276">
        <v>8</v>
      </c>
      <c r="E689" s="276">
        <f t="shared" si="10"/>
        <v>480</v>
      </c>
      <c r="F689" s="273">
        <v>45583</v>
      </c>
      <c r="G689" s="262">
        <v>4.45</v>
      </c>
      <c r="H689" s="271"/>
      <c r="I689" s="271"/>
    </row>
    <row r="690" spans="1:9" x14ac:dyDescent="0.25">
      <c r="A690" s="271" t="s">
        <v>620</v>
      </c>
      <c r="B690" s="282" t="s">
        <v>582</v>
      </c>
      <c r="C690" s="271" t="s">
        <v>655</v>
      </c>
      <c r="D690" s="276">
        <v>8</v>
      </c>
      <c r="E690" s="276">
        <f t="shared" si="10"/>
        <v>480</v>
      </c>
      <c r="F690" s="273">
        <v>45583</v>
      </c>
      <c r="G690" s="262">
        <v>3.65</v>
      </c>
      <c r="H690" s="271"/>
      <c r="I690" s="271"/>
    </row>
    <row r="691" spans="1:9" x14ac:dyDescent="0.25">
      <c r="A691" s="271" t="s">
        <v>620</v>
      </c>
      <c r="B691" s="282" t="s">
        <v>582</v>
      </c>
      <c r="C691" s="271" t="s">
        <v>655</v>
      </c>
      <c r="D691" s="276">
        <v>8</v>
      </c>
      <c r="E691" s="276">
        <f t="shared" si="10"/>
        <v>480</v>
      </c>
      <c r="F691" s="273">
        <v>45583</v>
      </c>
      <c r="G691" s="262">
        <v>4.42</v>
      </c>
      <c r="H691" s="271"/>
      <c r="I691" s="271"/>
    </row>
    <row r="692" spans="1:9" x14ac:dyDescent="0.25">
      <c r="A692" s="271" t="s">
        <v>620</v>
      </c>
      <c r="B692" s="282" t="s">
        <v>582</v>
      </c>
      <c r="C692" s="271" t="s">
        <v>655</v>
      </c>
      <c r="D692" s="276">
        <v>8</v>
      </c>
      <c r="E692" s="276">
        <f t="shared" si="10"/>
        <v>480</v>
      </c>
      <c r="F692" s="273">
        <v>45583</v>
      </c>
      <c r="G692" s="262">
        <v>1.33</v>
      </c>
      <c r="H692" s="271"/>
      <c r="I692" s="271"/>
    </row>
    <row r="693" spans="1:9" x14ac:dyDescent="0.25">
      <c r="A693" s="271" t="s">
        <v>620</v>
      </c>
      <c r="B693" s="282" t="s">
        <v>582</v>
      </c>
      <c r="C693" s="271" t="s">
        <v>655</v>
      </c>
      <c r="D693" s="276">
        <v>8</v>
      </c>
      <c r="E693" s="276">
        <f t="shared" si="10"/>
        <v>480</v>
      </c>
      <c r="F693" s="273">
        <v>45583</v>
      </c>
      <c r="G693" s="262">
        <v>2.57</v>
      </c>
      <c r="H693" s="271"/>
      <c r="I693" s="271"/>
    </row>
    <row r="694" spans="1:9" x14ac:dyDescent="0.25">
      <c r="A694" s="271" t="s">
        <v>620</v>
      </c>
      <c r="B694" s="282" t="s">
        <v>582</v>
      </c>
      <c r="C694" s="271" t="s">
        <v>655</v>
      </c>
      <c r="D694" s="276">
        <v>8</v>
      </c>
      <c r="E694" s="276">
        <f t="shared" si="10"/>
        <v>480</v>
      </c>
      <c r="F694" s="273">
        <v>45583</v>
      </c>
      <c r="G694" s="262">
        <v>2.83</v>
      </c>
      <c r="H694" s="271"/>
      <c r="I694" s="271"/>
    </row>
    <row r="695" spans="1:9" x14ac:dyDescent="0.25">
      <c r="A695" s="271" t="s">
        <v>620</v>
      </c>
      <c r="B695" s="282" t="s">
        <v>582</v>
      </c>
      <c r="C695" s="271" t="s">
        <v>655</v>
      </c>
      <c r="D695" s="276">
        <v>8</v>
      </c>
      <c r="E695" s="276">
        <f t="shared" si="10"/>
        <v>480</v>
      </c>
      <c r="F695" s="273">
        <v>45583</v>
      </c>
      <c r="G695" s="262">
        <v>1.37</v>
      </c>
      <c r="H695" s="271"/>
      <c r="I695" s="271"/>
    </row>
    <row r="696" spans="1:9" x14ac:dyDescent="0.25">
      <c r="A696" s="271" t="s">
        <v>620</v>
      </c>
      <c r="B696" s="282" t="s">
        <v>582</v>
      </c>
      <c r="C696" s="271" t="s">
        <v>655</v>
      </c>
      <c r="D696" s="276">
        <v>8</v>
      </c>
      <c r="E696" s="276">
        <f t="shared" si="10"/>
        <v>480</v>
      </c>
      <c r="F696" s="273">
        <v>45583</v>
      </c>
      <c r="G696" s="262">
        <v>1.82</v>
      </c>
      <c r="H696" s="271"/>
      <c r="I696" s="271"/>
    </row>
    <row r="697" spans="1:9" x14ac:dyDescent="0.25">
      <c r="A697" s="271" t="s">
        <v>620</v>
      </c>
      <c r="B697" s="282" t="s">
        <v>582</v>
      </c>
      <c r="C697" s="271" t="s">
        <v>655</v>
      </c>
      <c r="D697" s="276">
        <v>8</v>
      </c>
      <c r="E697" s="276">
        <f t="shared" si="10"/>
        <v>480</v>
      </c>
      <c r="F697" s="273">
        <v>45583</v>
      </c>
      <c r="G697" s="262">
        <v>3.67</v>
      </c>
      <c r="H697" s="271"/>
      <c r="I697" s="271"/>
    </row>
    <row r="698" spans="1:9" x14ac:dyDescent="0.25">
      <c r="A698" s="271" t="s">
        <v>620</v>
      </c>
      <c r="B698" s="282" t="s">
        <v>582</v>
      </c>
      <c r="C698" s="271" t="s">
        <v>655</v>
      </c>
      <c r="D698" s="276">
        <v>8</v>
      </c>
      <c r="E698" s="276">
        <f t="shared" si="10"/>
        <v>480</v>
      </c>
      <c r="F698" s="273">
        <v>45583</v>
      </c>
      <c r="G698" s="262">
        <v>2.93</v>
      </c>
      <c r="H698" s="271"/>
      <c r="I698" s="271"/>
    </row>
    <row r="699" spans="1:9" x14ac:dyDescent="0.25">
      <c r="A699" s="271" t="s">
        <v>620</v>
      </c>
      <c r="B699" s="282" t="s">
        <v>582</v>
      </c>
      <c r="C699" s="271" t="s">
        <v>655</v>
      </c>
      <c r="D699" s="276">
        <v>8</v>
      </c>
      <c r="E699" s="276">
        <f t="shared" si="10"/>
        <v>480</v>
      </c>
      <c r="F699" s="273">
        <v>45583</v>
      </c>
      <c r="G699" s="262">
        <v>1.83</v>
      </c>
      <c r="H699" s="271"/>
      <c r="I699" s="271"/>
    </row>
    <row r="700" spans="1:9" hidden="1" x14ac:dyDescent="0.25">
      <c r="A700" s="271" t="s">
        <v>596</v>
      </c>
      <c r="B700" s="282" t="s">
        <v>599</v>
      </c>
      <c r="C700" s="271" t="s">
        <v>469</v>
      </c>
      <c r="D700" s="276">
        <v>8</v>
      </c>
      <c r="E700" s="276">
        <f t="shared" si="10"/>
        <v>480</v>
      </c>
      <c r="F700" s="273">
        <v>45565</v>
      </c>
      <c r="G700" s="262">
        <v>24.97</v>
      </c>
      <c r="H700" s="271"/>
      <c r="I700" s="271"/>
    </row>
    <row r="701" spans="1:9" hidden="1" x14ac:dyDescent="0.25">
      <c r="A701" s="271" t="s">
        <v>596</v>
      </c>
      <c r="B701" s="282" t="s">
        <v>585</v>
      </c>
      <c r="C701" s="271" t="s">
        <v>469</v>
      </c>
      <c r="D701" s="276">
        <v>8</v>
      </c>
      <c r="E701" s="276">
        <f t="shared" si="10"/>
        <v>480</v>
      </c>
      <c r="F701" s="273">
        <v>45565</v>
      </c>
      <c r="G701" s="262">
        <v>3.58</v>
      </c>
      <c r="H701" s="271"/>
      <c r="I701" s="271"/>
    </row>
    <row r="702" spans="1:9" hidden="1" x14ac:dyDescent="0.25">
      <c r="A702" s="271" t="s">
        <v>596</v>
      </c>
      <c r="B702" s="282" t="s">
        <v>585</v>
      </c>
      <c r="C702" s="271" t="s">
        <v>469</v>
      </c>
      <c r="D702" s="276">
        <v>8</v>
      </c>
      <c r="E702" s="276">
        <f t="shared" si="10"/>
        <v>480</v>
      </c>
      <c r="F702" s="273">
        <v>45565</v>
      </c>
      <c r="G702" s="262">
        <v>1.88</v>
      </c>
      <c r="H702" s="271"/>
      <c r="I702" s="271"/>
    </row>
    <row r="703" spans="1:9" hidden="1" x14ac:dyDescent="0.25">
      <c r="A703" s="271" t="s">
        <v>596</v>
      </c>
      <c r="B703" s="282" t="s">
        <v>585</v>
      </c>
      <c r="C703" s="271" t="s">
        <v>469</v>
      </c>
      <c r="D703" s="276">
        <v>8</v>
      </c>
      <c r="E703" s="276">
        <f t="shared" si="10"/>
        <v>480</v>
      </c>
      <c r="F703" s="273">
        <v>45565</v>
      </c>
      <c r="G703" s="262">
        <v>0.7</v>
      </c>
      <c r="H703" s="271"/>
      <c r="I703" s="271"/>
    </row>
    <row r="704" spans="1:9" hidden="1" x14ac:dyDescent="0.25">
      <c r="A704" s="271" t="s">
        <v>596</v>
      </c>
      <c r="B704" s="282" t="s">
        <v>585</v>
      </c>
      <c r="C704" s="271" t="s">
        <v>469</v>
      </c>
      <c r="D704" s="276">
        <v>8</v>
      </c>
      <c r="E704" s="276">
        <f t="shared" si="10"/>
        <v>480</v>
      </c>
      <c r="F704" s="273">
        <v>45565</v>
      </c>
      <c r="G704" s="262">
        <v>4.72</v>
      </c>
      <c r="H704" s="271"/>
      <c r="I704" s="271"/>
    </row>
    <row r="705" spans="1:9" hidden="1" x14ac:dyDescent="0.25">
      <c r="A705" s="271" t="s">
        <v>596</v>
      </c>
      <c r="B705" s="282" t="s">
        <v>585</v>
      </c>
      <c r="C705" s="271" t="s">
        <v>469</v>
      </c>
      <c r="D705" s="276">
        <v>8</v>
      </c>
      <c r="E705" s="276">
        <f t="shared" si="10"/>
        <v>480</v>
      </c>
      <c r="F705" s="273">
        <v>45565</v>
      </c>
      <c r="G705" s="262">
        <v>0.73</v>
      </c>
      <c r="H705" s="271"/>
      <c r="I705" s="271"/>
    </row>
    <row r="706" spans="1:9" hidden="1" x14ac:dyDescent="0.25">
      <c r="A706" s="271" t="s">
        <v>596</v>
      </c>
      <c r="B706" s="282" t="s">
        <v>585</v>
      </c>
      <c r="C706" s="271" t="s">
        <v>469</v>
      </c>
      <c r="D706" s="276">
        <v>8</v>
      </c>
      <c r="E706" s="276">
        <f t="shared" si="10"/>
        <v>480</v>
      </c>
      <c r="F706" s="273">
        <v>45565</v>
      </c>
      <c r="G706" s="262">
        <v>2.6</v>
      </c>
      <c r="H706" s="271"/>
      <c r="I706" s="271"/>
    </row>
    <row r="707" spans="1:9" hidden="1" x14ac:dyDescent="0.25">
      <c r="A707" s="271" t="s">
        <v>596</v>
      </c>
      <c r="B707" s="282" t="s">
        <v>585</v>
      </c>
      <c r="C707" s="271" t="s">
        <v>469</v>
      </c>
      <c r="D707" s="276">
        <v>8</v>
      </c>
      <c r="E707" s="276">
        <f t="shared" ref="E707:E770" si="11">+D707*60</f>
        <v>480</v>
      </c>
      <c r="F707" s="273">
        <v>45565</v>
      </c>
      <c r="G707" s="262">
        <v>2.0499999999999998</v>
      </c>
      <c r="H707" s="271"/>
      <c r="I707" s="271"/>
    </row>
    <row r="708" spans="1:9" hidden="1" x14ac:dyDescent="0.25">
      <c r="A708" s="271" t="s">
        <v>596</v>
      </c>
      <c r="B708" s="282" t="s">
        <v>585</v>
      </c>
      <c r="C708" s="271" t="s">
        <v>469</v>
      </c>
      <c r="D708" s="276">
        <v>8</v>
      </c>
      <c r="E708" s="276">
        <f t="shared" si="11"/>
        <v>480</v>
      </c>
      <c r="F708" s="273">
        <v>45565</v>
      </c>
      <c r="G708" s="262">
        <v>3.22</v>
      </c>
      <c r="H708" s="271"/>
      <c r="I708" s="271"/>
    </row>
    <row r="709" spans="1:9" hidden="1" x14ac:dyDescent="0.25">
      <c r="A709" s="271" t="s">
        <v>596</v>
      </c>
      <c r="B709" s="282" t="s">
        <v>585</v>
      </c>
      <c r="C709" s="271" t="s">
        <v>469</v>
      </c>
      <c r="D709" s="276">
        <v>8</v>
      </c>
      <c r="E709" s="276">
        <f t="shared" si="11"/>
        <v>480</v>
      </c>
      <c r="F709" s="273">
        <v>45565</v>
      </c>
      <c r="G709" s="262">
        <v>2.0499999999999998</v>
      </c>
      <c r="H709" s="271"/>
      <c r="I709" s="271"/>
    </row>
    <row r="710" spans="1:9" hidden="1" x14ac:dyDescent="0.25">
      <c r="A710" s="271" t="s">
        <v>596</v>
      </c>
      <c r="B710" s="282" t="s">
        <v>585</v>
      </c>
      <c r="C710" s="271" t="s">
        <v>469</v>
      </c>
      <c r="D710" s="276">
        <v>8</v>
      </c>
      <c r="E710" s="276">
        <f t="shared" si="11"/>
        <v>480</v>
      </c>
      <c r="F710" s="273">
        <v>45565</v>
      </c>
      <c r="G710" s="262">
        <v>5.17</v>
      </c>
      <c r="H710" s="271"/>
      <c r="I710" s="271"/>
    </row>
    <row r="711" spans="1:9" hidden="1" x14ac:dyDescent="0.25">
      <c r="A711" s="271" t="s">
        <v>596</v>
      </c>
      <c r="B711" s="282" t="s">
        <v>585</v>
      </c>
      <c r="C711" s="271" t="s">
        <v>469</v>
      </c>
      <c r="D711" s="276">
        <v>8</v>
      </c>
      <c r="E711" s="276">
        <f t="shared" si="11"/>
        <v>480</v>
      </c>
      <c r="F711" s="273">
        <v>45565</v>
      </c>
      <c r="G711" s="262">
        <v>4.43</v>
      </c>
      <c r="H711" s="271"/>
      <c r="I711" s="271"/>
    </row>
    <row r="712" spans="1:9" hidden="1" x14ac:dyDescent="0.25">
      <c r="A712" s="271" t="s">
        <v>596</v>
      </c>
      <c r="B712" s="282" t="s">
        <v>585</v>
      </c>
      <c r="C712" s="271" t="s">
        <v>469</v>
      </c>
      <c r="D712" s="276">
        <v>8</v>
      </c>
      <c r="E712" s="276">
        <f t="shared" si="11"/>
        <v>480</v>
      </c>
      <c r="F712" s="273">
        <v>45565</v>
      </c>
      <c r="G712" s="262">
        <v>3.75</v>
      </c>
      <c r="H712" s="271"/>
      <c r="I712" s="271"/>
    </row>
    <row r="713" spans="1:9" hidden="1" x14ac:dyDescent="0.25">
      <c r="A713" s="271" t="s">
        <v>596</v>
      </c>
      <c r="B713" s="282" t="s">
        <v>585</v>
      </c>
      <c r="C713" s="271" t="s">
        <v>469</v>
      </c>
      <c r="D713" s="276">
        <v>8</v>
      </c>
      <c r="E713" s="276">
        <f t="shared" si="11"/>
        <v>480</v>
      </c>
      <c r="F713" s="273">
        <v>45565</v>
      </c>
      <c r="G713" s="262">
        <v>2.83</v>
      </c>
      <c r="H713" s="271"/>
      <c r="I713" s="271"/>
    </row>
    <row r="714" spans="1:9" hidden="1" x14ac:dyDescent="0.25">
      <c r="A714" s="271" t="s">
        <v>596</v>
      </c>
      <c r="B714" s="282" t="s">
        <v>585</v>
      </c>
      <c r="C714" s="271" t="s">
        <v>469</v>
      </c>
      <c r="D714" s="276">
        <v>8</v>
      </c>
      <c r="E714" s="276">
        <f t="shared" si="11"/>
        <v>480</v>
      </c>
      <c r="F714" s="273">
        <v>45565</v>
      </c>
      <c r="G714" s="262">
        <v>3.5</v>
      </c>
      <c r="H714" s="271"/>
      <c r="I714" s="271"/>
    </row>
    <row r="715" spans="1:9" hidden="1" x14ac:dyDescent="0.25">
      <c r="A715" s="271" t="s">
        <v>596</v>
      </c>
      <c r="B715" s="282" t="s">
        <v>585</v>
      </c>
      <c r="C715" s="271" t="s">
        <v>469</v>
      </c>
      <c r="D715" s="276">
        <v>8</v>
      </c>
      <c r="E715" s="276">
        <f t="shared" si="11"/>
        <v>480</v>
      </c>
      <c r="F715" s="273">
        <v>45565</v>
      </c>
      <c r="G715" s="262">
        <v>2.2799999999999998</v>
      </c>
      <c r="H715" s="271"/>
      <c r="I715" s="271"/>
    </row>
    <row r="716" spans="1:9" hidden="1" x14ac:dyDescent="0.25">
      <c r="A716" s="271" t="s">
        <v>596</v>
      </c>
      <c r="B716" s="282" t="s">
        <v>585</v>
      </c>
      <c r="C716" s="271" t="s">
        <v>469</v>
      </c>
      <c r="D716" s="276">
        <v>8</v>
      </c>
      <c r="E716" s="276">
        <f t="shared" si="11"/>
        <v>480</v>
      </c>
      <c r="F716" s="273">
        <v>45565</v>
      </c>
      <c r="G716" s="262">
        <v>0.77</v>
      </c>
      <c r="H716" s="271"/>
      <c r="I716" s="271"/>
    </row>
    <row r="717" spans="1:9" hidden="1" x14ac:dyDescent="0.25">
      <c r="A717" s="271" t="s">
        <v>596</v>
      </c>
      <c r="B717" s="282" t="s">
        <v>585</v>
      </c>
      <c r="C717" s="271" t="s">
        <v>469</v>
      </c>
      <c r="D717" s="276">
        <v>8</v>
      </c>
      <c r="E717" s="276">
        <f t="shared" si="11"/>
        <v>480</v>
      </c>
      <c r="F717" s="273">
        <v>45565</v>
      </c>
      <c r="G717" s="262">
        <v>2.63</v>
      </c>
      <c r="H717" s="271"/>
      <c r="I717" s="271"/>
    </row>
    <row r="718" spans="1:9" hidden="1" x14ac:dyDescent="0.25">
      <c r="A718" s="271" t="s">
        <v>596</v>
      </c>
      <c r="B718" s="282" t="s">
        <v>585</v>
      </c>
      <c r="C718" s="271" t="s">
        <v>469</v>
      </c>
      <c r="D718" s="276">
        <v>8</v>
      </c>
      <c r="E718" s="276">
        <f t="shared" si="11"/>
        <v>480</v>
      </c>
      <c r="F718" s="273">
        <v>45565</v>
      </c>
      <c r="G718" s="262">
        <v>2.82</v>
      </c>
      <c r="H718" s="271"/>
      <c r="I718" s="271"/>
    </row>
    <row r="719" spans="1:9" hidden="1" x14ac:dyDescent="0.25">
      <c r="A719" s="271" t="s">
        <v>596</v>
      </c>
      <c r="B719" s="282" t="s">
        <v>585</v>
      </c>
      <c r="C719" s="271" t="s">
        <v>469</v>
      </c>
      <c r="D719" s="276">
        <v>8</v>
      </c>
      <c r="E719" s="276">
        <f t="shared" si="11"/>
        <v>480</v>
      </c>
      <c r="F719" s="273">
        <v>45565</v>
      </c>
      <c r="G719" s="262">
        <v>3.67</v>
      </c>
      <c r="H719" s="271"/>
      <c r="I719" s="271"/>
    </row>
    <row r="720" spans="1:9" hidden="1" x14ac:dyDescent="0.25">
      <c r="A720" s="271" t="s">
        <v>596</v>
      </c>
      <c r="B720" s="282" t="s">
        <v>585</v>
      </c>
      <c r="C720" s="271" t="s">
        <v>469</v>
      </c>
      <c r="D720" s="276">
        <v>8</v>
      </c>
      <c r="E720" s="276">
        <f t="shared" si="11"/>
        <v>480</v>
      </c>
      <c r="F720" s="273">
        <v>45565</v>
      </c>
      <c r="G720" s="262">
        <v>1.32</v>
      </c>
      <c r="H720" s="271"/>
      <c r="I720" s="271"/>
    </row>
    <row r="721" spans="1:9" hidden="1" x14ac:dyDescent="0.25">
      <c r="A721" s="271" t="s">
        <v>596</v>
      </c>
      <c r="B721" s="282" t="s">
        <v>585</v>
      </c>
      <c r="C721" s="271" t="s">
        <v>469</v>
      </c>
      <c r="D721" s="276">
        <v>8</v>
      </c>
      <c r="E721" s="276">
        <f t="shared" si="11"/>
        <v>480</v>
      </c>
      <c r="F721" s="273">
        <v>45565</v>
      </c>
      <c r="G721" s="262">
        <v>0.55000000000000004</v>
      </c>
      <c r="H721" s="271"/>
      <c r="I721" s="271"/>
    </row>
    <row r="722" spans="1:9" hidden="1" x14ac:dyDescent="0.25">
      <c r="A722" s="271" t="s">
        <v>596</v>
      </c>
      <c r="B722" s="282" t="s">
        <v>585</v>
      </c>
      <c r="C722" s="271" t="s">
        <v>469</v>
      </c>
      <c r="D722" s="276">
        <v>8</v>
      </c>
      <c r="E722" s="276">
        <f t="shared" si="11"/>
        <v>480</v>
      </c>
      <c r="F722" s="273">
        <v>45565</v>
      </c>
      <c r="G722" s="262">
        <v>4.32</v>
      </c>
      <c r="H722" s="271"/>
      <c r="I722" s="271"/>
    </row>
    <row r="723" spans="1:9" hidden="1" x14ac:dyDescent="0.25">
      <c r="A723" s="271" t="s">
        <v>596</v>
      </c>
      <c r="B723" s="282" t="s">
        <v>585</v>
      </c>
      <c r="C723" s="271" t="s">
        <v>469</v>
      </c>
      <c r="D723" s="276">
        <v>8</v>
      </c>
      <c r="E723" s="276">
        <f t="shared" si="11"/>
        <v>480</v>
      </c>
      <c r="F723" s="273">
        <v>45565</v>
      </c>
      <c r="G723" s="262">
        <v>2.72</v>
      </c>
      <c r="H723" s="271"/>
      <c r="I723" s="271"/>
    </row>
    <row r="724" spans="1:9" hidden="1" x14ac:dyDescent="0.25">
      <c r="A724" s="271" t="s">
        <v>596</v>
      </c>
      <c r="B724" s="282" t="s">
        <v>585</v>
      </c>
      <c r="C724" s="271" t="s">
        <v>469</v>
      </c>
      <c r="D724" s="276">
        <v>8</v>
      </c>
      <c r="E724" s="276">
        <f t="shared" si="11"/>
        <v>480</v>
      </c>
      <c r="F724" s="273">
        <v>45565</v>
      </c>
      <c r="G724" s="262">
        <v>2.92</v>
      </c>
      <c r="H724" s="271"/>
      <c r="I724" s="271"/>
    </row>
    <row r="725" spans="1:9" hidden="1" x14ac:dyDescent="0.25">
      <c r="A725" s="271" t="s">
        <v>596</v>
      </c>
      <c r="B725" s="282" t="s">
        <v>585</v>
      </c>
      <c r="C725" s="271" t="s">
        <v>469</v>
      </c>
      <c r="D725" s="276">
        <v>8</v>
      </c>
      <c r="E725" s="276">
        <f t="shared" si="11"/>
        <v>480</v>
      </c>
      <c r="F725" s="273">
        <v>45565</v>
      </c>
      <c r="G725" s="262">
        <v>1.98</v>
      </c>
      <c r="H725" s="271"/>
      <c r="I725" s="271"/>
    </row>
    <row r="726" spans="1:9" hidden="1" x14ac:dyDescent="0.25">
      <c r="A726" s="271" t="s">
        <v>596</v>
      </c>
      <c r="B726" s="282" t="s">
        <v>585</v>
      </c>
      <c r="C726" s="271" t="s">
        <v>469</v>
      </c>
      <c r="D726" s="276">
        <v>8</v>
      </c>
      <c r="E726" s="276">
        <f t="shared" si="11"/>
        <v>480</v>
      </c>
      <c r="F726" s="273">
        <v>45565</v>
      </c>
      <c r="G726" s="262">
        <v>4.22</v>
      </c>
      <c r="H726" s="271"/>
      <c r="I726" s="271"/>
    </row>
    <row r="727" spans="1:9" hidden="1" x14ac:dyDescent="0.25">
      <c r="A727" s="271" t="s">
        <v>596</v>
      </c>
      <c r="B727" s="282" t="s">
        <v>585</v>
      </c>
      <c r="C727" s="271" t="s">
        <v>469</v>
      </c>
      <c r="D727" s="276">
        <v>8</v>
      </c>
      <c r="E727" s="276">
        <f t="shared" si="11"/>
        <v>480</v>
      </c>
      <c r="F727" s="273">
        <v>45565</v>
      </c>
      <c r="G727" s="262">
        <v>5.93</v>
      </c>
      <c r="H727" s="271"/>
      <c r="I727" s="271"/>
    </row>
    <row r="728" spans="1:9" hidden="1" x14ac:dyDescent="0.25">
      <c r="A728" s="271" t="s">
        <v>596</v>
      </c>
      <c r="B728" s="282" t="s">
        <v>585</v>
      </c>
      <c r="C728" s="271" t="s">
        <v>469</v>
      </c>
      <c r="D728" s="276">
        <v>8</v>
      </c>
      <c r="E728" s="276">
        <f t="shared" si="11"/>
        <v>480</v>
      </c>
      <c r="F728" s="273">
        <v>45565</v>
      </c>
      <c r="G728" s="262">
        <v>5.75</v>
      </c>
      <c r="H728" s="271"/>
      <c r="I728" s="271"/>
    </row>
    <row r="729" spans="1:9" hidden="1" x14ac:dyDescent="0.25">
      <c r="A729" s="271" t="s">
        <v>596</v>
      </c>
      <c r="B729" s="282" t="s">
        <v>585</v>
      </c>
      <c r="C729" s="271" t="s">
        <v>469</v>
      </c>
      <c r="D729" s="276">
        <v>8</v>
      </c>
      <c r="E729" s="276">
        <f t="shared" si="11"/>
        <v>480</v>
      </c>
      <c r="F729" s="273">
        <v>45565</v>
      </c>
      <c r="G729" s="262">
        <v>3.35</v>
      </c>
      <c r="H729" s="271"/>
      <c r="I729" s="271"/>
    </row>
    <row r="730" spans="1:9" hidden="1" x14ac:dyDescent="0.25">
      <c r="A730" s="271" t="s">
        <v>596</v>
      </c>
      <c r="B730" s="282" t="s">
        <v>585</v>
      </c>
      <c r="C730" s="271" t="s">
        <v>469</v>
      </c>
      <c r="D730" s="276">
        <v>8</v>
      </c>
      <c r="E730" s="276">
        <f t="shared" si="11"/>
        <v>480</v>
      </c>
      <c r="F730" s="273">
        <v>45565</v>
      </c>
      <c r="G730" s="262">
        <v>4.07</v>
      </c>
      <c r="H730" s="271"/>
      <c r="I730" s="271"/>
    </row>
    <row r="731" spans="1:9" hidden="1" x14ac:dyDescent="0.25">
      <c r="A731" s="271" t="s">
        <v>596</v>
      </c>
      <c r="B731" s="282" t="s">
        <v>585</v>
      </c>
      <c r="C731" s="271" t="s">
        <v>469</v>
      </c>
      <c r="D731" s="276">
        <v>8</v>
      </c>
      <c r="E731" s="276">
        <f t="shared" si="11"/>
        <v>480</v>
      </c>
      <c r="F731" s="273">
        <v>45565</v>
      </c>
      <c r="G731" s="262">
        <v>3.57</v>
      </c>
      <c r="H731" s="271"/>
      <c r="I731" s="271"/>
    </row>
    <row r="732" spans="1:9" hidden="1" x14ac:dyDescent="0.25">
      <c r="A732" s="271" t="s">
        <v>596</v>
      </c>
      <c r="B732" s="282" t="s">
        <v>585</v>
      </c>
      <c r="C732" s="271" t="s">
        <v>469</v>
      </c>
      <c r="D732" s="276">
        <v>8</v>
      </c>
      <c r="E732" s="276">
        <f t="shared" si="11"/>
        <v>480</v>
      </c>
      <c r="F732" s="273">
        <v>45565</v>
      </c>
      <c r="G732" s="262">
        <v>1.43</v>
      </c>
      <c r="H732" s="271"/>
      <c r="I732" s="271"/>
    </row>
    <row r="733" spans="1:9" hidden="1" x14ac:dyDescent="0.25">
      <c r="A733" s="271" t="s">
        <v>596</v>
      </c>
      <c r="B733" s="282" t="s">
        <v>585</v>
      </c>
      <c r="C733" s="271" t="s">
        <v>469</v>
      </c>
      <c r="D733" s="276">
        <v>8</v>
      </c>
      <c r="E733" s="276">
        <f t="shared" si="11"/>
        <v>480</v>
      </c>
      <c r="F733" s="273">
        <v>45565</v>
      </c>
      <c r="G733" s="262">
        <v>1.27</v>
      </c>
      <c r="H733" s="271"/>
      <c r="I733" s="271"/>
    </row>
    <row r="734" spans="1:9" hidden="1" x14ac:dyDescent="0.25">
      <c r="A734" s="271" t="s">
        <v>596</v>
      </c>
      <c r="B734" s="282" t="s">
        <v>585</v>
      </c>
      <c r="C734" s="271" t="s">
        <v>469</v>
      </c>
      <c r="D734" s="276">
        <v>8</v>
      </c>
      <c r="E734" s="276">
        <f t="shared" si="11"/>
        <v>480</v>
      </c>
      <c r="F734" s="273">
        <v>45565</v>
      </c>
      <c r="G734" s="262">
        <v>2.82</v>
      </c>
      <c r="H734" s="271"/>
      <c r="I734" s="271"/>
    </row>
    <row r="735" spans="1:9" hidden="1" x14ac:dyDescent="0.25">
      <c r="A735" s="271" t="s">
        <v>596</v>
      </c>
      <c r="B735" s="282" t="s">
        <v>585</v>
      </c>
      <c r="C735" s="271" t="s">
        <v>469</v>
      </c>
      <c r="D735" s="276">
        <v>8</v>
      </c>
      <c r="E735" s="276">
        <f t="shared" si="11"/>
        <v>480</v>
      </c>
      <c r="F735" s="273">
        <v>45565</v>
      </c>
      <c r="G735" s="262">
        <v>1.1299999999999999</v>
      </c>
      <c r="H735" s="271"/>
      <c r="I735" s="271"/>
    </row>
    <row r="736" spans="1:9" hidden="1" x14ac:dyDescent="0.25">
      <c r="A736" s="271" t="s">
        <v>596</v>
      </c>
      <c r="B736" s="282" t="s">
        <v>585</v>
      </c>
      <c r="C736" s="271" t="s">
        <v>469</v>
      </c>
      <c r="D736" s="276">
        <v>8</v>
      </c>
      <c r="E736" s="276">
        <f t="shared" si="11"/>
        <v>480</v>
      </c>
      <c r="F736" s="273">
        <v>45565</v>
      </c>
      <c r="G736" s="262">
        <v>3.73</v>
      </c>
      <c r="H736" s="271"/>
      <c r="I736" s="271"/>
    </row>
    <row r="737" spans="1:9" hidden="1" x14ac:dyDescent="0.25">
      <c r="A737" s="271" t="s">
        <v>596</v>
      </c>
      <c r="B737" s="282" t="s">
        <v>585</v>
      </c>
      <c r="C737" s="271" t="s">
        <v>469</v>
      </c>
      <c r="D737" s="276">
        <v>8</v>
      </c>
      <c r="E737" s="276">
        <f t="shared" si="11"/>
        <v>480</v>
      </c>
      <c r="F737" s="273">
        <v>45565</v>
      </c>
      <c r="G737" s="262">
        <v>1.1299999999999999</v>
      </c>
      <c r="H737" s="271"/>
      <c r="I737" s="271"/>
    </row>
    <row r="738" spans="1:9" hidden="1" x14ac:dyDescent="0.25">
      <c r="A738" s="271" t="s">
        <v>596</v>
      </c>
      <c r="B738" s="282" t="s">
        <v>585</v>
      </c>
      <c r="C738" s="271" t="s">
        <v>469</v>
      </c>
      <c r="D738" s="276">
        <v>8</v>
      </c>
      <c r="E738" s="276">
        <f t="shared" si="11"/>
        <v>480</v>
      </c>
      <c r="F738" s="273">
        <v>45565</v>
      </c>
      <c r="G738" s="262">
        <v>4.55</v>
      </c>
      <c r="H738" s="271"/>
      <c r="I738" s="271"/>
    </row>
    <row r="739" spans="1:9" hidden="1" x14ac:dyDescent="0.25">
      <c r="A739" s="271" t="s">
        <v>596</v>
      </c>
      <c r="B739" s="282" t="s">
        <v>585</v>
      </c>
      <c r="C739" s="271" t="s">
        <v>469</v>
      </c>
      <c r="D739" s="276">
        <v>8</v>
      </c>
      <c r="E739" s="276">
        <f t="shared" si="11"/>
        <v>480</v>
      </c>
      <c r="F739" s="273">
        <v>45565</v>
      </c>
      <c r="G739" s="262">
        <v>4.53</v>
      </c>
      <c r="H739" s="271"/>
      <c r="I739" s="271"/>
    </row>
    <row r="740" spans="1:9" hidden="1" x14ac:dyDescent="0.25">
      <c r="A740" s="271" t="s">
        <v>596</v>
      </c>
      <c r="B740" s="282" t="s">
        <v>585</v>
      </c>
      <c r="C740" s="271" t="s">
        <v>469</v>
      </c>
      <c r="D740" s="276">
        <v>8</v>
      </c>
      <c r="E740" s="276">
        <f t="shared" si="11"/>
        <v>480</v>
      </c>
      <c r="F740" s="273">
        <v>45565</v>
      </c>
      <c r="G740" s="262">
        <v>2.9</v>
      </c>
      <c r="H740" s="271"/>
      <c r="I740" s="271"/>
    </row>
    <row r="741" spans="1:9" hidden="1" x14ac:dyDescent="0.25">
      <c r="A741" s="271" t="s">
        <v>596</v>
      </c>
      <c r="B741" s="282" t="s">
        <v>585</v>
      </c>
      <c r="C741" s="271" t="s">
        <v>469</v>
      </c>
      <c r="D741" s="276">
        <v>8</v>
      </c>
      <c r="E741" s="276">
        <f t="shared" si="11"/>
        <v>480</v>
      </c>
      <c r="F741" s="273">
        <v>45565</v>
      </c>
      <c r="G741" s="262">
        <v>3</v>
      </c>
      <c r="H741" s="271"/>
      <c r="I741" s="271"/>
    </row>
    <row r="742" spans="1:9" hidden="1" x14ac:dyDescent="0.25">
      <c r="A742" s="271" t="s">
        <v>596</v>
      </c>
      <c r="B742" s="282" t="s">
        <v>585</v>
      </c>
      <c r="C742" s="271" t="s">
        <v>469</v>
      </c>
      <c r="D742" s="276">
        <v>8</v>
      </c>
      <c r="E742" s="276">
        <f t="shared" si="11"/>
        <v>480</v>
      </c>
      <c r="F742" s="273">
        <v>45565</v>
      </c>
      <c r="G742" s="262">
        <v>4.28</v>
      </c>
      <c r="H742" s="271"/>
      <c r="I742" s="271"/>
    </row>
    <row r="743" spans="1:9" hidden="1" x14ac:dyDescent="0.25">
      <c r="A743" s="271" t="s">
        <v>596</v>
      </c>
      <c r="B743" s="282" t="s">
        <v>585</v>
      </c>
      <c r="C743" s="271" t="s">
        <v>469</v>
      </c>
      <c r="D743" s="276">
        <v>8</v>
      </c>
      <c r="E743" s="276">
        <f t="shared" si="11"/>
        <v>480</v>
      </c>
      <c r="F743" s="273">
        <v>45565</v>
      </c>
      <c r="G743" s="262">
        <v>4.7</v>
      </c>
      <c r="H743" s="271"/>
      <c r="I743" s="271"/>
    </row>
    <row r="744" spans="1:9" hidden="1" x14ac:dyDescent="0.25">
      <c r="A744" s="271" t="s">
        <v>596</v>
      </c>
      <c r="B744" s="282" t="s">
        <v>585</v>
      </c>
      <c r="C744" s="271" t="s">
        <v>469</v>
      </c>
      <c r="D744" s="276">
        <v>8</v>
      </c>
      <c r="E744" s="276">
        <f t="shared" si="11"/>
        <v>480</v>
      </c>
      <c r="F744" s="273">
        <v>45565</v>
      </c>
      <c r="G744" s="262">
        <v>1.7</v>
      </c>
      <c r="H744" s="271"/>
      <c r="I744" s="271"/>
    </row>
    <row r="745" spans="1:9" hidden="1" x14ac:dyDescent="0.25">
      <c r="A745" s="271" t="s">
        <v>596</v>
      </c>
      <c r="B745" s="282" t="s">
        <v>585</v>
      </c>
      <c r="C745" s="271" t="s">
        <v>469</v>
      </c>
      <c r="D745" s="276">
        <v>8</v>
      </c>
      <c r="E745" s="276">
        <f t="shared" si="11"/>
        <v>480</v>
      </c>
      <c r="F745" s="273">
        <v>45565</v>
      </c>
      <c r="G745" s="262">
        <v>1.82</v>
      </c>
      <c r="H745" s="271"/>
      <c r="I745" s="271"/>
    </row>
    <row r="746" spans="1:9" hidden="1" x14ac:dyDescent="0.25">
      <c r="A746" s="271" t="s">
        <v>596</v>
      </c>
      <c r="B746" s="282" t="s">
        <v>585</v>
      </c>
      <c r="C746" s="271" t="s">
        <v>469</v>
      </c>
      <c r="D746" s="276">
        <v>8</v>
      </c>
      <c r="E746" s="276">
        <f t="shared" si="11"/>
        <v>480</v>
      </c>
      <c r="F746" s="273">
        <v>45565</v>
      </c>
      <c r="G746" s="262">
        <v>2.25</v>
      </c>
      <c r="H746" s="271"/>
      <c r="I746" s="271"/>
    </row>
    <row r="747" spans="1:9" hidden="1" x14ac:dyDescent="0.25">
      <c r="A747" s="271" t="s">
        <v>596</v>
      </c>
      <c r="B747" s="282" t="s">
        <v>585</v>
      </c>
      <c r="C747" s="271" t="s">
        <v>469</v>
      </c>
      <c r="D747" s="276">
        <v>8</v>
      </c>
      <c r="E747" s="276">
        <f t="shared" si="11"/>
        <v>480</v>
      </c>
      <c r="F747" s="273">
        <v>45565</v>
      </c>
      <c r="G747" s="262">
        <v>3.5</v>
      </c>
      <c r="H747" s="271"/>
      <c r="I747" s="271"/>
    </row>
    <row r="748" spans="1:9" hidden="1" x14ac:dyDescent="0.25">
      <c r="A748" s="271" t="s">
        <v>596</v>
      </c>
      <c r="B748" s="282" t="s">
        <v>585</v>
      </c>
      <c r="C748" s="271" t="s">
        <v>469</v>
      </c>
      <c r="D748" s="276">
        <v>8</v>
      </c>
      <c r="E748" s="276">
        <f t="shared" si="11"/>
        <v>480</v>
      </c>
      <c r="F748" s="273">
        <v>45565</v>
      </c>
      <c r="G748" s="262">
        <v>1.28</v>
      </c>
      <c r="H748" s="271"/>
      <c r="I748" s="271"/>
    </row>
    <row r="749" spans="1:9" hidden="1" x14ac:dyDescent="0.25">
      <c r="A749" s="271" t="s">
        <v>596</v>
      </c>
      <c r="B749" s="282" t="s">
        <v>585</v>
      </c>
      <c r="C749" s="271" t="s">
        <v>469</v>
      </c>
      <c r="D749" s="276">
        <v>8</v>
      </c>
      <c r="E749" s="276">
        <f t="shared" si="11"/>
        <v>480</v>
      </c>
      <c r="F749" s="273">
        <v>45565</v>
      </c>
      <c r="G749" s="262">
        <v>2.25</v>
      </c>
      <c r="H749" s="271"/>
      <c r="I749" s="271"/>
    </row>
    <row r="750" spans="1:9" hidden="1" x14ac:dyDescent="0.25">
      <c r="A750" s="271" t="s">
        <v>596</v>
      </c>
      <c r="B750" s="282" t="s">
        <v>585</v>
      </c>
      <c r="C750" s="271" t="s">
        <v>469</v>
      </c>
      <c r="D750" s="276">
        <v>8</v>
      </c>
      <c r="E750" s="276">
        <f t="shared" si="11"/>
        <v>480</v>
      </c>
      <c r="F750" s="273">
        <v>45565</v>
      </c>
      <c r="G750" s="262">
        <v>3.77</v>
      </c>
      <c r="H750" s="271"/>
      <c r="I750" s="271"/>
    </row>
    <row r="751" spans="1:9" hidden="1" x14ac:dyDescent="0.25">
      <c r="A751" s="271" t="s">
        <v>596</v>
      </c>
      <c r="B751" s="282" t="s">
        <v>585</v>
      </c>
      <c r="C751" s="271" t="s">
        <v>469</v>
      </c>
      <c r="D751" s="276">
        <v>8</v>
      </c>
      <c r="E751" s="276">
        <f t="shared" si="11"/>
        <v>480</v>
      </c>
      <c r="F751" s="273">
        <v>45565</v>
      </c>
      <c r="G751" s="262">
        <v>2.1</v>
      </c>
      <c r="H751" s="271"/>
      <c r="I751" s="271"/>
    </row>
    <row r="752" spans="1:9" hidden="1" x14ac:dyDescent="0.25">
      <c r="A752" s="271" t="s">
        <v>596</v>
      </c>
      <c r="B752" s="282" t="s">
        <v>585</v>
      </c>
      <c r="C752" s="271" t="s">
        <v>469</v>
      </c>
      <c r="D752" s="276">
        <v>8</v>
      </c>
      <c r="E752" s="276">
        <f t="shared" si="11"/>
        <v>480</v>
      </c>
      <c r="F752" s="273">
        <v>45565</v>
      </c>
      <c r="G752" s="262">
        <v>2.42</v>
      </c>
      <c r="H752" s="271"/>
      <c r="I752" s="271"/>
    </row>
    <row r="753" spans="1:9" hidden="1" x14ac:dyDescent="0.25">
      <c r="A753" s="271" t="s">
        <v>596</v>
      </c>
      <c r="B753" s="282" t="s">
        <v>585</v>
      </c>
      <c r="C753" s="271" t="s">
        <v>469</v>
      </c>
      <c r="D753" s="276">
        <v>8</v>
      </c>
      <c r="E753" s="276">
        <f t="shared" si="11"/>
        <v>480</v>
      </c>
      <c r="F753" s="273">
        <v>45565</v>
      </c>
      <c r="G753" s="262">
        <v>1.22</v>
      </c>
      <c r="H753" s="271"/>
      <c r="I753" s="271"/>
    </row>
    <row r="754" spans="1:9" hidden="1" x14ac:dyDescent="0.25">
      <c r="A754" s="271" t="s">
        <v>596</v>
      </c>
      <c r="B754" s="282" t="s">
        <v>585</v>
      </c>
      <c r="C754" s="271" t="s">
        <v>469</v>
      </c>
      <c r="D754" s="276">
        <v>8</v>
      </c>
      <c r="E754" s="276">
        <f t="shared" si="11"/>
        <v>480</v>
      </c>
      <c r="F754" s="273">
        <v>45565</v>
      </c>
      <c r="G754" s="262">
        <v>2.88</v>
      </c>
      <c r="H754" s="271"/>
      <c r="I754" s="271"/>
    </row>
    <row r="755" spans="1:9" hidden="1" x14ac:dyDescent="0.25">
      <c r="A755" s="271" t="s">
        <v>596</v>
      </c>
      <c r="B755" s="282" t="s">
        <v>585</v>
      </c>
      <c r="C755" s="271" t="s">
        <v>469</v>
      </c>
      <c r="D755" s="276">
        <v>8</v>
      </c>
      <c r="E755" s="276">
        <f t="shared" si="11"/>
        <v>480</v>
      </c>
      <c r="F755" s="273">
        <v>45565</v>
      </c>
      <c r="G755" s="262">
        <v>2.7</v>
      </c>
      <c r="H755" s="271"/>
      <c r="I755" s="271"/>
    </row>
    <row r="756" spans="1:9" hidden="1" x14ac:dyDescent="0.25">
      <c r="A756" s="271" t="s">
        <v>596</v>
      </c>
      <c r="B756" s="282" t="s">
        <v>585</v>
      </c>
      <c r="C756" s="271" t="s">
        <v>469</v>
      </c>
      <c r="D756" s="276">
        <v>8</v>
      </c>
      <c r="E756" s="276">
        <f t="shared" si="11"/>
        <v>480</v>
      </c>
      <c r="F756" s="273">
        <v>45565</v>
      </c>
      <c r="G756" s="262">
        <v>2.2799999999999998</v>
      </c>
      <c r="H756" s="271"/>
      <c r="I756" s="271"/>
    </row>
    <row r="757" spans="1:9" hidden="1" x14ac:dyDescent="0.25">
      <c r="A757" s="271" t="s">
        <v>596</v>
      </c>
      <c r="B757" s="282" t="s">
        <v>585</v>
      </c>
      <c r="C757" s="271" t="s">
        <v>469</v>
      </c>
      <c r="D757" s="276">
        <v>8</v>
      </c>
      <c r="E757" s="276">
        <f t="shared" si="11"/>
        <v>480</v>
      </c>
      <c r="F757" s="273">
        <v>45565</v>
      </c>
      <c r="G757" s="262">
        <v>2.77</v>
      </c>
      <c r="H757" s="271"/>
      <c r="I757" s="271"/>
    </row>
    <row r="758" spans="1:9" hidden="1" x14ac:dyDescent="0.25">
      <c r="A758" s="271" t="s">
        <v>596</v>
      </c>
      <c r="B758" s="282" t="s">
        <v>585</v>
      </c>
      <c r="C758" s="271" t="s">
        <v>469</v>
      </c>
      <c r="D758" s="276">
        <v>8</v>
      </c>
      <c r="E758" s="276">
        <f t="shared" si="11"/>
        <v>480</v>
      </c>
      <c r="F758" s="273">
        <v>45565</v>
      </c>
      <c r="G758" s="262">
        <v>3.93</v>
      </c>
      <c r="H758" s="271"/>
      <c r="I758" s="271"/>
    </row>
    <row r="759" spans="1:9" hidden="1" x14ac:dyDescent="0.25">
      <c r="A759" s="271" t="s">
        <v>596</v>
      </c>
      <c r="B759" s="282" t="s">
        <v>585</v>
      </c>
      <c r="C759" s="271" t="s">
        <v>469</v>
      </c>
      <c r="D759" s="276">
        <v>8</v>
      </c>
      <c r="E759" s="276">
        <f t="shared" si="11"/>
        <v>480</v>
      </c>
      <c r="F759" s="273">
        <v>45565</v>
      </c>
      <c r="G759" s="262">
        <v>6.27</v>
      </c>
      <c r="H759" s="271"/>
      <c r="I759" s="271"/>
    </row>
    <row r="760" spans="1:9" hidden="1" x14ac:dyDescent="0.25">
      <c r="A760" s="271" t="s">
        <v>596</v>
      </c>
      <c r="B760" s="282" t="s">
        <v>585</v>
      </c>
      <c r="C760" s="271" t="s">
        <v>469</v>
      </c>
      <c r="D760" s="276">
        <v>8</v>
      </c>
      <c r="E760" s="276">
        <f t="shared" si="11"/>
        <v>480</v>
      </c>
      <c r="F760" s="273">
        <v>45565</v>
      </c>
      <c r="G760" s="262">
        <v>0.98</v>
      </c>
      <c r="H760" s="271"/>
      <c r="I760" s="271"/>
    </row>
    <row r="761" spans="1:9" hidden="1" x14ac:dyDescent="0.25">
      <c r="A761" s="271" t="s">
        <v>596</v>
      </c>
      <c r="B761" s="282" t="s">
        <v>585</v>
      </c>
      <c r="C761" s="271" t="s">
        <v>469</v>
      </c>
      <c r="D761" s="276">
        <v>8</v>
      </c>
      <c r="E761" s="276">
        <f t="shared" si="11"/>
        <v>480</v>
      </c>
      <c r="F761" s="273">
        <v>45565</v>
      </c>
      <c r="G761" s="262">
        <v>3.55</v>
      </c>
      <c r="H761" s="271"/>
      <c r="I761" s="271"/>
    </row>
    <row r="762" spans="1:9" hidden="1" x14ac:dyDescent="0.25">
      <c r="A762" s="271" t="s">
        <v>596</v>
      </c>
      <c r="B762" s="282" t="s">
        <v>585</v>
      </c>
      <c r="C762" s="271" t="s">
        <v>469</v>
      </c>
      <c r="D762" s="276">
        <v>8</v>
      </c>
      <c r="E762" s="276">
        <f t="shared" si="11"/>
        <v>480</v>
      </c>
      <c r="F762" s="273">
        <v>45565</v>
      </c>
      <c r="G762" s="262">
        <v>2.82</v>
      </c>
      <c r="H762" s="271"/>
      <c r="I762" s="271"/>
    </row>
    <row r="763" spans="1:9" hidden="1" x14ac:dyDescent="0.25">
      <c r="A763" s="271" t="s">
        <v>596</v>
      </c>
      <c r="B763" s="282" t="s">
        <v>585</v>
      </c>
      <c r="C763" s="271" t="s">
        <v>469</v>
      </c>
      <c r="D763" s="276">
        <v>8</v>
      </c>
      <c r="E763" s="276">
        <f t="shared" si="11"/>
        <v>480</v>
      </c>
      <c r="F763" s="273">
        <v>45565</v>
      </c>
      <c r="G763" s="262">
        <v>2.75</v>
      </c>
      <c r="H763" s="271"/>
      <c r="I763" s="271"/>
    </row>
    <row r="764" spans="1:9" hidden="1" x14ac:dyDescent="0.25">
      <c r="A764" s="271" t="s">
        <v>596</v>
      </c>
      <c r="B764" s="282" t="s">
        <v>585</v>
      </c>
      <c r="C764" s="271" t="s">
        <v>469</v>
      </c>
      <c r="D764" s="276">
        <v>8</v>
      </c>
      <c r="E764" s="276">
        <f t="shared" si="11"/>
        <v>480</v>
      </c>
      <c r="F764" s="273">
        <v>45565</v>
      </c>
      <c r="G764" s="262">
        <v>1.23</v>
      </c>
      <c r="H764" s="271"/>
      <c r="I764" s="271"/>
    </row>
    <row r="765" spans="1:9" hidden="1" x14ac:dyDescent="0.25">
      <c r="A765" s="271" t="s">
        <v>596</v>
      </c>
      <c r="B765" s="282" t="s">
        <v>585</v>
      </c>
      <c r="C765" s="271" t="s">
        <v>469</v>
      </c>
      <c r="D765" s="276">
        <v>8</v>
      </c>
      <c r="E765" s="276">
        <f t="shared" si="11"/>
        <v>480</v>
      </c>
      <c r="F765" s="273">
        <v>45565</v>
      </c>
      <c r="G765" s="262">
        <v>3.52</v>
      </c>
      <c r="H765" s="271"/>
      <c r="I765" s="271"/>
    </row>
    <row r="766" spans="1:9" hidden="1" x14ac:dyDescent="0.25">
      <c r="A766" s="271" t="s">
        <v>596</v>
      </c>
      <c r="B766" s="282" t="s">
        <v>585</v>
      </c>
      <c r="C766" s="271" t="s">
        <v>469</v>
      </c>
      <c r="D766" s="276">
        <v>8</v>
      </c>
      <c r="E766" s="276">
        <f t="shared" si="11"/>
        <v>480</v>
      </c>
      <c r="F766" s="273">
        <v>45565</v>
      </c>
      <c r="G766" s="262">
        <v>4.05</v>
      </c>
      <c r="H766" s="271"/>
      <c r="I766" s="271"/>
    </row>
    <row r="767" spans="1:9" hidden="1" x14ac:dyDescent="0.25">
      <c r="A767" s="271" t="s">
        <v>596</v>
      </c>
      <c r="B767" s="282" t="s">
        <v>585</v>
      </c>
      <c r="C767" s="271" t="s">
        <v>469</v>
      </c>
      <c r="D767" s="276">
        <v>8</v>
      </c>
      <c r="E767" s="276">
        <f t="shared" si="11"/>
        <v>480</v>
      </c>
      <c r="F767" s="273">
        <v>45565</v>
      </c>
      <c r="G767" s="262">
        <v>1.83</v>
      </c>
      <c r="H767" s="271"/>
      <c r="I767" s="271"/>
    </row>
    <row r="768" spans="1:9" hidden="1" x14ac:dyDescent="0.25">
      <c r="A768" s="271" t="s">
        <v>596</v>
      </c>
      <c r="B768" s="282" t="s">
        <v>585</v>
      </c>
      <c r="C768" s="271" t="s">
        <v>469</v>
      </c>
      <c r="D768" s="276">
        <v>8</v>
      </c>
      <c r="E768" s="276">
        <f t="shared" si="11"/>
        <v>480</v>
      </c>
      <c r="F768" s="273">
        <v>45565</v>
      </c>
      <c r="G768" s="262">
        <v>1.77</v>
      </c>
      <c r="H768" s="271"/>
      <c r="I768" s="271"/>
    </row>
    <row r="769" spans="1:9" hidden="1" x14ac:dyDescent="0.25">
      <c r="A769" s="271" t="s">
        <v>596</v>
      </c>
      <c r="B769" s="282" t="s">
        <v>585</v>
      </c>
      <c r="C769" s="271" t="s">
        <v>469</v>
      </c>
      <c r="D769" s="276">
        <v>8</v>
      </c>
      <c r="E769" s="276">
        <f t="shared" si="11"/>
        <v>480</v>
      </c>
      <c r="F769" s="273">
        <v>45565</v>
      </c>
      <c r="G769" s="262">
        <v>4.5999999999999996</v>
      </c>
      <c r="H769" s="271"/>
      <c r="I769" s="271"/>
    </row>
    <row r="770" spans="1:9" hidden="1" x14ac:dyDescent="0.25">
      <c r="A770" s="271" t="s">
        <v>596</v>
      </c>
      <c r="B770" s="282" t="s">
        <v>585</v>
      </c>
      <c r="C770" s="271" t="s">
        <v>469</v>
      </c>
      <c r="D770" s="276">
        <v>8</v>
      </c>
      <c r="E770" s="276">
        <f t="shared" si="11"/>
        <v>480</v>
      </c>
      <c r="F770" s="273">
        <v>45565</v>
      </c>
      <c r="G770" s="262">
        <v>3.62</v>
      </c>
      <c r="H770" s="271"/>
      <c r="I770" s="271"/>
    </row>
    <row r="771" spans="1:9" hidden="1" x14ac:dyDescent="0.25">
      <c r="A771" s="271" t="s">
        <v>596</v>
      </c>
      <c r="B771" s="282" t="s">
        <v>585</v>
      </c>
      <c r="C771" s="271" t="s">
        <v>469</v>
      </c>
      <c r="D771" s="276">
        <v>8</v>
      </c>
      <c r="E771" s="276">
        <f t="shared" ref="E771:E834" si="12">+D771*60</f>
        <v>480</v>
      </c>
      <c r="F771" s="273">
        <v>45565</v>
      </c>
      <c r="G771" s="262">
        <v>1.18</v>
      </c>
      <c r="H771" s="271"/>
      <c r="I771" s="271"/>
    </row>
    <row r="772" spans="1:9" hidden="1" x14ac:dyDescent="0.25">
      <c r="A772" s="271" t="s">
        <v>596</v>
      </c>
      <c r="B772" s="282" t="s">
        <v>585</v>
      </c>
      <c r="C772" s="271" t="s">
        <v>469</v>
      </c>
      <c r="D772" s="276">
        <v>8</v>
      </c>
      <c r="E772" s="276">
        <f t="shared" si="12"/>
        <v>480</v>
      </c>
      <c r="F772" s="273">
        <v>45565</v>
      </c>
      <c r="G772" s="262">
        <v>1.7</v>
      </c>
      <c r="H772" s="271"/>
      <c r="I772" s="271"/>
    </row>
    <row r="773" spans="1:9" hidden="1" x14ac:dyDescent="0.25">
      <c r="A773" s="271" t="s">
        <v>596</v>
      </c>
      <c r="B773" s="282" t="s">
        <v>585</v>
      </c>
      <c r="C773" s="271" t="s">
        <v>469</v>
      </c>
      <c r="D773" s="276">
        <v>8</v>
      </c>
      <c r="E773" s="276">
        <f t="shared" si="12"/>
        <v>480</v>
      </c>
      <c r="F773" s="273">
        <v>45565</v>
      </c>
      <c r="G773" s="262">
        <v>1.75</v>
      </c>
      <c r="H773" s="271"/>
      <c r="I773" s="271"/>
    </row>
    <row r="774" spans="1:9" hidden="1" x14ac:dyDescent="0.25">
      <c r="A774" s="271" t="s">
        <v>596</v>
      </c>
      <c r="B774" s="282" t="s">
        <v>585</v>
      </c>
      <c r="C774" s="271" t="s">
        <v>469</v>
      </c>
      <c r="D774" s="276">
        <v>8</v>
      </c>
      <c r="E774" s="276">
        <f t="shared" si="12"/>
        <v>480</v>
      </c>
      <c r="F774" s="273">
        <v>45565</v>
      </c>
      <c r="G774" s="262">
        <v>3.62</v>
      </c>
      <c r="H774" s="271"/>
      <c r="I774" s="271"/>
    </row>
    <row r="775" spans="1:9" hidden="1" x14ac:dyDescent="0.25">
      <c r="A775" s="271" t="s">
        <v>596</v>
      </c>
      <c r="B775" s="282" t="s">
        <v>597</v>
      </c>
      <c r="C775" s="271" t="s">
        <v>469</v>
      </c>
      <c r="D775" s="271">
        <v>4.25</v>
      </c>
      <c r="E775" s="276">
        <f t="shared" si="12"/>
        <v>255</v>
      </c>
      <c r="F775" s="273">
        <v>45565</v>
      </c>
      <c r="G775" s="262">
        <v>2.35</v>
      </c>
      <c r="H775" s="271"/>
      <c r="I775" s="271"/>
    </row>
    <row r="776" spans="1:9" hidden="1" x14ac:dyDescent="0.25">
      <c r="A776" s="271" t="s">
        <v>596</v>
      </c>
      <c r="B776" s="282" t="s">
        <v>597</v>
      </c>
      <c r="C776" s="271" t="s">
        <v>469</v>
      </c>
      <c r="D776" s="271">
        <v>4.25</v>
      </c>
      <c r="E776" s="276">
        <f t="shared" si="12"/>
        <v>255</v>
      </c>
      <c r="F776" s="273">
        <v>45565</v>
      </c>
      <c r="G776" s="262">
        <v>2.65</v>
      </c>
      <c r="H776" s="271"/>
      <c r="I776" s="271"/>
    </row>
    <row r="777" spans="1:9" hidden="1" x14ac:dyDescent="0.25">
      <c r="A777" s="271" t="s">
        <v>596</v>
      </c>
      <c r="B777" s="282" t="s">
        <v>597</v>
      </c>
      <c r="C777" s="271" t="s">
        <v>469</v>
      </c>
      <c r="D777" s="271">
        <v>4.25</v>
      </c>
      <c r="E777" s="276">
        <f t="shared" si="12"/>
        <v>255</v>
      </c>
      <c r="F777" s="273">
        <v>45565</v>
      </c>
      <c r="G777" s="262">
        <v>1.62</v>
      </c>
      <c r="H777" s="271"/>
      <c r="I777" s="271"/>
    </row>
    <row r="778" spans="1:9" hidden="1" x14ac:dyDescent="0.25">
      <c r="A778" s="271" t="s">
        <v>596</v>
      </c>
      <c r="B778" s="282" t="s">
        <v>597</v>
      </c>
      <c r="C778" s="271" t="s">
        <v>469</v>
      </c>
      <c r="D778" s="271">
        <v>4.25</v>
      </c>
      <c r="E778" s="276">
        <f t="shared" si="12"/>
        <v>255</v>
      </c>
      <c r="F778" s="273">
        <v>45565</v>
      </c>
      <c r="G778" s="262">
        <v>1.28</v>
      </c>
      <c r="H778" s="271"/>
      <c r="I778" s="271"/>
    </row>
    <row r="779" spans="1:9" hidden="1" x14ac:dyDescent="0.25">
      <c r="A779" s="271" t="s">
        <v>596</v>
      </c>
      <c r="B779" s="282" t="s">
        <v>597</v>
      </c>
      <c r="C779" s="271" t="s">
        <v>469</v>
      </c>
      <c r="D779" s="271">
        <v>4.25</v>
      </c>
      <c r="E779" s="276">
        <f t="shared" si="12"/>
        <v>255</v>
      </c>
      <c r="F779" s="273">
        <v>45565</v>
      </c>
      <c r="G779" s="262">
        <v>1.42</v>
      </c>
      <c r="H779" s="271"/>
      <c r="I779" s="271"/>
    </row>
    <row r="780" spans="1:9" hidden="1" x14ac:dyDescent="0.25">
      <c r="A780" s="271" t="s">
        <v>596</v>
      </c>
      <c r="B780" s="282" t="s">
        <v>597</v>
      </c>
      <c r="C780" s="271" t="s">
        <v>469</v>
      </c>
      <c r="D780" s="271">
        <v>4.25</v>
      </c>
      <c r="E780" s="276">
        <f t="shared" si="12"/>
        <v>255</v>
      </c>
      <c r="F780" s="273">
        <v>45565</v>
      </c>
      <c r="G780" s="262">
        <v>1.83</v>
      </c>
      <c r="H780" s="271"/>
      <c r="I780" s="271"/>
    </row>
    <row r="781" spans="1:9" hidden="1" x14ac:dyDescent="0.25">
      <c r="A781" s="271" t="s">
        <v>596</v>
      </c>
      <c r="B781" s="282" t="s">
        <v>597</v>
      </c>
      <c r="C781" s="271" t="s">
        <v>469</v>
      </c>
      <c r="D781" s="271">
        <v>4.25</v>
      </c>
      <c r="E781" s="276">
        <f t="shared" si="12"/>
        <v>255</v>
      </c>
      <c r="F781" s="273">
        <v>45565</v>
      </c>
      <c r="G781" s="262">
        <v>3.82</v>
      </c>
      <c r="H781" s="271"/>
      <c r="I781" s="271"/>
    </row>
    <row r="782" spans="1:9" hidden="1" x14ac:dyDescent="0.25">
      <c r="A782" s="271" t="s">
        <v>596</v>
      </c>
      <c r="B782" s="282" t="s">
        <v>597</v>
      </c>
      <c r="C782" s="271" t="s">
        <v>469</v>
      </c>
      <c r="D782" s="271">
        <v>4.25</v>
      </c>
      <c r="E782" s="276">
        <f t="shared" si="12"/>
        <v>255</v>
      </c>
      <c r="F782" s="273">
        <v>45565</v>
      </c>
      <c r="G782" s="262">
        <v>2.75</v>
      </c>
      <c r="H782" s="271"/>
      <c r="I782" s="271"/>
    </row>
    <row r="783" spans="1:9" hidden="1" x14ac:dyDescent="0.25">
      <c r="A783" s="271" t="s">
        <v>596</v>
      </c>
      <c r="B783" s="282" t="s">
        <v>597</v>
      </c>
      <c r="C783" s="271" t="s">
        <v>469</v>
      </c>
      <c r="D783" s="271">
        <v>4.25</v>
      </c>
      <c r="E783" s="276">
        <f t="shared" si="12"/>
        <v>255</v>
      </c>
      <c r="F783" s="273">
        <v>45565</v>
      </c>
      <c r="G783" s="262">
        <v>1.43</v>
      </c>
      <c r="H783" s="271"/>
      <c r="I783" s="271"/>
    </row>
    <row r="784" spans="1:9" hidden="1" x14ac:dyDescent="0.25">
      <c r="A784" s="271" t="s">
        <v>596</v>
      </c>
      <c r="B784" s="282" t="s">
        <v>597</v>
      </c>
      <c r="C784" s="271" t="s">
        <v>469</v>
      </c>
      <c r="D784" s="271">
        <v>4.25</v>
      </c>
      <c r="E784" s="276">
        <f t="shared" si="12"/>
        <v>255</v>
      </c>
      <c r="F784" s="273">
        <v>45565</v>
      </c>
      <c r="G784" s="262">
        <v>3.22</v>
      </c>
      <c r="H784" s="271"/>
      <c r="I784" s="271"/>
    </row>
    <row r="785" spans="1:9" hidden="1" x14ac:dyDescent="0.25">
      <c r="A785" s="271" t="s">
        <v>596</v>
      </c>
      <c r="B785" s="282" t="s">
        <v>597</v>
      </c>
      <c r="C785" s="271" t="s">
        <v>469</v>
      </c>
      <c r="D785" s="271">
        <v>4.25</v>
      </c>
      <c r="E785" s="276">
        <f t="shared" si="12"/>
        <v>255</v>
      </c>
      <c r="F785" s="273">
        <v>45565</v>
      </c>
      <c r="G785" s="262">
        <v>1.67</v>
      </c>
      <c r="H785" s="271"/>
      <c r="I785" s="271"/>
    </row>
    <row r="786" spans="1:9" hidden="1" x14ac:dyDescent="0.25">
      <c r="A786" s="271" t="s">
        <v>596</v>
      </c>
      <c r="B786" s="282" t="s">
        <v>597</v>
      </c>
      <c r="C786" s="271" t="s">
        <v>469</v>
      </c>
      <c r="D786" s="271">
        <v>4.25</v>
      </c>
      <c r="E786" s="276">
        <f t="shared" si="12"/>
        <v>255</v>
      </c>
      <c r="F786" s="273">
        <v>45565</v>
      </c>
      <c r="G786" s="262">
        <v>4.5199999999999996</v>
      </c>
      <c r="H786" s="271"/>
      <c r="I786" s="271"/>
    </row>
    <row r="787" spans="1:9" hidden="1" x14ac:dyDescent="0.25">
      <c r="A787" s="271" t="s">
        <v>596</v>
      </c>
      <c r="B787" s="282" t="s">
        <v>597</v>
      </c>
      <c r="C787" s="271" t="s">
        <v>469</v>
      </c>
      <c r="D787" s="271">
        <v>4.25</v>
      </c>
      <c r="E787" s="276">
        <f t="shared" si="12"/>
        <v>255</v>
      </c>
      <c r="F787" s="273">
        <v>45565</v>
      </c>
      <c r="G787" s="262">
        <v>2.12</v>
      </c>
      <c r="H787" s="271"/>
      <c r="I787" s="271"/>
    </row>
    <row r="788" spans="1:9" hidden="1" x14ac:dyDescent="0.25">
      <c r="A788" s="271" t="s">
        <v>596</v>
      </c>
      <c r="B788" s="282" t="s">
        <v>597</v>
      </c>
      <c r="C788" s="271" t="s">
        <v>469</v>
      </c>
      <c r="D788" s="271">
        <v>4.25</v>
      </c>
      <c r="E788" s="276">
        <f t="shared" si="12"/>
        <v>255</v>
      </c>
      <c r="F788" s="273">
        <v>45565</v>
      </c>
      <c r="G788" s="262">
        <v>0.98</v>
      </c>
      <c r="H788" s="271"/>
      <c r="I788" s="271"/>
    </row>
    <row r="789" spans="1:9" hidden="1" x14ac:dyDescent="0.25">
      <c r="A789" s="271" t="s">
        <v>596</v>
      </c>
      <c r="B789" s="282" t="s">
        <v>597</v>
      </c>
      <c r="C789" s="271" t="s">
        <v>469</v>
      </c>
      <c r="D789" s="271">
        <v>4.25</v>
      </c>
      <c r="E789" s="276">
        <f t="shared" si="12"/>
        <v>255</v>
      </c>
      <c r="F789" s="273">
        <v>45565</v>
      </c>
      <c r="G789" s="262">
        <v>0.97</v>
      </c>
      <c r="H789" s="271"/>
      <c r="I789" s="271"/>
    </row>
    <row r="790" spans="1:9" hidden="1" x14ac:dyDescent="0.25">
      <c r="A790" s="271" t="s">
        <v>596</v>
      </c>
      <c r="B790" s="282" t="s">
        <v>597</v>
      </c>
      <c r="C790" s="271" t="s">
        <v>469</v>
      </c>
      <c r="D790" s="271">
        <v>4.25</v>
      </c>
      <c r="E790" s="276">
        <f t="shared" si="12"/>
        <v>255</v>
      </c>
      <c r="F790" s="273">
        <v>45565</v>
      </c>
      <c r="G790" s="262">
        <v>1.75</v>
      </c>
      <c r="H790" s="271"/>
      <c r="I790" s="271"/>
    </row>
    <row r="791" spans="1:9" hidden="1" x14ac:dyDescent="0.25">
      <c r="A791" s="271" t="s">
        <v>596</v>
      </c>
      <c r="B791" s="282" t="s">
        <v>597</v>
      </c>
      <c r="C791" s="271" t="s">
        <v>469</v>
      </c>
      <c r="D791" s="271">
        <v>4.25</v>
      </c>
      <c r="E791" s="276">
        <f t="shared" si="12"/>
        <v>255</v>
      </c>
      <c r="F791" s="273">
        <v>45565</v>
      </c>
      <c r="G791" s="262">
        <v>1.2</v>
      </c>
      <c r="H791" s="271"/>
      <c r="I791" s="271"/>
    </row>
    <row r="792" spans="1:9" hidden="1" x14ac:dyDescent="0.25">
      <c r="A792" s="271" t="s">
        <v>596</v>
      </c>
      <c r="B792" s="282" t="s">
        <v>597</v>
      </c>
      <c r="C792" s="271" t="s">
        <v>469</v>
      </c>
      <c r="D792" s="271">
        <v>4.25</v>
      </c>
      <c r="E792" s="276">
        <f t="shared" si="12"/>
        <v>255</v>
      </c>
      <c r="F792" s="273">
        <v>45565</v>
      </c>
      <c r="G792" s="262">
        <v>1.67</v>
      </c>
      <c r="H792" s="271"/>
      <c r="I792" s="271"/>
    </row>
    <row r="793" spans="1:9" hidden="1" x14ac:dyDescent="0.25">
      <c r="A793" s="271" t="s">
        <v>596</v>
      </c>
      <c r="B793" s="282" t="s">
        <v>597</v>
      </c>
      <c r="C793" s="271" t="s">
        <v>469</v>
      </c>
      <c r="D793" s="271">
        <v>4.25</v>
      </c>
      <c r="E793" s="276">
        <f t="shared" si="12"/>
        <v>255</v>
      </c>
      <c r="F793" s="273">
        <v>45565</v>
      </c>
      <c r="G793" s="262">
        <v>6.72</v>
      </c>
      <c r="H793" s="271"/>
      <c r="I793" s="271"/>
    </row>
    <row r="794" spans="1:9" hidden="1" x14ac:dyDescent="0.25">
      <c r="A794" s="271" t="s">
        <v>596</v>
      </c>
      <c r="B794" s="282" t="s">
        <v>597</v>
      </c>
      <c r="C794" s="271" t="s">
        <v>469</v>
      </c>
      <c r="D794" s="271">
        <v>4.25</v>
      </c>
      <c r="E794" s="276">
        <f t="shared" si="12"/>
        <v>255</v>
      </c>
      <c r="F794" s="273">
        <v>45565</v>
      </c>
      <c r="G794" s="262">
        <v>4.3499999999999996</v>
      </c>
      <c r="H794" s="271"/>
      <c r="I794" s="271"/>
    </row>
    <row r="795" spans="1:9" hidden="1" x14ac:dyDescent="0.25">
      <c r="A795" s="271" t="s">
        <v>596</v>
      </c>
      <c r="B795" s="282" t="s">
        <v>597</v>
      </c>
      <c r="C795" s="271" t="s">
        <v>469</v>
      </c>
      <c r="D795" s="271">
        <v>4.25</v>
      </c>
      <c r="E795" s="276">
        <f t="shared" si="12"/>
        <v>255</v>
      </c>
      <c r="F795" s="273">
        <v>45565</v>
      </c>
      <c r="G795" s="262">
        <v>1.65</v>
      </c>
      <c r="H795" s="271"/>
      <c r="I795" s="271"/>
    </row>
    <row r="796" spans="1:9" hidden="1" x14ac:dyDescent="0.25">
      <c r="A796" s="271" t="s">
        <v>596</v>
      </c>
      <c r="B796" s="282" t="s">
        <v>597</v>
      </c>
      <c r="C796" s="271" t="s">
        <v>469</v>
      </c>
      <c r="D796" s="271">
        <v>4.25</v>
      </c>
      <c r="E796" s="276">
        <f t="shared" si="12"/>
        <v>255</v>
      </c>
      <c r="F796" s="273">
        <v>45565</v>
      </c>
      <c r="G796" s="262">
        <v>1.1299999999999999</v>
      </c>
      <c r="H796" s="271"/>
      <c r="I796" s="271"/>
    </row>
    <row r="797" spans="1:9" hidden="1" x14ac:dyDescent="0.25">
      <c r="A797" s="271" t="s">
        <v>596</v>
      </c>
      <c r="B797" s="282" t="s">
        <v>597</v>
      </c>
      <c r="C797" s="271" t="s">
        <v>469</v>
      </c>
      <c r="D797" s="271">
        <v>4.25</v>
      </c>
      <c r="E797" s="276">
        <f t="shared" si="12"/>
        <v>255</v>
      </c>
      <c r="F797" s="273">
        <v>45565</v>
      </c>
      <c r="G797" s="262">
        <v>1.97</v>
      </c>
      <c r="H797" s="271"/>
      <c r="I797" s="271"/>
    </row>
    <row r="798" spans="1:9" hidden="1" x14ac:dyDescent="0.25">
      <c r="A798" s="271" t="s">
        <v>596</v>
      </c>
      <c r="B798" s="282" t="s">
        <v>597</v>
      </c>
      <c r="C798" s="271" t="s">
        <v>469</v>
      </c>
      <c r="D798" s="271">
        <v>4.25</v>
      </c>
      <c r="E798" s="276">
        <f t="shared" si="12"/>
        <v>255</v>
      </c>
      <c r="F798" s="273">
        <v>45565</v>
      </c>
      <c r="G798" s="262">
        <v>3.12</v>
      </c>
      <c r="H798" s="271"/>
      <c r="I798" s="271"/>
    </row>
    <row r="799" spans="1:9" hidden="1" x14ac:dyDescent="0.25">
      <c r="A799" s="271" t="s">
        <v>596</v>
      </c>
      <c r="B799" s="282" t="s">
        <v>597</v>
      </c>
      <c r="C799" s="271" t="s">
        <v>469</v>
      </c>
      <c r="D799" s="271">
        <v>4.25</v>
      </c>
      <c r="E799" s="276">
        <f t="shared" si="12"/>
        <v>255</v>
      </c>
      <c r="F799" s="273">
        <v>45565</v>
      </c>
      <c r="G799" s="262">
        <v>4.37</v>
      </c>
      <c r="H799" s="271"/>
      <c r="I799" s="271"/>
    </row>
    <row r="800" spans="1:9" hidden="1" x14ac:dyDescent="0.25">
      <c r="A800" s="271" t="s">
        <v>596</v>
      </c>
      <c r="B800" s="282" t="s">
        <v>597</v>
      </c>
      <c r="C800" s="271" t="s">
        <v>469</v>
      </c>
      <c r="D800" s="271">
        <v>4.25</v>
      </c>
      <c r="E800" s="276">
        <f t="shared" si="12"/>
        <v>255</v>
      </c>
      <c r="F800" s="273">
        <v>45565</v>
      </c>
      <c r="G800" s="262">
        <v>3.03</v>
      </c>
      <c r="H800" s="271"/>
      <c r="I800" s="271"/>
    </row>
    <row r="801" spans="1:9" hidden="1" x14ac:dyDescent="0.25">
      <c r="A801" s="271" t="s">
        <v>596</v>
      </c>
      <c r="B801" s="282" t="s">
        <v>586</v>
      </c>
      <c r="C801" s="271" t="s">
        <v>469</v>
      </c>
      <c r="D801" s="271">
        <v>4.25</v>
      </c>
      <c r="E801" s="276">
        <f t="shared" si="12"/>
        <v>255</v>
      </c>
      <c r="F801" s="273">
        <v>45566</v>
      </c>
      <c r="G801" s="262">
        <v>0.23</v>
      </c>
      <c r="H801" s="271"/>
      <c r="I801" s="271"/>
    </row>
    <row r="802" spans="1:9" hidden="1" x14ac:dyDescent="0.25">
      <c r="A802" s="271" t="s">
        <v>596</v>
      </c>
      <c r="B802" s="282" t="s">
        <v>586</v>
      </c>
      <c r="C802" s="271" t="s">
        <v>469</v>
      </c>
      <c r="D802" s="271">
        <v>4.25</v>
      </c>
      <c r="E802" s="276">
        <f t="shared" si="12"/>
        <v>255</v>
      </c>
      <c r="F802" s="273">
        <v>45566</v>
      </c>
      <c r="G802" s="262">
        <v>0.57999999999999996</v>
      </c>
      <c r="H802" s="271"/>
      <c r="I802" s="271"/>
    </row>
    <row r="803" spans="1:9" hidden="1" x14ac:dyDescent="0.25">
      <c r="A803" s="271" t="s">
        <v>596</v>
      </c>
      <c r="B803" s="282" t="s">
        <v>586</v>
      </c>
      <c r="C803" s="271" t="s">
        <v>469</v>
      </c>
      <c r="D803" s="271">
        <v>4.25</v>
      </c>
      <c r="E803" s="276">
        <f t="shared" si="12"/>
        <v>255</v>
      </c>
      <c r="F803" s="273">
        <v>45566</v>
      </c>
      <c r="G803" s="262">
        <v>1.77</v>
      </c>
      <c r="H803" s="271"/>
      <c r="I803" s="271"/>
    </row>
    <row r="804" spans="1:9" hidden="1" x14ac:dyDescent="0.25">
      <c r="A804" s="271" t="s">
        <v>596</v>
      </c>
      <c r="B804" s="282" t="s">
        <v>586</v>
      </c>
      <c r="C804" s="271" t="s">
        <v>469</v>
      </c>
      <c r="D804" s="271">
        <v>4.25</v>
      </c>
      <c r="E804" s="276">
        <f t="shared" si="12"/>
        <v>255</v>
      </c>
      <c r="F804" s="273">
        <v>45566</v>
      </c>
      <c r="G804" s="262">
        <v>1.57</v>
      </c>
      <c r="H804" s="271"/>
      <c r="I804" s="271"/>
    </row>
    <row r="805" spans="1:9" hidden="1" x14ac:dyDescent="0.25">
      <c r="A805" s="271" t="s">
        <v>596</v>
      </c>
      <c r="B805" s="282" t="s">
        <v>586</v>
      </c>
      <c r="C805" s="271" t="s">
        <v>469</v>
      </c>
      <c r="D805" s="271">
        <v>4.25</v>
      </c>
      <c r="E805" s="276">
        <f t="shared" si="12"/>
        <v>255</v>
      </c>
      <c r="F805" s="273">
        <v>45566</v>
      </c>
      <c r="G805" s="262">
        <v>0.27</v>
      </c>
      <c r="H805" s="271"/>
      <c r="I805" s="271"/>
    </row>
    <row r="806" spans="1:9" hidden="1" x14ac:dyDescent="0.25">
      <c r="A806" s="271" t="s">
        <v>596</v>
      </c>
      <c r="B806" s="282" t="s">
        <v>586</v>
      </c>
      <c r="C806" s="271" t="s">
        <v>469</v>
      </c>
      <c r="D806" s="271">
        <v>4.25</v>
      </c>
      <c r="E806" s="276">
        <f t="shared" si="12"/>
        <v>255</v>
      </c>
      <c r="F806" s="273">
        <v>45566</v>
      </c>
      <c r="G806" s="262">
        <v>0.12</v>
      </c>
      <c r="H806" s="271"/>
      <c r="I806" s="271"/>
    </row>
    <row r="807" spans="1:9" hidden="1" x14ac:dyDescent="0.25">
      <c r="A807" s="271" t="s">
        <v>596</v>
      </c>
      <c r="B807" s="282" t="s">
        <v>586</v>
      </c>
      <c r="C807" s="271" t="s">
        <v>469</v>
      </c>
      <c r="D807" s="271">
        <v>4.25</v>
      </c>
      <c r="E807" s="276">
        <f t="shared" si="12"/>
        <v>255</v>
      </c>
      <c r="F807" s="273">
        <v>45566</v>
      </c>
      <c r="G807" s="262">
        <v>2.23</v>
      </c>
      <c r="H807" s="271"/>
      <c r="I807" s="271"/>
    </row>
    <row r="808" spans="1:9" hidden="1" x14ac:dyDescent="0.25">
      <c r="A808" s="271" t="s">
        <v>596</v>
      </c>
      <c r="B808" s="282" t="s">
        <v>586</v>
      </c>
      <c r="C808" s="271" t="s">
        <v>469</v>
      </c>
      <c r="D808" s="271">
        <v>4.25</v>
      </c>
      <c r="E808" s="276">
        <f t="shared" si="12"/>
        <v>255</v>
      </c>
      <c r="F808" s="273">
        <v>45566</v>
      </c>
      <c r="G808" s="262">
        <v>0.28000000000000003</v>
      </c>
      <c r="H808" s="271"/>
      <c r="I808" s="271"/>
    </row>
    <row r="809" spans="1:9" hidden="1" x14ac:dyDescent="0.25">
      <c r="A809" s="271" t="s">
        <v>596</v>
      </c>
      <c r="B809" s="282" t="s">
        <v>586</v>
      </c>
      <c r="C809" s="271" t="s">
        <v>469</v>
      </c>
      <c r="D809" s="271">
        <v>4.25</v>
      </c>
      <c r="E809" s="276">
        <f t="shared" si="12"/>
        <v>255</v>
      </c>
      <c r="F809" s="273">
        <v>45566</v>
      </c>
      <c r="G809" s="262">
        <v>0.17</v>
      </c>
      <c r="H809" s="271"/>
      <c r="I809" s="271"/>
    </row>
    <row r="810" spans="1:9" hidden="1" x14ac:dyDescent="0.25">
      <c r="A810" s="271" t="s">
        <v>596</v>
      </c>
      <c r="B810" s="282" t="s">
        <v>586</v>
      </c>
      <c r="C810" s="271" t="s">
        <v>469</v>
      </c>
      <c r="D810" s="271">
        <v>4.25</v>
      </c>
      <c r="E810" s="276">
        <f t="shared" si="12"/>
        <v>255</v>
      </c>
      <c r="F810" s="273">
        <v>45566</v>
      </c>
      <c r="G810" s="262">
        <v>0.12</v>
      </c>
      <c r="H810" s="271"/>
      <c r="I810" s="271"/>
    </row>
    <row r="811" spans="1:9" hidden="1" x14ac:dyDescent="0.25">
      <c r="A811" s="271" t="s">
        <v>596</v>
      </c>
      <c r="B811" s="282" t="s">
        <v>586</v>
      </c>
      <c r="C811" s="271" t="s">
        <v>469</v>
      </c>
      <c r="D811" s="271">
        <v>4.25</v>
      </c>
      <c r="E811" s="276">
        <f t="shared" si="12"/>
        <v>255</v>
      </c>
      <c r="F811" s="273">
        <v>45566</v>
      </c>
      <c r="G811" s="262">
        <v>2.08</v>
      </c>
      <c r="H811" s="271"/>
      <c r="I811" s="271"/>
    </row>
    <row r="812" spans="1:9" hidden="1" x14ac:dyDescent="0.25">
      <c r="A812" s="271" t="s">
        <v>596</v>
      </c>
      <c r="B812" s="282" t="s">
        <v>586</v>
      </c>
      <c r="C812" s="271" t="s">
        <v>469</v>
      </c>
      <c r="D812" s="271">
        <v>4.25</v>
      </c>
      <c r="E812" s="276">
        <f t="shared" si="12"/>
        <v>255</v>
      </c>
      <c r="F812" s="273">
        <v>45566</v>
      </c>
      <c r="G812" s="262">
        <v>0.92</v>
      </c>
      <c r="H812" s="271"/>
      <c r="I812" s="271"/>
    </row>
    <row r="813" spans="1:9" hidden="1" x14ac:dyDescent="0.25">
      <c r="A813" s="271" t="s">
        <v>596</v>
      </c>
      <c r="B813" s="282" t="s">
        <v>586</v>
      </c>
      <c r="C813" s="271" t="s">
        <v>469</v>
      </c>
      <c r="D813" s="271">
        <v>4.25</v>
      </c>
      <c r="E813" s="276">
        <f t="shared" si="12"/>
        <v>255</v>
      </c>
      <c r="F813" s="273">
        <v>45566</v>
      </c>
      <c r="G813" s="262">
        <v>2.5</v>
      </c>
      <c r="H813" s="271"/>
      <c r="I813" s="271"/>
    </row>
    <row r="814" spans="1:9" hidden="1" x14ac:dyDescent="0.25">
      <c r="A814" s="271" t="s">
        <v>596</v>
      </c>
      <c r="B814" s="282" t="s">
        <v>586</v>
      </c>
      <c r="C814" s="271" t="s">
        <v>469</v>
      </c>
      <c r="D814" s="271">
        <v>4.25</v>
      </c>
      <c r="E814" s="276">
        <f t="shared" si="12"/>
        <v>255</v>
      </c>
      <c r="F814" s="273">
        <v>45566</v>
      </c>
      <c r="G814" s="262">
        <v>0.27</v>
      </c>
      <c r="H814" s="271"/>
      <c r="I814" s="271"/>
    </row>
    <row r="815" spans="1:9" hidden="1" x14ac:dyDescent="0.25">
      <c r="A815" s="271" t="s">
        <v>596</v>
      </c>
      <c r="B815" s="282" t="s">
        <v>586</v>
      </c>
      <c r="C815" s="271" t="s">
        <v>469</v>
      </c>
      <c r="D815" s="271">
        <v>4.25</v>
      </c>
      <c r="E815" s="276">
        <f t="shared" si="12"/>
        <v>255</v>
      </c>
      <c r="F815" s="273">
        <v>45566</v>
      </c>
      <c r="G815" s="262">
        <v>7.0000000000000007E-2</v>
      </c>
      <c r="H815" s="271"/>
      <c r="I815" s="271"/>
    </row>
    <row r="816" spans="1:9" hidden="1" x14ac:dyDescent="0.25">
      <c r="A816" s="271" t="s">
        <v>596</v>
      </c>
      <c r="B816" s="282" t="s">
        <v>586</v>
      </c>
      <c r="C816" s="271" t="s">
        <v>469</v>
      </c>
      <c r="D816" s="271">
        <v>4.25</v>
      </c>
      <c r="E816" s="276">
        <f t="shared" si="12"/>
        <v>255</v>
      </c>
      <c r="F816" s="273">
        <v>45566</v>
      </c>
      <c r="G816" s="262">
        <v>0.1</v>
      </c>
      <c r="H816" s="271"/>
      <c r="I816" s="271"/>
    </row>
    <row r="817" spans="1:9" hidden="1" x14ac:dyDescent="0.25">
      <c r="A817" s="271" t="s">
        <v>596</v>
      </c>
      <c r="B817" s="282" t="s">
        <v>586</v>
      </c>
      <c r="C817" s="271" t="s">
        <v>469</v>
      </c>
      <c r="D817" s="271">
        <v>4.25</v>
      </c>
      <c r="E817" s="276">
        <f t="shared" si="12"/>
        <v>255</v>
      </c>
      <c r="F817" s="273">
        <v>45566</v>
      </c>
      <c r="G817" s="262">
        <v>0.12</v>
      </c>
      <c r="H817" s="271"/>
      <c r="I817" s="271"/>
    </row>
    <row r="818" spans="1:9" hidden="1" x14ac:dyDescent="0.25">
      <c r="A818" s="271" t="s">
        <v>596</v>
      </c>
      <c r="B818" s="282" t="s">
        <v>586</v>
      </c>
      <c r="C818" s="271" t="s">
        <v>469</v>
      </c>
      <c r="D818" s="271">
        <v>4.25</v>
      </c>
      <c r="E818" s="276">
        <f t="shared" si="12"/>
        <v>255</v>
      </c>
      <c r="F818" s="273">
        <v>45566</v>
      </c>
      <c r="G818" s="262">
        <v>1.8</v>
      </c>
      <c r="H818" s="271"/>
      <c r="I818" s="271"/>
    </row>
    <row r="819" spans="1:9" hidden="1" x14ac:dyDescent="0.25">
      <c r="A819" s="271" t="s">
        <v>596</v>
      </c>
      <c r="B819" s="282" t="s">
        <v>586</v>
      </c>
      <c r="C819" s="271" t="s">
        <v>469</v>
      </c>
      <c r="D819" s="271">
        <v>4.25</v>
      </c>
      <c r="E819" s="276">
        <f t="shared" si="12"/>
        <v>255</v>
      </c>
      <c r="F819" s="273">
        <v>45566</v>
      </c>
      <c r="G819" s="262">
        <v>0.85</v>
      </c>
      <c r="H819" s="271"/>
      <c r="I819" s="271"/>
    </row>
    <row r="820" spans="1:9" hidden="1" x14ac:dyDescent="0.25">
      <c r="A820" s="271" t="s">
        <v>596</v>
      </c>
      <c r="B820" s="282" t="s">
        <v>586</v>
      </c>
      <c r="C820" s="271" t="s">
        <v>469</v>
      </c>
      <c r="D820" s="271">
        <v>4.25</v>
      </c>
      <c r="E820" s="276">
        <f t="shared" si="12"/>
        <v>255</v>
      </c>
      <c r="F820" s="273">
        <v>45566</v>
      </c>
      <c r="G820" s="262">
        <v>0.28000000000000003</v>
      </c>
      <c r="H820" s="271"/>
      <c r="I820" s="271"/>
    </row>
    <row r="821" spans="1:9" hidden="1" x14ac:dyDescent="0.25">
      <c r="A821" s="271" t="s">
        <v>596</v>
      </c>
      <c r="B821" s="282" t="s">
        <v>586</v>
      </c>
      <c r="C821" s="271" t="s">
        <v>469</v>
      </c>
      <c r="D821" s="271">
        <v>4.25</v>
      </c>
      <c r="E821" s="276">
        <f t="shared" si="12"/>
        <v>255</v>
      </c>
      <c r="F821" s="273">
        <v>45566</v>
      </c>
      <c r="G821" s="262">
        <v>0.32</v>
      </c>
      <c r="H821" s="271"/>
      <c r="I821" s="271"/>
    </row>
    <row r="822" spans="1:9" hidden="1" x14ac:dyDescent="0.25">
      <c r="A822" s="271" t="s">
        <v>596</v>
      </c>
      <c r="B822" s="282" t="s">
        <v>586</v>
      </c>
      <c r="C822" s="271" t="s">
        <v>469</v>
      </c>
      <c r="D822" s="271">
        <v>4.25</v>
      </c>
      <c r="E822" s="276">
        <f t="shared" si="12"/>
        <v>255</v>
      </c>
      <c r="F822" s="273">
        <v>45566</v>
      </c>
      <c r="G822" s="262">
        <v>0.17</v>
      </c>
      <c r="H822" s="271"/>
      <c r="I822" s="271"/>
    </row>
    <row r="823" spans="1:9" hidden="1" x14ac:dyDescent="0.25">
      <c r="A823" s="271" t="s">
        <v>596</v>
      </c>
      <c r="B823" s="282" t="s">
        <v>586</v>
      </c>
      <c r="C823" s="271" t="s">
        <v>469</v>
      </c>
      <c r="D823" s="271">
        <v>4.25</v>
      </c>
      <c r="E823" s="276">
        <f t="shared" si="12"/>
        <v>255</v>
      </c>
      <c r="F823" s="273">
        <v>45566</v>
      </c>
      <c r="G823" s="262">
        <v>0.25</v>
      </c>
      <c r="H823" s="271"/>
      <c r="I823" s="271"/>
    </row>
    <row r="824" spans="1:9" hidden="1" x14ac:dyDescent="0.25">
      <c r="A824" s="271" t="s">
        <v>596</v>
      </c>
      <c r="B824" s="282" t="s">
        <v>586</v>
      </c>
      <c r="C824" s="271" t="s">
        <v>469</v>
      </c>
      <c r="D824" s="271">
        <v>4.25</v>
      </c>
      <c r="E824" s="276">
        <f t="shared" si="12"/>
        <v>255</v>
      </c>
      <c r="F824" s="273">
        <v>45566</v>
      </c>
      <c r="G824" s="262">
        <v>0.23</v>
      </c>
      <c r="H824" s="271"/>
      <c r="I824" s="271"/>
    </row>
    <row r="825" spans="1:9" hidden="1" x14ac:dyDescent="0.25">
      <c r="A825" s="271" t="s">
        <v>596</v>
      </c>
      <c r="B825" s="282" t="s">
        <v>586</v>
      </c>
      <c r="C825" s="271" t="s">
        <v>469</v>
      </c>
      <c r="D825" s="271">
        <v>4.25</v>
      </c>
      <c r="E825" s="276">
        <f t="shared" si="12"/>
        <v>255</v>
      </c>
      <c r="F825" s="273">
        <v>45566</v>
      </c>
      <c r="G825" s="262">
        <v>0.23</v>
      </c>
      <c r="H825" s="271"/>
      <c r="I825" s="271"/>
    </row>
    <row r="826" spans="1:9" hidden="1" x14ac:dyDescent="0.25">
      <c r="A826" s="271" t="s">
        <v>596</v>
      </c>
      <c r="B826" s="282" t="s">
        <v>586</v>
      </c>
      <c r="C826" s="271" t="s">
        <v>469</v>
      </c>
      <c r="D826" s="271">
        <v>4.25</v>
      </c>
      <c r="E826" s="276">
        <f t="shared" si="12"/>
        <v>255</v>
      </c>
      <c r="F826" s="273">
        <v>45566</v>
      </c>
      <c r="G826" s="262">
        <v>1.05</v>
      </c>
      <c r="H826" s="271"/>
      <c r="I826" s="271"/>
    </row>
    <row r="827" spans="1:9" hidden="1" x14ac:dyDescent="0.25">
      <c r="A827" s="271" t="s">
        <v>596</v>
      </c>
      <c r="B827" s="282" t="s">
        <v>586</v>
      </c>
      <c r="C827" s="271" t="s">
        <v>469</v>
      </c>
      <c r="D827" s="271">
        <v>4.25</v>
      </c>
      <c r="E827" s="276">
        <f t="shared" si="12"/>
        <v>255</v>
      </c>
      <c r="F827" s="273">
        <v>45566</v>
      </c>
      <c r="G827" s="262">
        <v>0.33</v>
      </c>
      <c r="H827" s="271"/>
      <c r="I827" s="271"/>
    </row>
    <row r="828" spans="1:9" hidden="1" x14ac:dyDescent="0.25">
      <c r="A828" s="271" t="s">
        <v>596</v>
      </c>
      <c r="B828" s="282" t="s">
        <v>586</v>
      </c>
      <c r="C828" s="271" t="s">
        <v>469</v>
      </c>
      <c r="D828" s="271">
        <v>4.25</v>
      </c>
      <c r="E828" s="276">
        <f t="shared" si="12"/>
        <v>255</v>
      </c>
      <c r="F828" s="273">
        <v>45566</v>
      </c>
      <c r="G828" s="262">
        <v>2.2200000000000002</v>
      </c>
      <c r="H828" s="271"/>
      <c r="I828" s="271"/>
    </row>
    <row r="829" spans="1:9" hidden="1" x14ac:dyDescent="0.25">
      <c r="A829" s="271" t="s">
        <v>596</v>
      </c>
      <c r="B829" s="282" t="s">
        <v>586</v>
      </c>
      <c r="C829" s="271" t="s">
        <v>469</v>
      </c>
      <c r="D829" s="271">
        <v>4.25</v>
      </c>
      <c r="E829" s="276">
        <f t="shared" si="12"/>
        <v>255</v>
      </c>
      <c r="F829" s="273">
        <v>45566</v>
      </c>
      <c r="G829" s="262">
        <v>0.15</v>
      </c>
      <c r="H829" s="271"/>
      <c r="I829" s="271"/>
    </row>
    <row r="830" spans="1:9" hidden="1" x14ac:dyDescent="0.25">
      <c r="A830" s="271" t="s">
        <v>596</v>
      </c>
      <c r="B830" s="282" t="s">
        <v>586</v>
      </c>
      <c r="C830" s="271" t="s">
        <v>469</v>
      </c>
      <c r="D830" s="271">
        <v>4.25</v>
      </c>
      <c r="E830" s="276">
        <f t="shared" si="12"/>
        <v>255</v>
      </c>
      <c r="F830" s="273">
        <v>45566</v>
      </c>
      <c r="G830" s="262">
        <v>0.2</v>
      </c>
      <c r="H830" s="271"/>
      <c r="I830" s="271"/>
    </row>
    <row r="831" spans="1:9" hidden="1" x14ac:dyDescent="0.25">
      <c r="A831" s="271" t="s">
        <v>596</v>
      </c>
      <c r="B831" s="282" t="s">
        <v>586</v>
      </c>
      <c r="C831" s="271" t="s">
        <v>469</v>
      </c>
      <c r="D831" s="271">
        <v>4.25</v>
      </c>
      <c r="E831" s="276">
        <f t="shared" si="12"/>
        <v>255</v>
      </c>
      <c r="F831" s="273">
        <v>45566</v>
      </c>
      <c r="G831" s="262">
        <v>0.22</v>
      </c>
      <c r="H831" s="271"/>
      <c r="I831" s="271"/>
    </row>
    <row r="832" spans="1:9" hidden="1" x14ac:dyDescent="0.25">
      <c r="A832" s="271" t="s">
        <v>596</v>
      </c>
      <c r="B832" s="282" t="s">
        <v>586</v>
      </c>
      <c r="C832" s="271" t="s">
        <v>469</v>
      </c>
      <c r="D832" s="271">
        <v>4.25</v>
      </c>
      <c r="E832" s="276">
        <f t="shared" si="12"/>
        <v>255</v>
      </c>
      <c r="F832" s="273">
        <v>45566</v>
      </c>
      <c r="G832" s="262">
        <v>0.13</v>
      </c>
      <c r="H832" s="271"/>
      <c r="I832" s="271"/>
    </row>
    <row r="833" spans="1:9" hidden="1" x14ac:dyDescent="0.25">
      <c r="A833" s="271" t="s">
        <v>596</v>
      </c>
      <c r="B833" s="282" t="s">
        <v>586</v>
      </c>
      <c r="C833" s="271" t="s">
        <v>469</v>
      </c>
      <c r="D833" s="271">
        <v>4.25</v>
      </c>
      <c r="E833" s="276">
        <f t="shared" si="12"/>
        <v>255</v>
      </c>
      <c r="F833" s="273">
        <v>45566</v>
      </c>
      <c r="G833" s="262">
        <v>0.12</v>
      </c>
      <c r="H833" s="271"/>
      <c r="I833" s="271"/>
    </row>
    <row r="834" spans="1:9" hidden="1" x14ac:dyDescent="0.25">
      <c r="A834" s="271" t="s">
        <v>596</v>
      </c>
      <c r="B834" s="282" t="s">
        <v>586</v>
      </c>
      <c r="C834" s="271" t="s">
        <v>469</v>
      </c>
      <c r="D834" s="271">
        <v>4.25</v>
      </c>
      <c r="E834" s="276">
        <f t="shared" si="12"/>
        <v>255</v>
      </c>
      <c r="F834" s="273">
        <v>45566</v>
      </c>
      <c r="G834" s="262">
        <v>0.13</v>
      </c>
      <c r="H834" s="271"/>
      <c r="I834" s="271"/>
    </row>
    <row r="835" spans="1:9" hidden="1" x14ac:dyDescent="0.25">
      <c r="A835" s="271" t="s">
        <v>596</v>
      </c>
      <c r="B835" s="282" t="s">
        <v>586</v>
      </c>
      <c r="C835" s="271" t="s">
        <v>469</v>
      </c>
      <c r="D835" s="271">
        <v>4.25</v>
      </c>
      <c r="E835" s="276">
        <f t="shared" ref="E835:E898" si="13">+D835*60</f>
        <v>255</v>
      </c>
      <c r="F835" s="273">
        <v>45566</v>
      </c>
      <c r="G835" s="262">
        <v>0.1</v>
      </c>
      <c r="H835" s="271"/>
      <c r="I835" s="271"/>
    </row>
    <row r="836" spans="1:9" hidden="1" x14ac:dyDescent="0.25">
      <c r="A836" s="271" t="s">
        <v>596</v>
      </c>
      <c r="B836" s="282" t="s">
        <v>586</v>
      </c>
      <c r="C836" s="271" t="s">
        <v>469</v>
      </c>
      <c r="D836" s="271">
        <v>4.25</v>
      </c>
      <c r="E836" s="276">
        <f t="shared" si="13"/>
        <v>255</v>
      </c>
      <c r="F836" s="273">
        <v>45566</v>
      </c>
      <c r="G836" s="262">
        <v>29.52</v>
      </c>
      <c r="H836" s="271"/>
      <c r="I836" s="271"/>
    </row>
    <row r="837" spans="1:9" hidden="1" x14ac:dyDescent="0.25">
      <c r="A837" s="271" t="s">
        <v>596</v>
      </c>
      <c r="B837" s="282" t="s">
        <v>587</v>
      </c>
      <c r="C837" s="271" t="s">
        <v>469</v>
      </c>
      <c r="D837" s="271">
        <v>4.25</v>
      </c>
      <c r="E837" s="276">
        <f t="shared" si="13"/>
        <v>255</v>
      </c>
      <c r="F837" s="273">
        <v>45566</v>
      </c>
      <c r="G837" s="262">
        <v>13.08</v>
      </c>
      <c r="H837" s="271"/>
      <c r="I837" s="271"/>
    </row>
    <row r="838" spans="1:9" hidden="1" x14ac:dyDescent="0.25">
      <c r="A838" s="271" t="s">
        <v>584</v>
      </c>
      <c r="B838" s="282" t="s">
        <v>588</v>
      </c>
      <c r="C838" s="271" t="s">
        <v>469</v>
      </c>
      <c r="D838" s="276">
        <v>8</v>
      </c>
      <c r="E838" s="276">
        <f t="shared" si="13"/>
        <v>480</v>
      </c>
      <c r="F838" s="273">
        <v>45566</v>
      </c>
      <c r="G838" s="262">
        <v>9.3000000000000007</v>
      </c>
      <c r="H838" s="271"/>
      <c r="I838" s="271"/>
    </row>
    <row r="839" spans="1:9" hidden="1" x14ac:dyDescent="0.25">
      <c r="A839" s="271" t="s">
        <v>596</v>
      </c>
      <c r="B839" s="282" t="s">
        <v>587</v>
      </c>
      <c r="C839" s="271" t="s">
        <v>469</v>
      </c>
      <c r="D839" s="276">
        <v>8</v>
      </c>
      <c r="E839" s="276">
        <f t="shared" si="13"/>
        <v>480</v>
      </c>
      <c r="F839" s="273">
        <v>45566</v>
      </c>
      <c r="G839" s="262">
        <v>13.37</v>
      </c>
      <c r="H839" s="271"/>
      <c r="I839" s="271"/>
    </row>
    <row r="840" spans="1:9" hidden="1" x14ac:dyDescent="0.25">
      <c r="A840" s="271" t="s">
        <v>596</v>
      </c>
      <c r="B840" s="282" t="s">
        <v>587</v>
      </c>
      <c r="C840" s="271" t="s">
        <v>469</v>
      </c>
      <c r="D840" s="276">
        <v>8</v>
      </c>
      <c r="E840" s="276">
        <f t="shared" si="13"/>
        <v>480</v>
      </c>
      <c r="F840" s="273">
        <v>45566</v>
      </c>
      <c r="G840" s="262">
        <v>12.05</v>
      </c>
      <c r="H840" s="271"/>
      <c r="I840" s="271"/>
    </row>
    <row r="841" spans="1:9" hidden="1" x14ac:dyDescent="0.25">
      <c r="A841" s="271" t="s">
        <v>596</v>
      </c>
      <c r="B841" s="282" t="s">
        <v>587</v>
      </c>
      <c r="C841" s="271" t="s">
        <v>469</v>
      </c>
      <c r="D841" s="276">
        <v>8</v>
      </c>
      <c r="E841" s="276">
        <f t="shared" si="13"/>
        <v>480</v>
      </c>
      <c r="F841" s="273">
        <v>45566</v>
      </c>
      <c r="G841" s="262">
        <v>1.2</v>
      </c>
      <c r="H841" s="271"/>
      <c r="I841" s="271"/>
    </row>
    <row r="842" spans="1:9" hidden="1" x14ac:dyDescent="0.25">
      <c r="A842" s="271" t="s">
        <v>596</v>
      </c>
      <c r="B842" s="282" t="s">
        <v>587</v>
      </c>
      <c r="C842" s="271" t="s">
        <v>469</v>
      </c>
      <c r="D842" s="276">
        <v>8</v>
      </c>
      <c r="E842" s="276">
        <f t="shared" si="13"/>
        <v>480</v>
      </c>
      <c r="F842" s="273">
        <v>45566</v>
      </c>
      <c r="G842" s="262">
        <v>1.93</v>
      </c>
      <c r="H842" s="271"/>
      <c r="I842" s="271"/>
    </row>
    <row r="843" spans="1:9" hidden="1" x14ac:dyDescent="0.25">
      <c r="A843" s="271" t="s">
        <v>596</v>
      </c>
      <c r="B843" s="282" t="s">
        <v>587</v>
      </c>
      <c r="C843" s="271" t="s">
        <v>469</v>
      </c>
      <c r="D843" s="276">
        <v>8</v>
      </c>
      <c r="E843" s="276">
        <f t="shared" si="13"/>
        <v>480</v>
      </c>
      <c r="F843" s="273">
        <v>45566</v>
      </c>
      <c r="G843" s="262">
        <v>0.82</v>
      </c>
      <c r="H843" s="271"/>
      <c r="I843" s="271"/>
    </row>
    <row r="844" spans="1:9" hidden="1" x14ac:dyDescent="0.25">
      <c r="A844" s="271" t="s">
        <v>596</v>
      </c>
      <c r="B844" s="282" t="s">
        <v>587</v>
      </c>
      <c r="C844" s="271" t="s">
        <v>469</v>
      </c>
      <c r="D844" s="276">
        <v>8</v>
      </c>
      <c r="E844" s="276">
        <f t="shared" si="13"/>
        <v>480</v>
      </c>
      <c r="F844" s="273">
        <v>45566</v>
      </c>
      <c r="G844" s="262">
        <v>4.83</v>
      </c>
      <c r="H844" s="271"/>
      <c r="I844" s="271"/>
    </row>
    <row r="845" spans="1:9" hidden="1" x14ac:dyDescent="0.25">
      <c r="A845" s="271" t="s">
        <v>596</v>
      </c>
      <c r="B845" s="282" t="s">
        <v>587</v>
      </c>
      <c r="C845" s="271" t="s">
        <v>469</v>
      </c>
      <c r="D845" s="276">
        <v>8</v>
      </c>
      <c r="E845" s="276">
        <f t="shared" si="13"/>
        <v>480</v>
      </c>
      <c r="F845" s="273">
        <v>45566</v>
      </c>
      <c r="G845" s="262">
        <v>8.82</v>
      </c>
      <c r="H845" s="271"/>
      <c r="I845" s="271"/>
    </row>
    <row r="846" spans="1:9" hidden="1" x14ac:dyDescent="0.25">
      <c r="A846" s="271" t="s">
        <v>596</v>
      </c>
      <c r="B846" s="282" t="s">
        <v>587</v>
      </c>
      <c r="C846" s="271" t="s">
        <v>469</v>
      </c>
      <c r="D846" s="276">
        <v>8</v>
      </c>
      <c r="E846" s="276">
        <f t="shared" si="13"/>
        <v>480</v>
      </c>
      <c r="F846" s="273">
        <v>45566</v>
      </c>
      <c r="G846" s="262">
        <v>27.1</v>
      </c>
      <c r="H846" s="271"/>
      <c r="I846" s="271"/>
    </row>
    <row r="847" spans="1:9" hidden="1" x14ac:dyDescent="0.25">
      <c r="A847" s="271" t="s">
        <v>596</v>
      </c>
      <c r="B847" s="282" t="s">
        <v>587</v>
      </c>
      <c r="C847" s="271" t="s">
        <v>469</v>
      </c>
      <c r="D847" s="276">
        <v>8</v>
      </c>
      <c r="E847" s="276">
        <f t="shared" si="13"/>
        <v>480</v>
      </c>
      <c r="F847" s="273">
        <v>45566</v>
      </c>
      <c r="G847" s="262">
        <v>1.53</v>
      </c>
      <c r="H847" s="271"/>
      <c r="I847" s="271"/>
    </row>
    <row r="848" spans="1:9" hidden="1" x14ac:dyDescent="0.25">
      <c r="A848" s="271" t="s">
        <v>596</v>
      </c>
      <c r="B848" s="282" t="s">
        <v>587</v>
      </c>
      <c r="C848" s="271" t="s">
        <v>469</v>
      </c>
      <c r="D848" s="276">
        <v>8</v>
      </c>
      <c r="E848" s="276">
        <f t="shared" si="13"/>
        <v>480</v>
      </c>
      <c r="F848" s="273">
        <v>45566</v>
      </c>
      <c r="G848" s="262">
        <v>2.0499999999999998</v>
      </c>
      <c r="H848" s="271"/>
      <c r="I848" s="271"/>
    </row>
    <row r="849" spans="1:9" hidden="1" x14ac:dyDescent="0.25">
      <c r="A849" s="271" t="s">
        <v>596</v>
      </c>
      <c r="B849" s="282" t="s">
        <v>587</v>
      </c>
      <c r="C849" s="271" t="s">
        <v>469</v>
      </c>
      <c r="D849" s="276">
        <v>8</v>
      </c>
      <c r="E849" s="276">
        <f t="shared" si="13"/>
        <v>480</v>
      </c>
      <c r="F849" s="273">
        <v>45566</v>
      </c>
      <c r="G849" s="262">
        <v>2.38</v>
      </c>
      <c r="H849" s="271"/>
      <c r="I849" s="271"/>
    </row>
    <row r="850" spans="1:9" hidden="1" x14ac:dyDescent="0.25">
      <c r="A850" s="271" t="s">
        <v>596</v>
      </c>
      <c r="B850" s="282" t="s">
        <v>587</v>
      </c>
      <c r="C850" s="271" t="s">
        <v>469</v>
      </c>
      <c r="D850" s="276">
        <v>8</v>
      </c>
      <c r="E850" s="276">
        <f t="shared" si="13"/>
        <v>480</v>
      </c>
      <c r="F850" s="273">
        <v>45566</v>
      </c>
      <c r="G850" s="262">
        <v>6.4</v>
      </c>
      <c r="H850" s="271"/>
      <c r="I850" s="271"/>
    </row>
    <row r="851" spans="1:9" hidden="1" x14ac:dyDescent="0.25">
      <c r="A851" s="271" t="s">
        <v>596</v>
      </c>
      <c r="B851" s="282" t="s">
        <v>587</v>
      </c>
      <c r="C851" s="271" t="s">
        <v>469</v>
      </c>
      <c r="D851" s="276">
        <v>8</v>
      </c>
      <c r="E851" s="276">
        <f t="shared" si="13"/>
        <v>480</v>
      </c>
      <c r="F851" s="273">
        <v>45566</v>
      </c>
      <c r="G851" s="262">
        <v>4.82</v>
      </c>
      <c r="H851" s="271"/>
      <c r="I851" s="271"/>
    </row>
    <row r="852" spans="1:9" hidden="1" x14ac:dyDescent="0.25">
      <c r="A852" s="271" t="s">
        <v>596</v>
      </c>
      <c r="B852" s="282" t="s">
        <v>587</v>
      </c>
      <c r="C852" s="271" t="s">
        <v>469</v>
      </c>
      <c r="D852" s="276">
        <v>8</v>
      </c>
      <c r="E852" s="276">
        <f t="shared" si="13"/>
        <v>480</v>
      </c>
      <c r="F852" s="273">
        <v>45566</v>
      </c>
      <c r="G852" s="262">
        <v>3.28</v>
      </c>
      <c r="H852" s="271"/>
      <c r="I852" s="271"/>
    </row>
    <row r="853" spans="1:9" hidden="1" x14ac:dyDescent="0.25">
      <c r="A853" s="271" t="s">
        <v>596</v>
      </c>
      <c r="B853" s="282" t="s">
        <v>587</v>
      </c>
      <c r="C853" s="271" t="s">
        <v>469</v>
      </c>
      <c r="D853" s="276">
        <v>8</v>
      </c>
      <c r="E853" s="276">
        <f t="shared" si="13"/>
        <v>480</v>
      </c>
      <c r="F853" s="273">
        <v>45566</v>
      </c>
      <c r="G853" s="262">
        <v>1.35</v>
      </c>
      <c r="H853" s="271"/>
      <c r="I853" s="271"/>
    </row>
    <row r="854" spans="1:9" hidden="1" x14ac:dyDescent="0.25">
      <c r="A854" s="271" t="s">
        <v>596</v>
      </c>
      <c r="B854" s="282" t="s">
        <v>587</v>
      </c>
      <c r="C854" s="271" t="s">
        <v>469</v>
      </c>
      <c r="D854" s="276">
        <v>8</v>
      </c>
      <c r="E854" s="276">
        <f t="shared" si="13"/>
        <v>480</v>
      </c>
      <c r="F854" s="273">
        <v>45566</v>
      </c>
      <c r="G854" s="262">
        <v>0.88</v>
      </c>
      <c r="H854" s="271"/>
      <c r="I854" s="271"/>
    </row>
    <row r="855" spans="1:9" hidden="1" x14ac:dyDescent="0.25">
      <c r="A855" s="271" t="s">
        <v>596</v>
      </c>
      <c r="B855" s="282" t="s">
        <v>587</v>
      </c>
      <c r="C855" s="271" t="s">
        <v>469</v>
      </c>
      <c r="D855" s="276">
        <v>8</v>
      </c>
      <c r="E855" s="276">
        <f t="shared" si="13"/>
        <v>480</v>
      </c>
      <c r="F855" s="273">
        <v>45566</v>
      </c>
      <c r="G855" s="262">
        <v>4.57</v>
      </c>
      <c r="H855" s="271"/>
      <c r="I855" s="271"/>
    </row>
    <row r="856" spans="1:9" hidden="1" x14ac:dyDescent="0.25">
      <c r="A856" s="271" t="s">
        <v>596</v>
      </c>
      <c r="B856" s="282" t="s">
        <v>587</v>
      </c>
      <c r="C856" s="271" t="s">
        <v>469</v>
      </c>
      <c r="D856" s="276">
        <v>8</v>
      </c>
      <c r="E856" s="276">
        <f t="shared" si="13"/>
        <v>480</v>
      </c>
      <c r="F856" s="273">
        <v>45566</v>
      </c>
      <c r="G856" s="262">
        <v>2.4300000000000002</v>
      </c>
      <c r="H856" s="271"/>
      <c r="I856" s="271"/>
    </row>
    <row r="857" spans="1:9" hidden="1" x14ac:dyDescent="0.25">
      <c r="A857" s="271" t="s">
        <v>596</v>
      </c>
      <c r="B857" s="282" t="s">
        <v>587</v>
      </c>
      <c r="C857" s="271" t="s">
        <v>469</v>
      </c>
      <c r="D857" s="276">
        <v>8</v>
      </c>
      <c r="E857" s="276">
        <f t="shared" si="13"/>
        <v>480</v>
      </c>
      <c r="F857" s="273">
        <v>45566</v>
      </c>
      <c r="G857" s="262">
        <v>28.53</v>
      </c>
      <c r="H857" s="271"/>
      <c r="I857" s="271"/>
    </row>
    <row r="858" spans="1:9" hidden="1" x14ac:dyDescent="0.25">
      <c r="A858" s="271" t="s">
        <v>596</v>
      </c>
      <c r="B858" s="282" t="s">
        <v>587</v>
      </c>
      <c r="C858" s="271" t="s">
        <v>469</v>
      </c>
      <c r="D858" s="276">
        <v>8</v>
      </c>
      <c r="E858" s="276">
        <f t="shared" si="13"/>
        <v>480</v>
      </c>
      <c r="F858" s="273">
        <v>45566</v>
      </c>
      <c r="G858" s="262">
        <v>8.43</v>
      </c>
      <c r="H858" s="271"/>
      <c r="I858" s="271"/>
    </row>
    <row r="859" spans="1:9" hidden="1" x14ac:dyDescent="0.25">
      <c r="A859" s="271" t="s">
        <v>596</v>
      </c>
      <c r="B859" s="282" t="s">
        <v>587</v>
      </c>
      <c r="C859" s="271" t="s">
        <v>469</v>
      </c>
      <c r="D859" s="276">
        <v>8</v>
      </c>
      <c r="E859" s="276">
        <f t="shared" si="13"/>
        <v>480</v>
      </c>
      <c r="F859" s="273">
        <v>45566</v>
      </c>
      <c r="G859" s="262">
        <v>6.67</v>
      </c>
      <c r="H859" s="271"/>
      <c r="I859" s="271"/>
    </row>
    <row r="860" spans="1:9" hidden="1" x14ac:dyDescent="0.25">
      <c r="A860" s="271" t="s">
        <v>596</v>
      </c>
      <c r="B860" s="282" t="s">
        <v>587</v>
      </c>
      <c r="C860" s="271" t="s">
        <v>469</v>
      </c>
      <c r="D860" s="276">
        <v>8</v>
      </c>
      <c r="E860" s="276">
        <f t="shared" si="13"/>
        <v>480</v>
      </c>
      <c r="F860" s="273">
        <v>45566</v>
      </c>
      <c r="G860" s="262">
        <v>5.32</v>
      </c>
      <c r="H860" s="271"/>
      <c r="I860" s="271"/>
    </row>
    <row r="861" spans="1:9" hidden="1" x14ac:dyDescent="0.25">
      <c r="A861" s="271" t="s">
        <v>596</v>
      </c>
      <c r="B861" s="282" t="s">
        <v>587</v>
      </c>
      <c r="C861" s="271" t="s">
        <v>469</v>
      </c>
      <c r="D861" s="276">
        <v>8</v>
      </c>
      <c r="E861" s="276">
        <f t="shared" si="13"/>
        <v>480</v>
      </c>
      <c r="F861" s="273">
        <v>45566</v>
      </c>
      <c r="G861" s="262">
        <v>19.399999999999999</v>
      </c>
      <c r="H861" s="271"/>
      <c r="I861" s="271"/>
    </row>
    <row r="862" spans="1:9" hidden="1" x14ac:dyDescent="0.25">
      <c r="A862" s="271" t="s">
        <v>596</v>
      </c>
      <c r="B862" s="282" t="s">
        <v>587</v>
      </c>
      <c r="C862" s="271" t="s">
        <v>469</v>
      </c>
      <c r="D862" s="276">
        <v>8</v>
      </c>
      <c r="E862" s="276">
        <f t="shared" si="13"/>
        <v>480</v>
      </c>
      <c r="F862" s="273">
        <v>45566</v>
      </c>
      <c r="G862" s="262">
        <v>56.47</v>
      </c>
      <c r="H862" s="271"/>
      <c r="I862" s="271"/>
    </row>
    <row r="863" spans="1:9" hidden="1" x14ac:dyDescent="0.25">
      <c r="A863" s="271" t="s">
        <v>596</v>
      </c>
      <c r="B863" s="282" t="s">
        <v>587</v>
      </c>
      <c r="C863" s="271" t="s">
        <v>469</v>
      </c>
      <c r="D863" s="276">
        <v>8</v>
      </c>
      <c r="E863" s="276">
        <f t="shared" si="13"/>
        <v>480</v>
      </c>
      <c r="F863" s="273">
        <v>45566</v>
      </c>
      <c r="G863" s="262">
        <v>19.399999999999999</v>
      </c>
      <c r="H863" s="271"/>
      <c r="I863" s="271"/>
    </row>
    <row r="864" spans="1:9" hidden="1" x14ac:dyDescent="0.25">
      <c r="A864" s="271" t="s">
        <v>596</v>
      </c>
      <c r="B864" s="282" t="s">
        <v>597</v>
      </c>
      <c r="C864" s="271" t="s">
        <v>469</v>
      </c>
      <c r="D864" s="276">
        <v>8</v>
      </c>
      <c r="E864" s="276">
        <f t="shared" si="13"/>
        <v>480</v>
      </c>
      <c r="F864" s="273">
        <v>45566</v>
      </c>
      <c r="G864" s="262">
        <v>3.68</v>
      </c>
      <c r="H864" s="271"/>
      <c r="I864" s="271"/>
    </row>
    <row r="865" spans="1:9" hidden="1" x14ac:dyDescent="0.25">
      <c r="A865" s="271" t="s">
        <v>596</v>
      </c>
      <c r="B865" s="282" t="s">
        <v>597</v>
      </c>
      <c r="C865" s="271" t="s">
        <v>469</v>
      </c>
      <c r="D865" s="276">
        <v>8</v>
      </c>
      <c r="E865" s="276">
        <f t="shared" si="13"/>
        <v>480</v>
      </c>
      <c r="F865" s="273">
        <v>45566</v>
      </c>
      <c r="G865" s="262">
        <v>2.2799999999999998</v>
      </c>
      <c r="H865" s="271"/>
      <c r="I865" s="271"/>
    </row>
    <row r="866" spans="1:9" hidden="1" x14ac:dyDescent="0.25">
      <c r="A866" s="271" t="s">
        <v>596</v>
      </c>
      <c r="B866" s="282" t="s">
        <v>597</v>
      </c>
      <c r="C866" s="271" t="s">
        <v>469</v>
      </c>
      <c r="D866" s="276">
        <v>8</v>
      </c>
      <c r="E866" s="276">
        <f t="shared" si="13"/>
        <v>480</v>
      </c>
      <c r="F866" s="273">
        <v>45566</v>
      </c>
      <c r="G866" s="262">
        <v>2.42</v>
      </c>
      <c r="H866" s="271"/>
      <c r="I866" s="271"/>
    </row>
    <row r="867" spans="1:9" hidden="1" x14ac:dyDescent="0.25">
      <c r="A867" s="271" t="s">
        <v>596</v>
      </c>
      <c r="B867" s="282" t="s">
        <v>597</v>
      </c>
      <c r="C867" s="271" t="s">
        <v>469</v>
      </c>
      <c r="D867" s="276">
        <v>8</v>
      </c>
      <c r="E867" s="276">
        <f t="shared" si="13"/>
        <v>480</v>
      </c>
      <c r="F867" s="273">
        <v>45566</v>
      </c>
      <c r="G867" s="262">
        <v>2.92</v>
      </c>
      <c r="H867" s="271"/>
      <c r="I867" s="271"/>
    </row>
    <row r="868" spans="1:9" hidden="1" x14ac:dyDescent="0.25">
      <c r="A868" s="271" t="s">
        <v>596</v>
      </c>
      <c r="B868" s="282" t="s">
        <v>597</v>
      </c>
      <c r="C868" s="271" t="s">
        <v>469</v>
      </c>
      <c r="D868" s="276">
        <v>8</v>
      </c>
      <c r="E868" s="276">
        <f t="shared" si="13"/>
        <v>480</v>
      </c>
      <c r="F868" s="273">
        <v>45566</v>
      </c>
      <c r="G868" s="262">
        <v>2.37</v>
      </c>
      <c r="H868" s="271"/>
      <c r="I868" s="271"/>
    </row>
    <row r="869" spans="1:9" hidden="1" x14ac:dyDescent="0.25">
      <c r="A869" s="271" t="s">
        <v>596</v>
      </c>
      <c r="B869" s="282" t="s">
        <v>597</v>
      </c>
      <c r="C869" s="271" t="s">
        <v>469</v>
      </c>
      <c r="D869" s="276">
        <v>8</v>
      </c>
      <c r="E869" s="276">
        <f t="shared" si="13"/>
        <v>480</v>
      </c>
      <c r="F869" s="273">
        <v>45566</v>
      </c>
      <c r="G869" s="262">
        <v>8.83</v>
      </c>
      <c r="H869" s="271"/>
      <c r="I869" s="271"/>
    </row>
    <row r="870" spans="1:9" hidden="1" x14ac:dyDescent="0.25">
      <c r="A870" s="271" t="s">
        <v>596</v>
      </c>
      <c r="B870" s="282" t="s">
        <v>597</v>
      </c>
      <c r="C870" s="271" t="s">
        <v>469</v>
      </c>
      <c r="D870" s="276">
        <v>8</v>
      </c>
      <c r="E870" s="276">
        <f t="shared" si="13"/>
        <v>480</v>
      </c>
      <c r="F870" s="273">
        <v>45566</v>
      </c>
      <c r="G870" s="262">
        <v>2.5</v>
      </c>
      <c r="H870" s="271"/>
      <c r="I870" s="271"/>
    </row>
    <row r="871" spans="1:9" hidden="1" x14ac:dyDescent="0.25">
      <c r="A871" s="271" t="s">
        <v>596</v>
      </c>
      <c r="B871" s="282" t="s">
        <v>587</v>
      </c>
      <c r="C871" s="271" t="s">
        <v>469</v>
      </c>
      <c r="D871" s="276">
        <v>8</v>
      </c>
      <c r="E871" s="276">
        <f t="shared" si="13"/>
        <v>480</v>
      </c>
      <c r="F871" s="273">
        <v>45567</v>
      </c>
      <c r="G871" s="262">
        <v>3.57</v>
      </c>
      <c r="H871" s="271"/>
      <c r="I871" s="271"/>
    </row>
    <row r="872" spans="1:9" hidden="1" x14ac:dyDescent="0.25">
      <c r="A872" s="271" t="s">
        <v>584</v>
      </c>
      <c r="B872" s="283" t="s">
        <v>589</v>
      </c>
      <c r="C872" s="271" t="s">
        <v>469</v>
      </c>
      <c r="D872" s="276">
        <v>8</v>
      </c>
      <c r="E872" s="276">
        <f t="shared" si="13"/>
        <v>480</v>
      </c>
      <c r="F872" s="273">
        <v>45567</v>
      </c>
      <c r="G872" s="262">
        <v>0.57999999999999996</v>
      </c>
      <c r="H872" s="271"/>
      <c r="I872" s="271"/>
    </row>
    <row r="873" spans="1:9" hidden="1" x14ac:dyDescent="0.25">
      <c r="A873" s="271" t="s">
        <v>596</v>
      </c>
      <c r="B873" s="282" t="s">
        <v>586</v>
      </c>
      <c r="C873" s="271" t="s">
        <v>469</v>
      </c>
      <c r="D873" s="276">
        <v>8</v>
      </c>
      <c r="E873" s="276">
        <f t="shared" si="13"/>
        <v>480</v>
      </c>
      <c r="F873" s="273">
        <v>45567</v>
      </c>
      <c r="G873" s="262">
        <v>7.12</v>
      </c>
      <c r="H873" s="271"/>
      <c r="I873" s="271"/>
    </row>
    <row r="874" spans="1:9" hidden="1" x14ac:dyDescent="0.25">
      <c r="A874" s="271" t="s">
        <v>596</v>
      </c>
      <c r="B874" s="282" t="s">
        <v>586</v>
      </c>
      <c r="C874" s="271" t="s">
        <v>469</v>
      </c>
      <c r="D874" s="276">
        <v>8</v>
      </c>
      <c r="E874" s="276">
        <f t="shared" si="13"/>
        <v>480</v>
      </c>
      <c r="F874" s="273">
        <v>45567</v>
      </c>
      <c r="G874" s="262">
        <v>8.8000000000000007</v>
      </c>
      <c r="H874" s="271"/>
      <c r="I874" s="271"/>
    </row>
    <row r="875" spans="1:9" hidden="1" x14ac:dyDescent="0.25">
      <c r="A875" s="271" t="s">
        <v>584</v>
      </c>
      <c r="B875" s="283" t="s">
        <v>589</v>
      </c>
      <c r="C875" s="271" t="s">
        <v>469</v>
      </c>
      <c r="D875" s="276">
        <v>8</v>
      </c>
      <c r="E875" s="276">
        <f t="shared" si="13"/>
        <v>480</v>
      </c>
      <c r="F875" s="273">
        <v>45567</v>
      </c>
      <c r="G875" s="262">
        <v>1.9</v>
      </c>
      <c r="H875" s="271"/>
      <c r="I875" s="271"/>
    </row>
    <row r="876" spans="1:9" hidden="1" x14ac:dyDescent="0.25">
      <c r="A876" s="271" t="s">
        <v>596</v>
      </c>
      <c r="B876" s="282" t="s">
        <v>586</v>
      </c>
      <c r="C876" s="271" t="s">
        <v>469</v>
      </c>
      <c r="D876" s="276">
        <v>8</v>
      </c>
      <c r="E876" s="276">
        <f t="shared" si="13"/>
        <v>480</v>
      </c>
      <c r="F876" s="273">
        <v>45567</v>
      </c>
      <c r="G876" s="262">
        <v>9.15</v>
      </c>
      <c r="H876" s="271"/>
      <c r="I876" s="271"/>
    </row>
    <row r="877" spans="1:9" hidden="1" x14ac:dyDescent="0.25">
      <c r="A877" s="271" t="s">
        <v>596</v>
      </c>
      <c r="B877" s="282" t="s">
        <v>586</v>
      </c>
      <c r="C877" s="271" t="s">
        <v>469</v>
      </c>
      <c r="D877" s="276">
        <v>8</v>
      </c>
      <c r="E877" s="276">
        <f t="shared" si="13"/>
        <v>480</v>
      </c>
      <c r="F877" s="273">
        <v>45567</v>
      </c>
      <c r="G877" s="262">
        <v>6.92</v>
      </c>
      <c r="H877" s="271"/>
      <c r="I877" s="271"/>
    </row>
    <row r="878" spans="1:9" hidden="1" x14ac:dyDescent="0.25">
      <c r="A878" s="271" t="s">
        <v>596</v>
      </c>
      <c r="B878" s="282" t="s">
        <v>586</v>
      </c>
      <c r="C878" s="271" t="s">
        <v>469</v>
      </c>
      <c r="D878" s="276">
        <v>8</v>
      </c>
      <c r="E878" s="276">
        <f t="shared" si="13"/>
        <v>480</v>
      </c>
      <c r="F878" s="273">
        <v>45567</v>
      </c>
      <c r="G878" s="262">
        <v>5.42</v>
      </c>
      <c r="H878" s="271"/>
      <c r="I878" s="271"/>
    </row>
    <row r="879" spans="1:9" hidden="1" x14ac:dyDescent="0.25">
      <c r="A879" s="271" t="s">
        <v>596</v>
      </c>
      <c r="B879" s="282" t="s">
        <v>586</v>
      </c>
      <c r="C879" s="271" t="s">
        <v>469</v>
      </c>
      <c r="D879" s="276">
        <v>8</v>
      </c>
      <c r="E879" s="276">
        <f t="shared" si="13"/>
        <v>480</v>
      </c>
      <c r="F879" s="273">
        <v>45567</v>
      </c>
      <c r="G879" s="262">
        <v>7.38</v>
      </c>
      <c r="H879" s="271"/>
      <c r="I879" s="271"/>
    </row>
    <row r="880" spans="1:9" hidden="1" x14ac:dyDescent="0.25">
      <c r="A880" s="271" t="s">
        <v>584</v>
      </c>
      <c r="B880" s="283" t="s">
        <v>589</v>
      </c>
      <c r="C880" s="271" t="s">
        <v>469</v>
      </c>
      <c r="D880" s="276">
        <v>8</v>
      </c>
      <c r="E880" s="276">
        <f t="shared" si="13"/>
        <v>480</v>
      </c>
      <c r="F880" s="273">
        <v>45567</v>
      </c>
      <c r="G880" s="262">
        <v>2.6</v>
      </c>
      <c r="H880" s="271"/>
      <c r="I880" s="271"/>
    </row>
    <row r="881" spans="1:9" hidden="1" x14ac:dyDescent="0.25">
      <c r="A881" s="271" t="s">
        <v>596</v>
      </c>
      <c r="B881" s="282" t="s">
        <v>597</v>
      </c>
      <c r="C881" s="271" t="s">
        <v>469</v>
      </c>
      <c r="D881" s="276">
        <v>8</v>
      </c>
      <c r="E881" s="276">
        <f t="shared" si="13"/>
        <v>480</v>
      </c>
      <c r="F881" s="273">
        <v>45567</v>
      </c>
      <c r="G881" s="262">
        <v>5.25</v>
      </c>
      <c r="H881" s="271"/>
      <c r="I881" s="271"/>
    </row>
    <row r="882" spans="1:9" hidden="1" x14ac:dyDescent="0.25">
      <c r="A882" s="271" t="s">
        <v>596</v>
      </c>
      <c r="B882" s="282" t="s">
        <v>597</v>
      </c>
      <c r="C882" s="271" t="s">
        <v>469</v>
      </c>
      <c r="D882" s="276">
        <v>8</v>
      </c>
      <c r="E882" s="276">
        <f t="shared" si="13"/>
        <v>480</v>
      </c>
      <c r="F882" s="273">
        <v>45567</v>
      </c>
      <c r="G882" s="262">
        <v>6.23</v>
      </c>
      <c r="H882" s="271"/>
      <c r="I882" s="271"/>
    </row>
    <row r="883" spans="1:9" hidden="1" x14ac:dyDescent="0.25">
      <c r="A883" s="271" t="s">
        <v>596</v>
      </c>
      <c r="B883" s="282" t="s">
        <v>597</v>
      </c>
      <c r="C883" s="271" t="s">
        <v>469</v>
      </c>
      <c r="D883" s="276">
        <v>8</v>
      </c>
      <c r="E883" s="276">
        <f t="shared" si="13"/>
        <v>480</v>
      </c>
      <c r="F883" s="273">
        <v>45567</v>
      </c>
      <c r="G883" s="262">
        <v>6.07</v>
      </c>
      <c r="H883" s="271"/>
      <c r="I883" s="271"/>
    </row>
    <row r="884" spans="1:9" hidden="1" x14ac:dyDescent="0.25">
      <c r="A884" s="271" t="s">
        <v>584</v>
      </c>
      <c r="B884" s="283" t="s">
        <v>591</v>
      </c>
      <c r="C884" s="271" t="s">
        <v>469</v>
      </c>
      <c r="D884" s="276">
        <v>8</v>
      </c>
      <c r="E884" s="276">
        <f t="shared" si="13"/>
        <v>480</v>
      </c>
      <c r="F884" s="273">
        <v>45567</v>
      </c>
      <c r="G884" s="262">
        <v>4.43</v>
      </c>
      <c r="H884" s="271"/>
      <c r="I884" s="271"/>
    </row>
    <row r="885" spans="1:9" hidden="1" x14ac:dyDescent="0.25">
      <c r="A885" s="271" t="s">
        <v>596</v>
      </c>
      <c r="B885" s="282" t="s">
        <v>597</v>
      </c>
      <c r="C885" s="271" t="s">
        <v>469</v>
      </c>
      <c r="D885" s="276">
        <v>8</v>
      </c>
      <c r="E885" s="276">
        <f t="shared" si="13"/>
        <v>480</v>
      </c>
      <c r="F885" s="273">
        <v>45567</v>
      </c>
      <c r="G885" s="262">
        <v>9.5</v>
      </c>
      <c r="H885" s="271"/>
      <c r="I885" s="271"/>
    </row>
    <row r="886" spans="1:9" hidden="1" x14ac:dyDescent="0.25">
      <c r="A886" s="271" t="s">
        <v>584</v>
      </c>
      <c r="B886" s="283" t="s">
        <v>609</v>
      </c>
      <c r="C886" s="271" t="s">
        <v>469</v>
      </c>
      <c r="D886" s="276">
        <v>8</v>
      </c>
      <c r="E886" s="276">
        <f t="shared" si="13"/>
        <v>480</v>
      </c>
      <c r="F886" s="273">
        <v>45567</v>
      </c>
      <c r="G886" s="262">
        <v>2.25</v>
      </c>
      <c r="H886" s="271"/>
      <c r="I886" s="271"/>
    </row>
    <row r="887" spans="1:9" hidden="1" x14ac:dyDescent="0.25">
      <c r="A887" s="271" t="s">
        <v>596</v>
      </c>
      <c r="B887" s="282" t="s">
        <v>597</v>
      </c>
      <c r="C887" s="271" t="s">
        <v>469</v>
      </c>
      <c r="D887" s="276">
        <v>8</v>
      </c>
      <c r="E887" s="276">
        <f t="shared" si="13"/>
        <v>480</v>
      </c>
      <c r="F887" s="273">
        <v>45567</v>
      </c>
      <c r="G887" s="262">
        <v>5.87</v>
      </c>
      <c r="H887" s="271"/>
      <c r="I887" s="271"/>
    </row>
    <row r="888" spans="1:9" hidden="1" x14ac:dyDescent="0.25">
      <c r="A888" s="271" t="s">
        <v>596</v>
      </c>
      <c r="B888" s="282" t="s">
        <v>597</v>
      </c>
      <c r="C888" s="271" t="s">
        <v>469</v>
      </c>
      <c r="D888" s="276">
        <v>8</v>
      </c>
      <c r="E888" s="276">
        <f t="shared" si="13"/>
        <v>480</v>
      </c>
      <c r="F888" s="273">
        <v>45567</v>
      </c>
      <c r="G888" s="262">
        <v>4.37</v>
      </c>
      <c r="H888" s="271"/>
      <c r="I888" s="271"/>
    </row>
    <row r="889" spans="1:9" hidden="1" x14ac:dyDescent="0.25">
      <c r="A889" s="271" t="s">
        <v>596</v>
      </c>
      <c r="B889" s="282" t="s">
        <v>597</v>
      </c>
      <c r="C889" s="271" t="s">
        <v>469</v>
      </c>
      <c r="D889" s="276">
        <v>8</v>
      </c>
      <c r="E889" s="276">
        <f t="shared" si="13"/>
        <v>480</v>
      </c>
      <c r="F889" s="273">
        <v>45567</v>
      </c>
      <c r="G889" s="262">
        <v>4.3</v>
      </c>
      <c r="H889" s="271"/>
      <c r="I889" s="271"/>
    </row>
    <row r="890" spans="1:9" hidden="1" x14ac:dyDescent="0.25">
      <c r="A890" s="271" t="s">
        <v>596</v>
      </c>
      <c r="B890" s="282" t="s">
        <v>597</v>
      </c>
      <c r="C890" s="271" t="s">
        <v>469</v>
      </c>
      <c r="D890" s="276">
        <v>8</v>
      </c>
      <c r="E890" s="276">
        <f t="shared" si="13"/>
        <v>480</v>
      </c>
      <c r="F890" s="273">
        <v>45567</v>
      </c>
      <c r="G890" s="262">
        <v>3.85</v>
      </c>
      <c r="H890" s="271"/>
      <c r="I890" s="271"/>
    </row>
    <row r="891" spans="1:9" hidden="1" x14ac:dyDescent="0.25">
      <c r="A891" s="271" t="s">
        <v>596</v>
      </c>
      <c r="B891" s="282" t="s">
        <v>597</v>
      </c>
      <c r="C891" s="271" t="s">
        <v>469</v>
      </c>
      <c r="D891" s="276">
        <v>8</v>
      </c>
      <c r="E891" s="276">
        <f t="shared" si="13"/>
        <v>480</v>
      </c>
      <c r="F891" s="273">
        <v>45567</v>
      </c>
      <c r="G891" s="262">
        <v>5.28</v>
      </c>
      <c r="H891" s="271"/>
      <c r="I891" s="271"/>
    </row>
    <row r="892" spans="1:9" hidden="1" x14ac:dyDescent="0.25">
      <c r="A892" s="271" t="s">
        <v>596</v>
      </c>
      <c r="B892" s="282" t="s">
        <v>597</v>
      </c>
      <c r="C892" s="271" t="s">
        <v>469</v>
      </c>
      <c r="D892" s="276">
        <v>8</v>
      </c>
      <c r="E892" s="276">
        <f t="shared" si="13"/>
        <v>480</v>
      </c>
      <c r="F892" s="273">
        <v>45567</v>
      </c>
      <c r="G892" s="262">
        <v>7.77</v>
      </c>
      <c r="H892" s="271"/>
      <c r="I892" s="271"/>
    </row>
    <row r="893" spans="1:9" hidden="1" x14ac:dyDescent="0.25">
      <c r="A893" s="271" t="s">
        <v>596</v>
      </c>
      <c r="B893" s="282" t="s">
        <v>597</v>
      </c>
      <c r="C893" s="271" t="s">
        <v>469</v>
      </c>
      <c r="D893" s="276">
        <v>8</v>
      </c>
      <c r="E893" s="276">
        <f t="shared" si="13"/>
        <v>480</v>
      </c>
      <c r="F893" s="273">
        <v>45567</v>
      </c>
      <c r="G893" s="262">
        <v>6.3</v>
      </c>
      <c r="H893" s="271"/>
      <c r="I893" s="271"/>
    </row>
    <row r="894" spans="1:9" hidden="1" x14ac:dyDescent="0.25">
      <c r="A894" s="271" t="s">
        <v>596</v>
      </c>
      <c r="B894" s="286" t="s">
        <v>586</v>
      </c>
      <c r="C894" s="271" t="s">
        <v>469</v>
      </c>
      <c r="D894" s="276">
        <v>8</v>
      </c>
      <c r="E894" s="276">
        <f t="shared" si="13"/>
        <v>480</v>
      </c>
      <c r="F894" s="273">
        <v>45567</v>
      </c>
      <c r="G894" s="262">
        <v>4.22</v>
      </c>
      <c r="H894" s="271"/>
      <c r="I894" s="271"/>
    </row>
    <row r="895" spans="1:9" hidden="1" x14ac:dyDescent="0.25">
      <c r="A895" s="271" t="s">
        <v>584</v>
      </c>
      <c r="B895" s="283" t="s">
        <v>609</v>
      </c>
      <c r="C895" s="271" t="s">
        <v>469</v>
      </c>
      <c r="D895" s="276">
        <v>8</v>
      </c>
      <c r="E895" s="276">
        <f t="shared" si="13"/>
        <v>480</v>
      </c>
      <c r="F895" s="273">
        <v>45567</v>
      </c>
      <c r="G895" s="262">
        <v>13.28</v>
      </c>
      <c r="H895" s="271"/>
      <c r="I895" s="271"/>
    </row>
    <row r="896" spans="1:9" hidden="1" x14ac:dyDescent="0.25">
      <c r="A896" s="271" t="s">
        <v>596</v>
      </c>
      <c r="B896" s="282" t="s">
        <v>597</v>
      </c>
      <c r="C896" s="271" t="s">
        <v>469</v>
      </c>
      <c r="D896" s="276">
        <v>8</v>
      </c>
      <c r="E896" s="276">
        <f t="shared" si="13"/>
        <v>480</v>
      </c>
      <c r="F896" s="273">
        <v>45567</v>
      </c>
      <c r="G896" s="262">
        <v>1.83</v>
      </c>
      <c r="H896" s="271"/>
      <c r="I896" s="271"/>
    </row>
    <row r="897" spans="1:9" hidden="1" x14ac:dyDescent="0.25">
      <c r="A897" s="271" t="s">
        <v>596</v>
      </c>
      <c r="B897" s="282" t="s">
        <v>597</v>
      </c>
      <c r="C897" s="271" t="s">
        <v>469</v>
      </c>
      <c r="D897" s="276">
        <v>8</v>
      </c>
      <c r="E897" s="276">
        <f t="shared" si="13"/>
        <v>480</v>
      </c>
      <c r="F897" s="273">
        <v>45567</v>
      </c>
      <c r="G897" s="262">
        <v>7.07</v>
      </c>
      <c r="H897" s="271"/>
      <c r="I897" s="271"/>
    </row>
    <row r="898" spans="1:9" hidden="1" x14ac:dyDescent="0.25">
      <c r="A898" s="271" t="s">
        <v>596</v>
      </c>
      <c r="B898" s="282" t="s">
        <v>597</v>
      </c>
      <c r="C898" s="271" t="s">
        <v>469</v>
      </c>
      <c r="D898" s="276">
        <v>8</v>
      </c>
      <c r="E898" s="276">
        <f t="shared" si="13"/>
        <v>480</v>
      </c>
      <c r="F898" s="273">
        <v>45567</v>
      </c>
      <c r="G898" s="262">
        <v>7.4</v>
      </c>
      <c r="H898" s="271"/>
      <c r="I898" s="271"/>
    </row>
    <row r="899" spans="1:9" hidden="1" x14ac:dyDescent="0.25">
      <c r="A899" s="271" t="s">
        <v>596</v>
      </c>
      <c r="B899" s="282" t="s">
        <v>597</v>
      </c>
      <c r="C899" s="271" t="s">
        <v>469</v>
      </c>
      <c r="D899" s="276">
        <v>8</v>
      </c>
      <c r="E899" s="276">
        <f t="shared" ref="E899:E962" si="14">+D899*60</f>
        <v>480</v>
      </c>
      <c r="F899" s="273">
        <v>45567</v>
      </c>
      <c r="G899" s="262">
        <v>8.1999999999999993</v>
      </c>
      <c r="H899" s="271"/>
      <c r="I899" s="271"/>
    </row>
    <row r="900" spans="1:9" hidden="1" x14ac:dyDescent="0.25">
      <c r="A900" s="271" t="s">
        <v>596</v>
      </c>
      <c r="B900" s="282" t="s">
        <v>597</v>
      </c>
      <c r="C900" s="271" t="s">
        <v>469</v>
      </c>
      <c r="D900" s="276">
        <v>8</v>
      </c>
      <c r="E900" s="276">
        <f t="shared" si="14"/>
        <v>480</v>
      </c>
      <c r="F900" s="273">
        <v>45567</v>
      </c>
      <c r="G900" s="262">
        <v>6.92</v>
      </c>
      <c r="H900" s="271"/>
      <c r="I900" s="271"/>
    </row>
    <row r="901" spans="1:9" hidden="1" x14ac:dyDescent="0.25">
      <c r="A901" s="271" t="s">
        <v>596</v>
      </c>
      <c r="B901" s="282" t="s">
        <v>597</v>
      </c>
      <c r="C901" s="271" t="s">
        <v>469</v>
      </c>
      <c r="D901" s="276">
        <v>8</v>
      </c>
      <c r="E901" s="276">
        <f t="shared" si="14"/>
        <v>480</v>
      </c>
      <c r="F901" s="273">
        <v>45567</v>
      </c>
      <c r="G901" s="262">
        <v>4.18</v>
      </c>
      <c r="H901" s="271"/>
      <c r="I901" s="271"/>
    </row>
    <row r="902" spans="1:9" hidden="1" x14ac:dyDescent="0.25">
      <c r="A902" s="271" t="s">
        <v>596</v>
      </c>
      <c r="B902" s="282" t="s">
        <v>597</v>
      </c>
      <c r="C902" s="271" t="s">
        <v>469</v>
      </c>
      <c r="D902" s="276">
        <v>8</v>
      </c>
      <c r="E902" s="276">
        <f t="shared" si="14"/>
        <v>480</v>
      </c>
      <c r="F902" s="273">
        <v>45567</v>
      </c>
      <c r="G902" s="262">
        <v>9.1199999999999992</v>
      </c>
      <c r="H902" s="271"/>
      <c r="I902" s="271"/>
    </row>
    <row r="903" spans="1:9" hidden="1" x14ac:dyDescent="0.25">
      <c r="A903" s="271" t="s">
        <v>596</v>
      </c>
      <c r="B903" s="282" t="s">
        <v>597</v>
      </c>
      <c r="C903" s="271" t="s">
        <v>469</v>
      </c>
      <c r="D903" s="276">
        <v>8</v>
      </c>
      <c r="E903" s="276">
        <f t="shared" si="14"/>
        <v>480</v>
      </c>
      <c r="F903" s="273">
        <v>45567</v>
      </c>
      <c r="G903" s="262">
        <v>8.1300000000000008</v>
      </c>
      <c r="H903" s="271"/>
      <c r="I903" s="271"/>
    </row>
    <row r="904" spans="1:9" hidden="1" x14ac:dyDescent="0.25">
      <c r="A904" s="271" t="s">
        <v>596</v>
      </c>
      <c r="B904" s="282" t="s">
        <v>585</v>
      </c>
      <c r="C904" s="271" t="s">
        <v>469</v>
      </c>
      <c r="D904" s="276">
        <v>8</v>
      </c>
      <c r="E904" s="276">
        <f t="shared" si="14"/>
        <v>480</v>
      </c>
      <c r="F904" s="273">
        <v>45567</v>
      </c>
      <c r="G904" s="262">
        <v>14.92</v>
      </c>
      <c r="H904" s="271"/>
      <c r="I904" s="271"/>
    </row>
    <row r="905" spans="1:9" hidden="1" x14ac:dyDescent="0.25">
      <c r="A905" s="271" t="s">
        <v>596</v>
      </c>
      <c r="B905" s="282" t="s">
        <v>585</v>
      </c>
      <c r="C905" s="271" t="s">
        <v>469</v>
      </c>
      <c r="D905" s="276">
        <v>8</v>
      </c>
      <c r="E905" s="276">
        <f t="shared" si="14"/>
        <v>480</v>
      </c>
      <c r="F905" s="273">
        <v>45567</v>
      </c>
      <c r="G905" s="262">
        <v>1.47</v>
      </c>
      <c r="H905" s="271"/>
      <c r="I905" s="271"/>
    </row>
    <row r="906" spans="1:9" hidden="1" x14ac:dyDescent="0.25">
      <c r="A906" s="271" t="s">
        <v>596</v>
      </c>
      <c r="B906" s="282" t="s">
        <v>585</v>
      </c>
      <c r="C906" s="271" t="s">
        <v>469</v>
      </c>
      <c r="D906" s="276">
        <v>8</v>
      </c>
      <c r="E906" s="276">
        <f t="shared" si="14"/>
        <v>480</v>
      </c>
      <c r="F906" s="273">
        <v>45567</v>
      </c>
      <c r="G906" s="262">
        <v>2.2799999999999998</v>
      </c>
      <c r="H906" s="271"/>
      <c r="I906" s="271"/>
    </row>
    <row r="907" spans="1:9" hidden="1" x14ac:dyDescent="0.25">
      <c r="A907" s="271" t="s">
        <v>596</v>
      </c>
      <c r="B907" s="282" t="s">
        <v>597</v>
      </c>
      <c r="C907" s="271" t="s">
        <v>469</v>
      </c>
      <c r="D907" s="276">
        <v>8</v>
      </c>
      <c r="E907" s="276">
        <f t="shared" si="14"/>
        <v>480</v>
      </c>
      <c r="F907" s="273">
        <v>45567</v>
      </c>
      <c r="G907" s="262">
        <v>7.65</v>
      </c>
      <c r="H907" s="271"/>
      <c r="I907" s="271"/>
    </row>
    <row r="908" spans="1:9" hidden="1" x14ac:dyDescent="0.25">
      <c r="A908" s="271" t="s">
        <v>596</v>
      </c>
      <c r="B908" s="282" t="s">
        <v>597</v>
      </c>
      <c r="C908" s="271" t="s">
        <v>469</v>
      </c>
      <c r="D908" s="276">
        <v>8</v>
      </c>
      <c r="E908" s="276">
        <f t="shared" si="14"/>
        <v>480</v>
      </c>
      <c r="F908" s="273">
        <v>45567</v>
      </c>
      <c r="G908" s="262">
        <v>7.18</v>
      </c>
      <c r="H908" s="271"/>
      <c r="I908" s="271"/>
    </row>
    <row r="909" spans="1:9" hidden="1" x14ac:dyDescent="0.25">
      <c r="A909" s="271" t="s">
        <v>596</v>
      </c>
      <c r="B909" s="282" t="s">
        <v>597</v>
      </c>
      <c r="C909" s="271" t="s">
        <v>469</v>
      </c>
      <c r="D909" s="276">
        <v>8</v>
      </c>
      <c r="E909" s="276">
        <f t="shared" si="14"/>
        <v>480</v>
      </c>
      <c r="F909" s="273">
        <v>45567</v>
      </c>
      <c r="G909" s="262">
        <v>5.22</v>
      </c>
      <c r="H909" s="271"/>
      <c r="I909" s="271"/>
    </row>
    <row r="910" spans="1:9" hidden="1" x14ac:dyDescent="0.25">
      <c r="A910" s="271" t="s">
        <v>584</v>
      </c>
      <c r="B910" s="283" t="s">
        <v>588</v>
      </c>
      <c r="C910" s="271" t="s">
        <v>469</v>
      </c>
      <c r="D910" s="276">
        <v>8</v>
      </c>
      <c r="E910" s="276">
        <f t="shared" si="14"/>
        <v>480</v>
      </c>
      <c r="F910" s="273">
        <v>45567</v>
      </c>
      <c r="G910" s="262">
        <v>7.55</v>
      </c>
      <c r="H910" s="271"/>
      <c r="I910" s="271"/>
    </row>
    <row r="911" spans="1:9" hidden="1" x14ac:dyDescent="0.25">
      <c r="A911" s="271" t="s">
        <v>596</v>
      </c>
      <c r="B911" s="282" t="s">
        <v>597</v>
      </c>
      <c r="C911" s="271" t="s">
        <v>469</v>
      </c>
      <c r="D911" s="276">
        <v>8</v>
      </c>
      <c r="E911" s="276">
        <f t="shared" si="14"/>
        <v>480</v>
      </c>
      <c r="F911" s="273">
        <v>45567</v>
      </c>
      <c r="G911" s="262">
        <v>4.95</v>
      </c>
      <c r="H911" s="271"/>
      <c r="I911" s="271"/>
    </row>
    <row r="912" spans="1:9" hidden="1" x14ac:dyDescent="0.25">
      <c r="A912" s="271" t="s">
        <v>596</v>
      </c>
      <c r="B912" s="282" t="s">
        <v>597</v>
      </c>
      <c r="C912" s="271" t="s">
        <v>469</v>
      </c>
      <c r="D912" s="276">
        <v>8</v>
      </c>
      <c r="E912" s="276">
        <f t="shared" si="14"/>
        <v>480</v>
      </c>
      <c r="F912" s="273">
        <v>45567</v>
      </c>
      <c r="G912" s="262">
        <v>6.62</v>
      </c>
      <c r="H912" s="271"/>
      <c r="I912" s="271"/>
    </row>
    <row r="913" spans="1:9" hidden="1" x14ac:dyDescent="0.25">
      <c r="A913" s="271" t="s">
        <v>596</v>
      </c>
      <c r="B913" s="282" t="s">
        <v>597</v>
      </c>
      <c r="C913" s="271" t="s">
        <v>469</v>
      </c>
      <c r="D913" s="276">
        <v>8</v>
      </c>
      <c r="E913" s="276">
        <f t="shared" si="14"/>
        <v>480</v>
      </c>
      <c r="F913" s="273">
        <v>45567</v>
      </c>
      <c r="G913" s="262">
        <v>6.62</v>
      </c>
      <c r="H913" s="271"/>
      <c r="I913" s="271"/>
    </row>
    <row r="914" spans="1:9" hidden="1" x14ac:dyDescent="0.25">
      <c r="A914" s="271" t="s">
        <v>596</v>
      </c>
      <c r="B914" s="282" t="s">
        <v>585</v>
      </c>
      <c r="C914" s="271" t="s">
        <v>469</v>
      </c>
      <c r="D914" s="276">
        <v>8</v>
      </c>
      <c r="E914" s="276">
        <f t="shared" si="14"/>
        <v>480</v>
      </c>
      <c r="F914" s="273">
        <v>45567</v>
      </c>
      <c r="G914" s="262">
        <v>6.53</v>
      </c>
      <c r="H914" s="271"/>
      <c r="I914" s="271"/>
    </row>
    <row r="915" spans="1:9" hidden="1" x14ac:dyDescent="0.25">
      <c r="A915" s="271" t="s">
        <v>596</v>
      </c>
      <c r="B915" s="282" t="s">
        <v>597</v>
      </c>
      <c r="C915" s="271" t="s">
        <v>469</v>
      </c>
      <c r="D915" s="276">
        <v>8</v>
      </c>
      <c r="E915" s="276">
        <f t="shared" si="14"/>
        <v>480</v>
      </c>
      <c r="F915" s="273">
        <v>45567</v>
      </c>
      <c r="G915" s="262">
        <v>13.2</v>
      </c>
      <c r="H915" s="271"/>
      <c r="I915" s="271"/>
    </row>
    <row r="916" spans="1:9" hidden="1" x14ac:dyDescent="0.25">
      <c r="A916" s="271" t="s">
        <v>596</v>
      </c>
      <c r="B916" s="282" t="s">
        <v>597</v>
      </c>
      <c r="C916" s="271" t="s">
        <v>469</v>
      </c>
      <c r="D916" s="276">
        <v>8</v>
      </c>
      <c r="E916" s="276">
        <f t="shared" si="14"/>
        <v>480</v>
      </c>
      <c r="F916" s="273">
        <v>45567</v>
      </c>
      <c r="G916" s="262">
        <v>7.85</v>
      </c>
      <c r="H916" s="271"/>
      <c r="I916" s="271"/>
    </row>
    <row r="917" spans="1:9" hidden="1" x14ac:dyDescent="0.25">
      <c r="A917" s="271" t="s">
        <v>584</v>
      </c>
      <c r="B917" s="283" t="s">
        <v>589</v>
      </c>
      <c r="C917" s="271" t="s">
        <v>469</v>
      </c>
      <c r="D917" s="276">
        <v>8</v>
      </c>
      <c r="E917" s="276">
        <f t="shared" si="14"/>
        <v>480</v>
      </c>
      <c r="F917" s="273">
        <v>45567</v>
      </c>
      <c r="G917" s="262">
        <v>6.53</v>
      </c>
      <c r="H917" s="271"/>
      <c r="I917" s="271"/>
    </row>
    <row r="918" spans="1:9" hidden="1" x14ac:dyDescent="0.25">
      <c r="A918" s="271" t="s">
        <v>596</v>
      </c>
      <c r="B918" s="282" t="s">
        <v>597</v>
      </c>
      <c r="C918" s="271" t="s">
        <v>469</v>
      </c>
      <c r="D918" s="276">
        <v>8</v>
      </c>
      <c r="E918" s="276">
        <f t="shared" si="14"/>
        <v>480</v>
      </c>
      <c r="F918" s="273">
        <v>45567</v>
      </c>
      <c r="G918" s="262">
        <v>23.67</v>
      </c>
      <c r="H918" s="271"/>
      <c r="I918" s="271"/>
    </row>
    <row r="919" spans="1:9" hidden="1" x14ac:dyDescent="0.25">
      <c r="A919" s="271" t="s">
        <v>584</v>
      </c>
      <c r="B919" s="283" t="s">
        <v>588</v>
      </c>
      <c r="C919" s="271" t="s">
        <v>469</v>
      </c>
      <c r="D919" s="276">
        <v>8</v>
      </c>
      <c r="E919" s="276">
        <f t="shared" si="14"/>
        <v>480</v>
      </c>
      <c r="F919" s="273">
        <v>45568</v>
      </c>
      <c r="G919" s="262">
        <v>0.57999999999999996</v>
      </c>
      <c r="H919" s="271"/>
      <c r="I919" s="271"/>
    </row>
    <row r="920" spans="1:9" hidden="1" x14ac:dyDescent="0.25">
      <c r="A920" s="271" t="s">
        <v>596</v>
      </c>
      <c r="B920" s="282" t="s">
        <v>498</v>
      </c>
      <c r="C920" s="271" t="s">
        <v>469</v>
      </c>
      <c r="D920" s="276">
        <v>8</v>
      </c>
      <c r="E920" s="276">
        <f t="shared" si="14"/>
        <v>480</v>
      </c>
      <c r="F920" s="273">
        <v>45568</v>
      </c>
      <c r="G920" s="262">
        <v>23.92</v>
      </c>
      <c r="H920" s="271"/>
      <c r="I920" s="271"/>
    </row>
    <row r="921" spans="1:9" hidden="1" x14ac:dyDescent="0.25">
      <c r="A921" s="271" t="s">
        <v>596</v>
      </c>
      <c r="B921" s="282" t="s">
        <v>597</v>
      </c>
      <c r="C921" s="271" t="s">
        <v>469</v>
      </c>
      <c r="D921" s="276">
        <v>8</v>
      </c>
      <c r="E921" s="276">
        <f t="shared" si="14"/>
        <v>480</v>
      </c>
      <c r="F921" s="273">
        <v>45568</v>
      </c>
      <c r="G921" s="262">
        <v>19.920000000000002</v>
      </c>
      <c r="H921" s="271"/>
      <c r="I921" s="271"/>
    </row>
    <row r="922" spans="1:9" hidden="1" x14ac:dyDescent="0.25">
      <c r="A922" s="271" t="s">
        <v>596</v>
      </c>
      <c r="B922" s="282" t="s">
        <v>597</v>
      </c>
      <c r="C922" s="271" t="s">
        <v>469</v>
      </c>
      <c r="D922" s="276">
        <v>8</v>
      </c>
      <c r="E922" s="276">
        <f t="shared" si="14"/>
        <v>480</v>
      </c>
      <c r="F922" s="273">
        <v>45568</v>
      </c>
      <c r="G922" s="262">
        <v>29.08</v>
      </c>
      <c r="H922" s="271"/>
      <c r="I922" s="271"/>
    </row>
    <row r="923" spans="1:9" hidden="1" x14ac:dyDescent="0.25">
      <c r="A923" s="271" t="s">
        <v>596</v>
      </c>
      <c r="B923" s="282" t="s">
        <v>597</v>
      </c>
      <c r="C923" s="271" t="s">
        <v>469</v>
      </c>
      <c r="D923" s="276">
        <v>8</v>
      </c>
      <c r="E923" s="276">
        <f t="shared" si="14"/>
        <v>480</v>
      </c>
      <c r="F923" s="273">
        <v>45568</v>
      </c>
      <c r="G923" s="262">
        <v>12.85</v>
      </c>
      <c r="H923" s="271"/>
      <c r="I923" s="271"/>
    </row>
    <row r="924" spans="1:9" hidden="1" x14ac:dyDescent="0.25">
      <c r="A924" s="271" t="s">
        <v>596</v>
      </c>
      <c r="B924" s="282" t="s">
        <v>597</v>
      </c>
      <c r="C924" s="271" t="s">
        <v>469</v>
      </c>
      <c r="D924" s="276">
        <v>8</v>
      </c>
      <c r="E924" s="276">
        <f t="shared" si="14"/>
        <v>480</v>
      </c>
      <c r="F924" s="273">
        <v>45568</v>
      </c>
      <c r="G924" s="262">
        <v>10.4</v>
      </c>
      <c r="H924" s="271"/>
      <c r="I924" s="271"/>
    </row>
    <row r="925" spans="1:9" hidden="1" x14ac:dyDescent="0.25">
      <c r="A925" s="271" t="s">
        <v>596</v>
      </c>
      <c r="B925" s="282" t="s">
        <v>597</v>
      </c>
      <c r="C925" s="271" t="s">
        <v>469</v>
      </c>
      <c r="D925" s="276">
        <v>8</v>
      </c>
      <c r="E925" s="276">
        <f t="shared" si="14"/>
        <v>480</v>
      </c>
      <c r="F925" s="273">
        <v>45568</v>
      </c>
      <c r="G925" s="262">
        <v>15.78</v>
      </c>
      <c r="H925" s="271"/>
      <c r="I925" s="271"/>
    </row>
    <row r="926" spans="1:9" hidden="1" x14ac:dyDescent="0.25">
      <c r="A926" s="271" t="s">
        <v>596</v>
      </c>
      <c r="B926" s="282" t="s">
        <v>597</v>
      </c>
      <c r="C926" s="271" t="s">
        <v>469</v>
      </c>
      <c r="D926" s="276">
        <v>8</v>
      </c>
      <c r="E926" s="276">
        <f t="shared" si="14"/>
        <v>480</v>
      </c>
      <c r="F926" s="273">
        <v>45568</v>
      </c>
      <c r="G926" s="262">
        <v>5.43</v>
      </c>
      <c r="H926" s="271"/>
      <c r="I926" s="271"/>
    </row>
    <row r="927" spans="1:9" hidden="1" x14ac:dyDescent="0.25">
      <c r="A927" s="271" t="s">
        <v>596</v>
      </c>
      <c r="B927" s="282" t="s">
        <v>597</v>
      </c>
      <c r="C927" s="271" t="s">
        <v>469</v>
      </c>
      <c r="D927" s="276">
        <v>8</v>
      </c>
      <c r="E927" s="276">
        <f t="shared" si="14"/>
        <v>480</v>
      </c>
      <c r="F927" s="273">
        <v>45568</v>
      </c>
      <c r="G927" s="262">
        <v>2.02</v>
      </c>
      <c r="H927" s="271"/>
      <c r="I927" s="271"/>
    </row>
    <row r="928" spans="1:9" hidden="1" x14ac:dyDescent="0.25">
      <c r="A928" s="271" t="s">
        <v>596</v>
      </c>
      <c r="B928" s="282" t="s">
        <v>597</v>
      </c>
      <c r="C928" s="271" t="s">
        <v>469</v>
      </c>
      <c r="D928" s="276">
        <v>8</v>
      </c>
      <c r="E928" s="276">
        <f t="shared" si="14"/>
        <v>480</v>
      </c>
      <c r="F928" s="273">
        <v>45568</v>
      </c>
      <c r="G928" s="262">
        <v>8.1199999999999992</v>
      </c>
      <c r="H928" s="271"/>
      <c r="I928" s="271"/>
    </row>
    <row r="929" spans="1:9" hidden="1" x14ac:dyDescent="0.25">
      <c r="A929" s="271" t="s">
        <v>596</v>
      </c>
      <c r="B929" s="282" t="s">
        <v>597</v>
      </c>
      <c r="C929" s="271" t="s">
        <v>469</v>
      </c>
      <c r="D929" s="276">
        <v>8</v>
      </c>
      <c r="E929" s="276">
        <f t="shared" si="14"/>
        <v>480</v>
      </c>
      <c r="F929" s="273">
        <v>45568</v>
      </c>
      <c r="G929" s="262">
        <v>4.9000000000000004</v>
      </c>
      <c r="H929" s="271"/>
      <c r="I929" s="271"/>
    </row>
    <row r="930" spans="1:9" hidden="1" x14ac:dyDescent="0.25">
      <c r="A930" s="271" t="s">
        <v>596</v>
      </c>
      <c r="B930" s="282" t="s">
        <v>585</v>
      </c>
      <c r="C930" s="271" t="s">
        <v>469</v>
      </c>
      <c r="D930" s="276">
        <v>8</v>
      </c>
      <c r="E930" s="276">
        <f t="shared" si="14"/>
        <v>480</v>
      </c>
      <c r="F930" s="273">
        <v>45568</v>
      </c>
      <c r="G930" s="262">
        <v>13.75</v>
      </c>
      <c r="H930" s="271"/>
      <c r="I930" s="271"/>
    </row>
    <row r="931" spans="1:9" hidden="1" x14ac:dyDescent="0.25">
      <c r="A931" s="271" t="s">
        <v>596</v>
      </c>
      <c r="B931" s="282" t="s">
        <v>597</v>
      </c>
      <c r="C931" s="271" t="s">
        <v>469</v>
      </c>
      <c r="D931" s="276">
        <v>8</v>
      </c>
      <c r="E931" s="276">
        <f t="shared" si="14"/>
        <v>480</v>
      </c>
      <c r="F931" s="273">
        <v>45568</v>
      </c>
      <c r="G931" s="262">
        <v>22.27</v>
      </c>
      <c r="H931" s="271"/>
      <c r="I931" s="271"/>
    </row>
    <row r="932" spans="1:9" hidden="1" x14ac:dyDescent="0.25">
      <c r="A932" s="271" t="s">
        <v>596</v>
      </c>
      <c r="B932" s="282" t="s">
        <v>597</v>
      </c>
      <c r="C932" s="271" t="s">
        <v>469</v>
      </c>
      <c r="D932" s="276">
        <v>8</v>
      </c>
      <c r="E932" s="276">
        <f t="shared" si="14"/>
        <v>480</v>
      </c>
      <c r="F932" s="273">
        <v>45568</v>
      </c>
      <c r="G932" s="262">
        <v>25.4</v>
      </c>
      <c r="H932" s="271"/>
      <c r="I932" s="271"/>
    </row>
    <row r="933" spans="1:9" hidden="1" x14ac:dyDescent="0.25">
      <c r="A933" s="271" t="s">
        <v>596</v>
      </c>
      <c r="B933" s="282" t="s">
        <v>597</v>
      </c>
      <c r="C933" s="271" t="s">
        <v>469</v>
      </c>
      <c r="D933" s="276">
        <v>8</v>
      </c>
      <c r="E933" s="276">
        <f t="shared" si="14"/>
        <v>480</v>
      </c>
      <c r="F933" s="273">
        <v>45568</v>
      </c>
      <c r="G933" s="262">
        <v>4.7</v>
      </c>
      <c r="H933" s="271"/>
      <c r="I933" s="271"/>
    </row>
    <row r="934" spans="1:9" hidden="1" x14ac:dyDescent="0.25">
      <c r="A934" s="271" t="s">
        <v>596</v>
      </c>
      <c r="B934" s="282" t="s">
        <v>597</v>
      </c>
      <c r="C934" s="271" t="s">
        <v>469</v>
      </c>
      <c r="D934" s="276">
        <v>8</v>
      </c>
      <c r="E934" s="276">
        <f t="shared" si="14"/>
        <v>480</v>
      </c>
      <c r="F934" s="273">
        <v>45568</v>
      </c>
      <c r="G934" s="262">
        <v>2.17</v>
      </c>
      <c r="H934" s="271"/>
      <c r="I934" s="271"/>
    </row>
    <row r="935" spans="1:9" hidden="1" x14ac:dyDescent="0.25">
      <c r="A935" s="271" t="s">
        <v>596</v>
      </c>
      <c r="B935" s="282" t="s">
        <v>597</v>
      </c>
      <c r="C935" s="271" t="s">
        <v>469</v>
      </c>
      <c r="D935" s="276">
        <v>8</v>
      </c>
      <c r="E935" s="276">
        <f t="shared" si="14"/>
        <v>480</v>
      </c>
      <c r="F935" s="273">
        <v>45568</v>
      </c>
      <c r="G935" s="262">
        <v>2.92</v>
      </c>
      <c r="H935" s="271"/>
      <c r="I935" s="271"/>
    </row>
    <row r="936" spans="1:9" hidden="1" x14ac:dyDescent="0.25">
      <c r="A936" s="271" t="s">
        <v>596</v>
      </c>
      <c r="B936" s="282" t="s">
        <v>597</v>
      </c>
      <c r="C936" s="271" t="s">
        <v>469</v>
      </c>
      <c r="D936" s="276">
        <v>8</v>
      </c>
      <c r="E936" s="276">
        <f t="shared" si="14"/>
        <v>480</v>
      </c>
      <c r="F936" s="273">
        <v>45568</v>
      </c>
      <c r="G936" s="262">
        <v>2.9</v>
      </c>
      <c r="H936" s="271"/>
      <c r="I936" s="271"/>
    </row>
    <row r="937" spans="1:9" hidden="1" x14ac:dyDescent="0.25">
      <c r="A937" s="271" t="s">
        <v>596</v>
      </c>
      <c r="B937" s="282" t="s">
        <v>597</v>
      </c>
      <c r="C937" s="271" t="s">
        <v>469</v>
      </c>
      <c r="D937" s="276">
        <v>8</v>
      </c>
      <c r="E937" s="276">
        <f t="shared" si="14"/>
        <v>480</v>
      </c>
      <c r="F937" s="273">
        <v>45568</v>
      </c>
      <c r="G937" s="262">
        <v>17.38</v>
      </c>
      <c r="H937" s="271"/>
      <c r="I937" s="271"/>
    </row>
    <row r="938" spans="1:9" hidden="1" x14ac:dyDescent="0.25">
      <c r="A938" s="271" t="s">
        <v>596</v>
      </c>
      <c r="B938" s="282" t="s">
        <v>597</v>
      </c>
      <c r="C938" s="271" t="s">
        <v>469</v>
      </c>
      <c r="D938" s="276">
        <v>8</v>
      </c>
      <c r="E938" s="276">
        <f t="shared" si="14"/>
        <v>480</v>
      </c>
      <c r="F938" s="273">
        <v>45568</v>
      </c>
      <c r="G938" s="262">
        <v>5.0999999999999996</v>
      </c>
      <c r="H938" s="271"/>
      <c r="I938" s="271"/>
    </row>
    <row r="939" spans="1:9" hidden="1" x14ac:dyDescent="0.25">
      <c r="A939" s="271" t="s">
        <v>596</v>
      </c>
      <c r="B939" s="282" t="s">
        <v>597</v>
      </c>
      <c r="C939" s="271" t="s">
        <v>469</v>
      </c>
      <c r="D939" s="276">
        <v>8</v>
      </c>
      <c r="E939" s="276">
        <f t="shared" si="14"/>
        <v>480</v>
      </c>
      <c r="F939" s="273">
        <v>45568</v>
      </c>
      <c r="G939" s="262">
        <v>7.47</v>
      </c>
      <c r="H939" s="271"/>
      <c r="I939" s="271"/>
    </row>
    <row r="940" spans="1:9" hidden="1" x14ac:dyDescent="0.25">
      <c r="A940" s="271" t="s">
        <v>596</v>
      </c>
      <c r="B940" s="282" t="s">
        <v>597</v>
      </c>
      <c r="C940" s="271" t="s">
        <v>469</v>
      </c>
      <c r="D940" s="276">
        <v>8</v>
      </c>
      <c r="E940" s="276">
        <f t="shared" si="14"/>
        <v>480</v>
      </c>
      <c r="F940" s="273">
        <v>45568</v>
      </c>
      <c r="G940" s="262">
        <v>11.1</v>
      </c>
      <c r="H940" s="271"/>
      <c r="I940" s="271"/>
    </row>
    <row r="941" spans="1:9" hidden="1" x14ac:dyDescent="0.25">
      <c r="A941" s="271" t="s">
        <v>596</v>
      </c>
      <c r="B941" s="282" t="s">
        <v>597</v>
      </c>
      <c r="C941" s="271" t="s">
        <v>469</v>
      </c>
      <c r="D941" s="276">
        <v>8</v>
      </c>
      <c r="E941" s="276">
        <f t="shared" si="14"/>
        <v>480</v>
      </c>
      <c r="F941" s="273">
        <v>45568</v>
      </c>
      <c r="G941" s="262">
        <v>14.08</v>
      </c>
      <c r="H941" s="271"/>
      <c r="I941" s="271"/>
    </row>
    <row r="942" spans="1:9" hidden="1" x14ac:dyDescent="0.25">
      <c r="A942" s="271" t="s">
        <v>596</v>
      </c>
      <c r="B942" s="282" t="s">
        <v>597</v>
      </c>
      <c r="C942" s="271" t="s">
        <v>469</v>
      </c>
      <c r="D942" s="276">
        <v>8</v>
      </c>
      <c r="E942" s="276">
        <f t="shared" si="14"/>
        <v>480</v>
      </c>
      <c r="F942" s="273">
        <v>45568</v>
      </c>
      <c r="G942" s="262">
        <v>4.08</v>
      </c>
      <c r="H942" s="271"/>
      <c r="I942" s="271"/>
    </row>
    <row r="943" spans="1:9" hidden="1" x14ac:dyDescent="0.25">
      <c r="A943" s="271" t="s">
        <v>596</v>
      </c>
      <c r="B943" s="282" t="s">
        <v>597</v>
      </c>
      <c r="C943" s="271" t="s">
        <v>469</v>
      </c>
      <c r="D943" s="276">
        <v>8</v>
      </c>
      <c r="E943" s="276">
        <f t="shared" si="14"/>
        <v>480</v>
      </c>
      <c r="F943" s="273">
        <v>45568</v>
      </c>
      <c r="G943" s="262">
        <v>7.43</v>
      </c>
      <c r="H943" s="271"/>
      <c r="I943" s="271"/>
    </row>
    <row r="944" spans="1:9" hidden="1" x14ac:dyDescent="0.25">
      <c r="A944" s="271" t="s">
        <v>596</v>
      </c>
      <c r="B944" s="282" t="s">
        <v>597</v>
      </c>
      <c r="C944" s="271" t="s">
        <v>469</v>
      </c>
      <c r="D944" s="276">
        <v>8</v>
      </c>
      <c r="E944" s="276">
        <f t="shared" si="14"/>
        <v>480</v>
      </c>
      <c r="F944" s="273">
        <v>45568</v>
      </c>
      <c r="G944" s="262">
        <v>13.05</v>
      </c>
      <c r="H944" s="271"/>
      <c r="I944" s="271"/>
    </row>
    <row r="945" spans="1:9" hidden="1" x14ac:dyDescent="0.25">
      <c r="A945" s="271" t="s">
        <v>596</v>
      </c>
      <c r="B945" s="282" t="s">
        <v>585</v>
      </c>
      <c r="C945" s="271" t="s">
        <v>469</v>
      </c>
      <c r="D945" s="276">
        <v>8</v>
      </c>
      <c r="E945" s="276">
        <f t="shared" si="14"/>
        <v>480</v>
      </c>
      <c r="F945" s="273">
        <v>45568</v>
      </c>
      <c r="G945" s="262">
        <v>14.62</v>
      </c>
      <c r="H945" s="271"/>
      <c r="I945" s="271"/>
    </row>
    <row r="946" spans="1:9" hidden="1" x14ac:dyDescent="0.25">
      <c r="A946" s="271" t="s">
        <v>596</v>
      </c>
      <c r="B946" s="282" t="s">
        <v>597</v>
      </c>
      <c r="C946" s="271" t="s">
        <v>469</v>
      </c>
      <c r="D946" s="276">
        <v>8</v>
      </c>
      <c r="E946" s="276">
        <f t="shared" si="14"/>
        <v>480</v>
      </c>
      <c r="F946" s="273">
        <v>45568</v>
      </c>
      <c r="G946" s="262">
        <v>15.92</v>
      </c>
      <c r="H946" s="271"/>
      <c r="I946" s="271"/>
    </row>
    <row r="947" spans="1:9" hidden="1" x14ac:dyDescent="0.25">
      <c r="A947" s="271" t="s">
        <v>596</v>
      </c>
      <c r="B947" s="282" t="s">
        <v>597</v>
      </c>
      <c r="C947" s="271" t="s">
        <v>469</v>
      </c>
      <c r="D947" s="276">
        <v>8</v>
      </c>
      <c r="E947" s="276">
        <f t="shared" si="14"/>
        <v>480</v>
      </c>
      <c r="F947" s="273">
        <v>45568</v>
      </c>
      <c r="G947" s="262">
        <v>13.02</v>
      </c>
      <c r="H947" s="271"/>
      <c r="I947" s="271"/>
    </row>
    <row r="948" spans="1:9" hidden="1" x14ac:dyDescent="0.25">
      <c r="A948" s="271" t="s">
        <v>596</v>
      </c>
      <c r="B948" s="282" t="s">
        <v>597</v>
      </c>
      <c r="C948" s="271" t="s">
        <v>469</v>
      </c>
      <c r="D948" s="276">
        <v>8</v>
      </c>
      <c r="E948" s="276">
        <f t="shared" si="14"/>
        <v>480</v>
      </c>
      <c r="F948" s="273">
        <v>45568</v>
      </c>
      <c r="G948" s="262">
        <v>11.45</v>
      </c>
      <c r="H948" s="271"/>
      <c r="I948" s="271"/>
    </row>
    <row r="949" spans="1:9" hidden="1" x14ac:dyDescent="0.25">
      <c r="A949" s="271" t="s">
        <v>596</v>
      </c>
      <c r="B949" s="282" t="s">
        <v>597</v>
      </c>
      <c r="C949" s="271" t="s">
        <v>469</v>
      </c>
      <c r="D949" s="276">
        <v>8</v>
      </c>
      <c r="E949" s="276">
        <f t="shared" si="14"/>
        <v>480</v>
      </c>
      <c r="F949" s="273">
        <v>45568</v>
      </c>
      <c r="G949" s="262">
        <v>9.07</v>
      </c>
      <c r="H949" s="271"/>
      <c r="I949" s="271"/>
    </row>
    <row r="950" spans="1:9" hidden="1" x14ac:dyDescent="0.25">
      <c r="A950" s="271" t="s">
        <v>596</v>
      </c>
      <c r="B950" s="282" t="s">
        <v>597</v>
      </c>
      <c r="C950" s="271" t="s">
        <v>469</v>
      </c>
      <c r="D950" s="276">
        <v>8</v>
      </c>
      <c r="E950" s="276">
        <f t="shared" si="14"/>
        <v>480</v>
      </c>
      <c r="F950" s="273">
        <v>45568</v>
      </c>
      <c r="G950" s="262">
        <v>1.45</v>
      </c>
      <c r="H950" s="271"/>
      <c r="I950" s="271"/>
    </row>
    <row r="951" spans="1:9" hidden="1" x14ac:dyDescent="0.25">
      <c r="A951" s="271" t="s">
        <v>596</v>
      </c>
      <c r="B951" s="282" t="s">
        <v>597</v>
      </c>
      <c r="C951" s="271" t="s">
        <v>469</v>
      </c>
      <c r="D951" s="276">
        <v>8</v>
      </c>
      <c r="E951" s="276">
        <f t="shared" si="14"/>
        <v>480</v>
      </c>
      <c r="F951" s="273">
        <v>45568</v>
      </c>
      <c r="G951" s="262">
        <v>12.25</v>
      </c>
      <c r="H951" s="271"/>
      <c r="I951" s="271"/>
    </row>
    <row r="952" spans="1:9" hidden="1" x14ac:dyDescent="0.25">
      <c r="A952" s="271" t="s">
        <v>596</v>
      </c>
      <c r="B952" s="282" t="s">
        <v>597</v>
      </c>
      <c r="C952" s="271" t="s">
        <v>469</v>
      </c>
      <c r="D952" s="276">
        <v>8</v>
      </c>
      <c r="E952" s="276">
        <f t="shared" si="14"/>
        <v>480</v>
      </c>
      <c r="F952" s="273">
        <v>45568</v>
      </c>
      <c r="G952" s="262">
        <v>6.65</v>
      </c>
      <c r="H952" s="271"/>
      <c r="I952" s="271"/>
    </row>
    <row r="953" spans="1:9" hidden="1" x14ac:dyDescent="0.25">
      <c r="A953" s="271" t="s">
        <v>596</v>
      </c>
      <c r="B953" s="282" t="s">
        <v>597</v>
      </c>
      <c r="C953" s="271" t="s">
        <v>469</v>
      </c>
      <c r="D953" s="276">
        <v>8</v>
      </c>
      <c r="E953" s="276">
        <f t="shared" si="14"/>
        <v>480</v>
      </c>
      <c r="F953" s="273">
        <v>45568</v>
      </c>
      <c r="G953" s="262">
        <v>11.93</v>
      </c>
      <c r="H953" s="271"/>
      <c r="I953" s="271"/>
    </row>
    <row r="954" spans="1:9" hidden="1" x14ac:dyDescent="0.25">
      <c r="A954" s="271" t="s">
        <v>596</v>
      </c>
      <c r="B954" s="282" t="s">
        <v>585</v>
      </c>
      <c r="C954" s="271" t="s">
        <v>469</v>
      </c>
      <c r="D954" s="271">
        <v>4.25</v>
      </c>
      <c r="E954" s="276">
        <f t="shared" si="14"/>
        <v>255</v>
      </c>
      <c r="F954" s="273">
        <v>45568</v>
      </c>
      <c r="G954" s="262">
        <v>3.1</v>
      </c>
      <c r="H954" s="271"/>
      <c r="I954" s="271"/>
    </row>
    <row r="955" spans="1:9" hidden="1" x14ac:dyDescent="0.25">
      <c r="A955" s="271" t="s">
        <v>596</v>
      </c>
      <c r="B955" s="282" t="s">
        <v>585</v>
      </c>
      <c r="C955" s="271" t="s">
        <v>469</v>
      </c>
      <c r="D955" s="271">
        <v>4.25</v>
      </c>
      <c r="E955" s="276">
        <f t="shared" si="14"/>
        <v>255</v>
      </c>
      <c r="F955" s="273">
        <v>45568</v>
      </c>
      <c r="G955" s="262">
        <v>44.73</v>
      </c>
      <c r="H955" s="271"/>
      <c r="I955" s="271"/>
    </row>
    <row r="956" spans="1:9" hidden="1" x14ac:dyDescent="0.25">
      <c r="A956" s="271" t="s">
        <v>584</v>
      </c>
      <c r="B956" s="283" t="s">
        <v>588</v>
      </c>
      <c r="C956" s="271" t="s">
        <v>469</v>
      </c>
      <c r="D956" s="271">
        <v>4.25</v>
      </c>
      <c r="E956" s="276">
        <f t="shared" si="14"/>
        <v>255</v>
      </c>
      <c r="F956" s="273">
        <v>45568</v>
      </c>
      <c r="G956" s="262">
        <v>20.329999999999998</v>
      </c>
      <c r="H956" s="271"/>
      <c r="I956" s="271"/>
    </row>
    <row r="957" spans="1:9" hidden="1" x14ac:dyDescent="0.25">
      <c r="A957" s="271" t="s">
        <v>596</v>
      </c>
      <c r="B957" s="282" t="s">
        <v>585</v>
      </c>
      <c r="C957" s="271" t="s">
        <v>469</v>
      </c>
      <c r="D957" s="271">
        <v>4.25</v>
      </c>
      <c r="E957" s="276">
        <f t="shared" si="14"/>
        <v>255</v>
      </c>
      <c r="F957" s="273">
        <v>45568</v>
      </c>
      <c r="G957" s="262">
        <v>16.27</v>
      </c>
      <c r="H957" s="271"/>
      <c r="I957" s="271"/>
    </row>
    <row r="958" spans="1:9" hidden="1" x14ac:dyDescent="0.25">
      <c r="A958" s="271" t="s">
        <v>596</v>
      </c>
      <c r="B958" s="282" t="s">
        <v>585</v>
      </c>
      <c r="C958" s="271" t="s">
        <v>469</v>
      </c>
      <c r="D958" s="271">
        <v>4.25</v>
      </c>
      <c r="E958" s="276">
        <f t="shared" si="14"/>
        <v>255</v>
      </c>
      <c r="F958" s="273">
        <v>45568</v>
      </c>
      <c r="G958" s="262">
        <v>1.93</v>
      </c>
      <c r="H958" s="271"/>
      <c r="I958" s="271"/>
    </row>
    <row r="959" spans="1:9" hidden="1" x14ac:dyDescent="0.25">
      <c r="A959" s="271" t="s">
        <v>596</v>
      </c>
      <c r="B959" s="282" t="s">
        <v>585</v>
      </c>
      <c r="C959" s="271" t="s">
        <v>469</v>
      </c>
      <c r="D959" s="271">
        <v>4.25</v>
      </c>
      <c r="E959" s="276">
        <f t="shared" si="14"/>
        <v>255</v>
      </c>
      <c r="F959" s="273">
        <v>45568</v>
      </c>
      <c r="G959" s="262">
        <v>1.38</v>
      </c>
      <c r="H959" s="271"/>
      <c r="I959" s="271"/>
    </row>
    <row r="960" spans="1:9" hidden="1" x14ac:dyDescent="0.25">
      <c r="A960" s="271" t="s">
        <v>596</v>
      </c>
      <c r="B960" s="282" t="s">
        <v>585</v>
      </c>
      <c r="C960" s="271" t="s">
        <v>469</v>
      </c>
      <c r="D960" s="271">
        <v>4.25</v>
      </c>
      <c r="E960" s="276">
        <f t="shared" si="14"/>
        <v>255</v>
      </c>
      <c r="F960" s="273">
        <v>45568</v>
      </c>
      <c r="G960" s="262">
        <v>2.65</v>
      </c>
      <c r="H960" s="271"/>
      <c r="I960" s="271"/>
    </row>
    <row r="961" spans="1:9" hidden="1" x14ac:dyDescent="0.25">
      <c r="A961" s="271" t="s">
        <v>596</v>
      </c>
      <c r="B961" s="282" t="s">
        <v>585</v>
      </c>
      <c r="C961" s="271" t="s">
        <v>469</v>
      </c>
      <c r="D961" s="271">
        <v>4.25</v>
      </c>
      <c r="E961" s="276">
        <f t="shared" si="14"/>
        <v>255</v>
      </c>
      <c r="F961" s="273">
        <v>45568</v>
      </c>
      <c r="G961" s="262">
        <v>6.47</v>
      </c>
      <c r="H961" s="271"/>
      <c r="I961" s="271"/>
    </row>
    <row r="962" spans="1:9" hidden="1" x14ac:dyDescent="0.25">
      <c r="A962" s="271" t="s">
        <v>596</v>
      </c>
      <c r="B962" s="282" t="s">
        <v>585</v>
      </c>
      <c r="C962" s="271" t="s">
        <v>469</v>
      </c>
      <c r="D962" s="271">
        <v>4.25</v>
      </c>
      <c r="E962" s="276">
        <f t="shared" si="14"/>
        <v>255</v>
      </c>
      <c r="F962" s="273">
        <v>45568</v>
      </c>
      <c r="G962" s="262">
        <v>3</v>
      </c>
      <c r="H962" s="271"/>
      <c r="I962" s="271"/>
    </row>
    <row r="963" spans="1:9" hidden="1" x14ac:dyDescent="0.25">
      <c r="A963" s="271" t="s">
        <v>596</v>
      </c>
      <c r="B963" s="282" t="s">
        <v>597</v>
      </c>
      <c r="C963" s="271" t="s">
        <v>469</v>
      </c>
      <c r="D963" s="271">
        <v>4.25</v>
      </c>
      <c r="E963" s="276">
        <f t="shared" ref="E963:E1026" si="15">+D963*60</f>
        <v>255</v>
      </c>
      <c r="F963" s="273">
        <v>45568</v>
      </c>
      <c r="G963" s="262">
        <v>0.93</v>
      </c>
      <c r="H963" s="271"/>
      <c r="I963" s="271"/>
    </row>
    <row r="964" spans="1:9" hidden="1" x14ac:dyDescent="0.25">
      <c r="A964" s="271" t="s">
        <v>596</v>
      </c>
      <c r="B964" s="282" t="s">
        <v>597</v>
      </c>
      <c r="C964" s="271" t="s">
        <v>469</v>
      </c>
      <c r="D964" s="271">
        <v>4.25</v>
      </c>
      <c r="E964" s="276">
        <f t="shared" si="15"/>
        <v>255</v>
      </c>
      <c r="F964" s="273">
        <v>45568</v>
      </c>
      <c r="G964" s="262">
        <v>5.45</v>
      </c>
      <c r="H964" s="271"/>
      <c r="I964" s="271"/>
    </row>
    <row r="965" spans="1:9" hidden="1" x14ac:dyDescent="0.25">
      <c r="A965" s="271" t="s">
        <v>596</v>
      </c>
      <c r="B965" s="282" t="s">
        <v>597</v>
      </c>
      <c r="C965" s="271" t="s">
        <v>469</v>
      </c>
      <c r="D965" s="271">
        <v>4.25</v>
      </c>
      <c r="E965" s="276">
        <f t="shared" si="15"/>
        <v>255</v>
      </c>
      <c r="F965" s="273">
        <v>45568</v>
      </c>
      <c r="G965" s="262">
        <v>0.63</v>
      </c>
      <c r="H965" s="271"/>
      <c r="I965" s="271"/>
    </row>
    <row r="966" spans="1:9" hidden="1" x14ac:dyDescent="0.25">
      <c r="A966" s="271" t="s">
        <v>584</v>
      </c>
      <c r="B966" s="283" t="s">
        <v>589</v>
      </c>
      <c r="C966" s="271" t="s">
        <v>469</v>
      </c>
      <c r="D966" s="271">
        <v>4.25</v>
      </c>
      <c r="E966" s="276">
        <f t="shared" si="15"/>
        <v>255</v>
      </c>
      <c r="F966" s="273">
        <v>45568</v>
      </c>
      <c r="G966" s="262">
        <v>22.3</v>
      </c>
      <c r="H966" s="271"/>
      <c r="I966" s="271"/>
    </row>
    <row r="967" spans="1:9" hidden="1" x14ac:dyDescent="0.25">
      <c r="A967" s="271" t="s">
        <v>596</v>
      </c>
      <c r="B967" s="282" t="s">
        <v>585</v>
      </c>
      <c r="C967" s="271" t="s">
        <v>469</v>
      </c>
      <c r="D967" s="271">
        <v>4.25</v>
      </c>
      <c r="E967" s="276">
        <f t="shared" si="15"/>
        <v>255</v>
      </c>
      <c r="F967" s="273">
        <v>45568</v>
      </c>
      <c r="G967" s="262">
        <v>16.55</v>
      </c>
      <c r="H967" s="271"/>
      <c r="I967" s="271"/>
    </row>
    <row r="968" spans="1:9" ht="30" x14ac:dyDescent="0.25">
      <c r="A968" s="270" t="s">
        <v>608</v>
      </c>
      <c r="B968" s="282" t="s">
        <v>611</v>
      </c>
      <c r="C968" s="271" t="s">
        <v>655</v>
      </c>
      <c r="D968" s="276">
        <v>8</v>
      </c>
      <c r="E968" s="276">
        <f t="shared" si="15"/>
        <v>480</v>
      </c>
      <c r="F968" s="273">
        <v>45569</v>
      </c>
      <c r="G968" s="262">
        <v>2.12</v>
      </c>
      <c r="H968" s="271"/>
      <c r="I968" s="271"/>
    </row>
    <row r="969" spans="1:9" ht="45" x14ac:dyDescent="0.25">
      <c r="A969" s="270" t="s">
        <v>608</v>
      </c>
      <c r="B969" s="282" t="s">
        <v>612</v>
      </c>
      <c r="C969" s="271" t="s">
        <v>655</v>
      </c>
      <c r="D969" s="276">
        <v>8</v>
      </c>
      <c r="E969" s="276">
        <f t="shared" si="15"/>
        <v>480</v>
      </c>
      <c r="F969" s="273">
        <v>45569</v>
      </c>
      <c r="G969" s="262">
        <v>8.93</v>
      </c>
      <c r="H969" s="271"/>
      <c r="I969" s="271"/>
    </row>
    <row r="970" spans="1:9" ht="30" x14ac:dyDescent="0.25">
      <c r="A970" s="270" t="s">
        <v>608</v>
      </c>
      <c r="B970" s="282" t="s">
        <v>613</v>
      </c>
      <c r="C970" s="271" t="s">
        <v>655</v>
      </c>
      <c r="D970" s="276">
        <v>8</v>
      </c>
      <c r="E970" s="276">
        <f t="shared" si="15"/>
        <v>480</v>
      </c>
      <c r="F970" s="273">
        <v>45569</v>
      </c>
      <c r="G970" s="262">
        <v>3.15</v>
      </c>
      <c r="H970" s="271"/>
      <c r="I970" s="271"/>
    </row>
    <row r="971" spans="1:9" ht="30" x14ac:dyDescent="0.25">
      <c r="A971" s="270" t="s">
        <v>608</v>
      </c>
      <c r="B971" s="282" t="s">
        <v>613</v>
      </c>
      <c r="C971" s="271" t="s">
        <v>655</v>
      </c>
      <c r="D971" s="276">
        <v>8</v>
      </c>
      <c r="E971" s="276">
        <f t="shared" si="15"/>
        <v>480</v>
      </c>
      <c r="F971" s="273">
        <v>45569</v>
      </c>
      <c r="G971" s="262">
        <v>4.2</v>
      </c>
      <c r="H971" s="271"/>
      <c r="I971" s="271"/>
    </row>
    <row r="972" spans="1:9" ht="30" x14ac:dyDescent="0.25">
      <c r="A972" s="270" t="s">
        <v>608</v>
      </c>
      <c r="B972" s="282" t="s">
        <v>613</v>
      </c>
      <c r="C972" s="271" t="s">
        <v>655</v>
      </c>
      <c r="D972" s="276">
        <v>8</v>
      </c>
      <c r="E972" s="276">
        <f t="shared" si="15"/>
        <v>480</v>
      </c>
      <c r="F972" s="273">
        <v>45569</v>
      </c>
      <c r="G972" s="262">
        <v>2.08</v>
      </c>
      <c r="H972" s="271"/>
      <c r="I972" s="271"/>
    </row>
    <row r="973" spans="1:9" ht="30" x14ac:dyDescent="0.25">
      <c r="A973" s="270" t="s">
        <v>608</v>
      </c>
      <c r="B973" s="282" t="s">
        <v>613</v>
      </c>
      <c r="C973" s="271" t="s">
        <v>655</v>
      </c>
      <c r="D973" s="276">
        <v>8</v>
      </c>
      <c r="E973" s="276">
        <f t="shared" si="15"/>
        <v>480</v>
      </c>
      <c r="F973" s="273">
        <v>45569</v>
      </c>
      <c r="G973" s="262">
        <v>1.47</v>
      </c>
      <c r="H973" s="271"/>
      <c r="I973" s="271"/>
    </row>
    <row r="974" spans="1:9" ht="30" x14ac:dyDescent="0.25">
      <c r="A974" s="270" t="s">
        <v>608</v>
      </c>
      <c r="B974" s="282" t="s">
        <v>613</v>
      </c>
      <c r="C974" s="271" t="s">
        <v>655</v>
      </c>
      <c r="D974" s="276">
        <v>8</v>
      </c>
      <c r="E974" s="276">
        <f t="shared" si="15"/>
        <v>480</v>
      </c>
      <c r="F974" s="273">
        <v>45569</v>
      </c>
      <c r="G974" s="262">
        <v>4.07</v>
      </c>
      <c r="H974" s="271"/>
      <c r="I974" s="271"/>
    </row>
    <row r="975" spans="1:9" ht="30" x14ac:dyDescent="0.25">
      <c r="A975" s="270" t="s">
        <v>608</v>
      </c>
      <c r="B975" s="282" t="s">
        <v>613</v>
      </c>
      <c r="C975" s="271" t="s">
        <v>655</v>
      </c>
      <c r="D975" s="276">
        <v>8</v>
      </c>
      <c r="E975" s="276">
        <f t="shared" si="15"/>
        <v>480</v>
      </c>
      <c r="F975" s="273">
        <v>45569</v>
      </c>
      <c r="G975" s="262">
        <v>3.03</v>
      </c>
      <c r="H975" s="271"/>
      <c r="I975" s="271"/>
    </row>
    <row r="976" spans="1:9" ht="30" x14ac:dyDescent="0.25">
      <c r="A976" s="270" t="s">
        <v>608</v>
      </c>
      <c r="B976" s="282" t="s">
        <v>613</v>
      </c>
      <c r="C976" s="271" t="s">
        <v>655</v>
      </c>
      <c r="D976" s="276">
        <v>8</v>
      </c>
      <c r="E976" s="276">
        <f t="shared" si="15"/>
        <v>480</v>
      </c>
      <c r="F976" s="273">
        <v>45569</v>
      </c>
      <c r="G976" s="262">
        <v>2.2000000000000002</v>
      </c>
      <c r="H976" s="271"/>
      <c r="I976" s="271"/>
    </row>
    <row r="977" spans="1:9" ht="30" x14ac:dyDescent="0.25">
      <c r="A977" s="270" t="s">
        <v>608</v>
      </c>
      <c r="B977" s="282" t="s">
        <v>613</v>
      </c>
      <c r="C977" s="271" t="s">
        <v>655</v>
      </c>
      <c r="D977" s="276">
        <v>8</v>
      </c>
      <c r="E977" s="276">
        <f t="shared" si="15"/>
        <v>480</v>
      </c>
      <c r="F977" s="273">
        <v>45569</v>
      </c>
      <c r="G977" s="262">
        <v>1.38</v>
      </c>
      <c r="H977" s="271"/>
      <c r="I977" s="271"/>
    </row>
    <row r="978" spans="1:9" x14ac:dyDescent="0.25">
      <c r="A978" s="270" t="s">
        <v>608</v>
      </c>
      <c r="B978" s="282" t="s">
        <v>626</v>
      </c>
      <c r="C978" s="271" t="s">
        <v>655</v>
      </c>
      <c r="D978" s="276">
        <v>8</v>
      </c>
      <c r="E978" s="276">
        <f t="shared" si="15"/>
        <v>480</v>
      </c>
      <c r="F978" s="273">
        <v>45569</v>
      </c>
      <c r="G978" s="262">
        <v>7.93</v>
      </c>
      <c r="H978" s="271"/>
      <c r="I978" s="271"/>
    </row>
    <row r="979" spans="1:9" ht="30" x14ac:dyDescent="0.25">
      <c r="A979" s="270" t="s">
        <v>608</v>
      </c>
      <c r="B979" s="282" t="s">
        <v>613</v>
      </c>
      <c r="C979" s="271" t="s">
        <v>655</v>
      </c>
      <c r="D979" s="276">
        <v>8</v>
      </c>
      <c r="E979" s="276">
        <f t="shared" si="15"/>
        <v>480</v>
      </c>
      <c r="F979" s="273">
        <v>45569</v>
      </c>
      <c r="G979" s="262">
        <v>1.07</v>
      </c>
      <c r="H979" s="271"/>
      <c r="I979" s="271"/>
    </row>
    <row r="980" spans="1:9" ht="30" x14ac:dyDescent="0.25">
      <c r="A980" s="270" t="s">
        <v>608</v>
      </c>
      <c r="B980" s="282" t="s">
        <v>613</v>
      </c>
      <c r="C980" s="271" t="s">
        <v>655</v>
      </c>
      <c r="D980" s="276">
        <v>8</v>
      </c>
      <c r="E980" s="276">
        <f t="shared" si="15"/>
        <v>480</v>
      </c>
      <c r="F980" s="273">
        <v>45569</v>
      </c>
      <c r="G980" s="262">
        <v>3.08</v>
      </c>
      <c r="H980" s="271"/>
      <c r="I980" s="271"/>
    </row>
    <row r="981" spans="1:9" ht="30" x14ac:dyDescent="0.25">
      <c r="A981" s="270" t="s">
        <v>608</v>
      </c>
      <c r="B981" s="282" t="s">
        <v>613</v>
      </c>
      <c r="C981" s="271" t="s">
        <v>655</v>
      </c>
      <c r="D981" s="276">
        <v>8</v>
      </c>
      <c r="E981" s="276">
        <f t="shared" si="15"/>
        <v>480</v>
      </c>
      <c r="F981" s="273">
        <v>45569</v>
      </c>
      <c r="G981" s="262">
        <v>5.38</v>
      </c>
      <c r="H981" s="271"/>
      <c r="I981" s="271"/>
    </row>
    <row r="982" spans="1:9" x14ac:dyDescent="0.25">
      <c r="A982" s="270" t="s">
        <v>608</v>
      </c>
      <c r="B982" s="282" t="s">
        <v>626</v>
      </c>
      <c r="C982" s="271" t="s">
        <v>655</v>
      </c>
      <c r="D982" s="276">
        <v>8</v>
      </c>
      <c r="E982" s="276">
        <f t="shared" si="15"/>
        <v>480</v>
      </c>
      <c r="F982" s="273">
        <v>45569</v>
      </c>
      <c r="G982" s="262">
        <v>8.65</v>
      </c>
      <c r="H982" s="271"/>
      <c r="I982" s="271"/>
    </row>
    <row r="983" spans="1:9" ht="30" x14ac:dyDescent="0.25">
      <c r="A983" s="270" t="s">
        <v>608</v>
      </c>
      <c r="B983" s="282" t="s">
        <v>613</v>
      </c>
      <c r="C983" s="271" t="s">
        <v>655</v>
      </c>
      <c r="D983" s="276">
        <v>8</v>
      </c>
      <c r="E983" s="276">
        <f t="shared" si="15"/>
        <v>480</v>
      </c>
      <c r="F983" s="273">
        <v>45569</v>
      </c>
      <c r="G983" s="262">
        <v>3.05</v>
      </c>
      <c r="H983" s="271"/>
      <c r="I983" s="271"/>
    </row>
    <row r="984" spans="1:9" ht="30" x14ac:dyDescent="0.25">
      <c r="A984" s="270" t="s">
        <v>608</v>
      </c>
      <c r="B984" s="282" t="s">
        <v>613</v>
      </c>
      <c r="C984" s="271" t="s">
        <v>655</v>
      </c>
      <c r="D984" s="276">
        <v>8</v>
      </c>
      <c r="E984" s="276">
        <f t="shared" si="15"/>
        <v>480</v>
      </c>
      <c r="F984" s="273">
        <v>45569</v>
      </c>
      <c r="G984" s="262">
        <v>1.27</v>
      </c>
      <c r="H984" s="271"/>
      <c r="I984" s="271"/>
    </row>
    <row r="985" spans="1:9" ht="30" x14ac:dyDescent="0.25">
      <c r="A985" s="270" t="s">
        <v>608</v>
      </c>
      <c r="B985" s="282" t="s">
        <v>613</v>
      </c>
      <c r="C985" s="271" t="s">
        <v>655</v>
      </c>
      <c r="D985" s="276">
        <v>8</v>
      </c>
      <c r="E985" s="276">
        <f t="shared" si="15"/>
        <v>480</v>
      </c>
      <c r="F985" s="273">
        <v>45569</v>
      </c>
      <c r="G985" s="262">
        <v>2.3199999999999998</v>
      </c>
      <c r="H985" s="271"/>
      <c r="I985" s="271"/>
    </row>
    <row r="986" spans="1:9" ht="30" x14ac:dyDescent="0.25">
      <c r="A986" s="270" t="s">
        <v>608</v>
      </c>
      <c r="B986" s="282" t="s">
        <v>613</v>
      </c>
      <c r="C986" s="271" t="s">
        <v>655</v>
      </c>
      <c r="D986" s="276">
        <v>8</v>
      </c>
      <c r="E986" s="276">
        <f t="shared" si="15"/>
        <v>480</v>
      </c>
      <c r="F986" s="273">
        <v>45569</v>
      </c>
      <c r="G986" s="262">
        <v>2.4</v>
      </c>
      <c r="H986" s="271"/>
      <c r="I986" s="271"/>
    </row>
    <row r="987" spans="1:9" ht="30" x14ac:dyDescent="0.25">
      <c r="A987" s="270" t="s">
        <v>608</v>
      </c>
      <c r="B987" s="282" t="s">
        <v>613</v>
      </c>
      <c r="C987" s="271" t="s">
        <v>655</v>
      </c>
      <c r="D987" s="276">
        <v>8</v>
      </c>
      <c r="E987" s="276">
        <f t="shared" si="15"/>
        <v>480</v>
      </c>
      <c r="F987" s="273">
        <v>45569</v>
      </c>
      <c r="G987" s="262">
        <v>2.87</v>
      </c>
      <c r="H987" s="271"/>
      <c r="I987" s="271"/>
    </row>
    <row r="988" spans="1:9" ht="30" x14ac:dyDescent="0.25">
      <c r="A988" s="270" t="s">
        <v>608</v>
      </c>
      <c r="B988" s="282" t="s">
        <v>613</v>
      </c>
      <c r="C988" s="271" t="s">
        <v>655</v>
      </c>
      <c r="D988" s="276">
        <v>8</v>
      </c>
      <c r="E988" s="276">
        <f t="shared" si="15"/>
        <v>480</v>
      </c>
      <c r="F988" s="273">
        <v>45569</v>
      </c>
      <c r="G988" s="262">
        <v>2.38</v>
      </c>
      <c r="H988" s="271"/>
      <c r="I988" s="271"/>
    </row>
    <row r="989" spans="1:9" ht="30" x14ac:dyDescent="0.25">
      <c r="A989" s="270" t="s">
        <v>608</v>
      </c>
      <c r="B989" s="282" t="s">
        <v>613</v>
      </c>
      <c r="C989" s="271" t="s">
        <v>655</v>
      </c>
      <c r="D989" s="276">
        <v>8</v>
      </c>
      <c r="E989" s="276">
        <f t="shared" si="15"/>
        <v>480</v>
      </c>
      <c r="F989" s="273">
        <v>45569</v>
      </c>
      <c r="G989" s="262">
        <v>3.32</v>
      </c>
      <c r="H989" s="271"/>
      <c r="I989" s="271"/>
    </row>
    <row r="990" spans="1:9" ht="30" x14ac:dyDescent="0.25">
      <c r="A990" s="270" t="s">
        <v>608</v>
      </c>
      <c r="B990" s="282" t="s">
        <v>613</v>
      </c>
      <c r="C990" s="271" t="s">
        <v>655</v>
      </c>
      <c r="D990" s="276">
        <v>8</v>
      </c>
      <c r="E990" s="276">
        <f t="shared" si="15"/>
        <v>480</v>
      </c>
      <c r="F990" s="273">
        <v>45569</v>
      </c>
      <c r="G990" s="262">
        <v>2.2999999999999998</v>
      </c>
      <c r="H990" s="271"/>
      <c r="I990" s="271"/>
    </row>
    <row r="991" spans="1:9" x14ac:dyDescent="0.25">
      <c r="A991" s="270" t="s">
        <v>608</v>
      </c>
      <c r="B991" s="282" t="s">
        <v>626</v>
      </c>
      <c r="C991" s="271" t="s">
        <v>655</v>
      </c>
      <c r="D991" s="276">
        <v>8</v>
      </c>
      <c r="E991" s="276">
        <f t="shared" si="15"/>
        <v>480</v>
      </c>
      <c r="F991" s="273">
        <v>45569</v>
      </c>
      <c r="G991" s="262">
        <v>12.4</v>
      </c>
      <c r="H991" s="271"/>
      <c r="I991" s="271"/>
    </row>
    <row r="992" spans="1:9" ht="30" x14ac:dyDescent="0.25">
      <c r="A992" s="270" t="s">
        <v>608</v>
      </c>
      <c r="B992" s="282" t="s">
        <v>613</v>
      </c>
      <c r="C992" s="271" t="s">
        <v>655</v>
      </c>
      <c r="D992" s="276">
        <v>8</v>
      </c>
      <c r="E992" s="276">
        <f t="shared" si="15"/>
        <v>480</v>
      </c>
      <c r="F992" s="273">
        <v>45569</v>
      </c>
      <c r="G992" s="262">
        <v>4.5999999999999996</v>
      </c>
      <c r="H992" s="271"/>
      <c r="I992" s="271"/>
    </row>
    <row r="993" spans="1:9" ht="30" x14ac:dyDescent="0.25">
      <c r="A993" s="270" t="s">
        <v>608</v>
      </c>
      <c r="B993" s="282" t="s">
        <v>613</v>
      </c>
      <c r="C993" s="271" t="s">
        <v>655</v>
      </c>
      <c r="D993" s="276">
        <v>8</v>
      </c>
      <c r="E993" s="276">
        <f t="shared" si="15"/>
        <v>480</v>
      </c>
      <c r="F993" s="273">
        <v>45569</v>
      </c>
      <c r="G993" s="262">
        <v>3.52</v>
      </c>
      <c r="H993" s="271"/>
      <c r="I993" s="271"/>
    </row>
    <row r="994" spans="1:9" ht="30" x14ac:dyDescent="0.25">
      <c r="A994" s="270" t="s">
        <v>608</v>
      </c>
      <c r="B994" s="282" t="s">
        <v>613</v>
      </c>
      <c r="C994" s="271" t="s">
        <v>655</v>
      </c>
      <c r="D994" s="276">
        <v>8</v>
      </c>
      <c r="E994" s="276">
        <f t="shared" si="15"/>
        <v>480</v>
      </c>
      <c r="F994" s="273">
        <v>45569</v>
      </c>
      <c r="G994" s="262">
        <v>3.53</v>
      </c>
      <c r="H994" s="271"/>
      <c r="I994" s="271"/>
    </row>
    <row r="995" spans="1:9" ht="30" x14ac:dyDescent="0.25">
      <c r="A995" s="270" t="s">
        <v>608</v>
      </c>
      <c r="B995" s="282" t="s">
        <v>613</v>
      </c>
      <c r="C995" s="271" t="s">
        <v>655</v>
      </c>
      <c r="D995" s="276">
        <v>8</v>
      </c>
      <c r="E995" s="276">
        <f t="shared" si="15"/>
        <v>480</v>
      </c>
      <c r="F995" s="273">
        <v>45569</v>
      </c>
      <c r="G995" s="262">
        <v>4.38</v>
      </c>
      <c r="H995" s="271"/>
      <c r="I995" s="271"/>
    </row>
    <row r="996" spans="1:9" ht="30" x14ac:dyDescent="0.25">
      <c r="A996" s="270" t="s">
        <v>608</v>
      </c>
      <c r="B996" s="282" t="s">
        <v>613</v>
      </c>
      <c r="C996" s="271" t="s">
        <v>655</v>
      </c>
      <c r="D996" s="276">
        <v>8</v>
      </c>
      <c r="E996" s="276">
        <f t="shared" si="15"/>
        <v>480</v>
      </c>
      <c r="F996" s="273">
        <v>45569</v>
      </c>
      <c r="G996" s="262">
        <v>2.6</v>
      </c>
      <c r="H996" s="271"/>
      <c r="I996" s="271"/>
    </row>
    <row r="997" spans="1:9" x14ac:dyDescent="0.25">
      <c r="A997" s="270" t="s">
        <v>608</v>
      </c>
      <c r="B997" s="282" t="s">
        <v>626</v>
      </c>
      <c r="C997" s="271" t="s">
        <v>655</v>
      </c>
      <c r="D997" s="276">
        <v>8</v>
      </c>
      <c r="E997" s="276">
        <f t="shared" si="15"/>
        <v>480</v>
      </c>
      <c r="F997" s="273">
        <v>45569</v>
      </c>
      <c r="G997" s="262">
        <v>2.75</v>
      </c>
      <c r="H997" s="271"/>
      <c r="I997" s="271"/>
    </row>
    <row r="998" spans="1:9" ht="30" x14ac:dyDescent="0.25">
      <c r="A998" s="270" t="s">
        <v>608</v>
      </c>
      <c r="B998" s="282" t="s">
        <v>627</v>
      </c>
      <c r="C998" s="271" t="s">
        <v>655</v>
      </c>
      <c r="D998" s="276">
        <v>8</v>
      </c>
      <c r="E998" s="276">
        <f t="shared" si="15"/>
        <v>480</v>
      </c>
      <c r="F998" s="273">
        <v>45569</v>
      </c>
      <c r="G998" s="262">
        <v>5.53</v>
      </c>
      <c r="H998" s="271"/>
      <c r="I998" s="271"/>
    </row>
    <row r="999" spans="1:9" ht="30" x14ac:dyDescent="0.25">
      <c r="A999" s="270" t="s">
        <v>608</v>
      </c>
      <c r="B999" s="282" t="s">
        <v>622</v>
      </c>
      <c r="C999" s="271" t="s">
        <v>655</v>
      </c>
      <c r="D999" s="276">
        <v>8</v>
      </c>
      <c r="E999" s="276">
        <f t="shared" si="15"/>
        <v>480</v>
      </c>
      <c r="F999" s="273">
        <v>45569</v>
      </c>
      <c r="G999" s="262">
        <v>25.62</v>
      </c>
      <c r="H999" s="271"/>
      <c r="I999" s="271"/>
    </row>
    <row r="1000" spans="1:9" x14ac:dyDescent="0.25">
      <c r="A1000" s="270" t="s">
        <v>608</v>
      </c>
      <c r="B1000" s="282" t="s">
        <v>616</v>
      </c>
      <c r="C1000" s="271" t="s">
        <v>655</v>
      </c>
      <c r="D1000" s="276">
        <v>8</v>
      </c>
      <c r="E1000" s="276">
        <f t="shared" si="15"/>
        <v>480</v>
      </c>
      <c r="F1000" s="273">
        <v>45569</v>
      </c>
      <c r="G1000" s="262">
        <v>4.7699999999999996</v>
      </c>
      <c r="H1000" s="271"/>
      <c r="I1000" s="271"/>
    </row>
    <row r="1001" spans="1:9" ht="30" x14ac:dyDescent="0.25">
      <c r="A1001" s="270" t="s">
        <v>608</v>
      </c>
      <c r="B1001" s="282" t="s">
        <v>628</v>
      </c>
      <c r="C1001" s="271" t="s">
        <v>655</v>
      </c>
      <c r="D1001" s="276">
        <v>8</v>
      </c>
      <c r="E1001" s="276">
        <f t="shared" si="15"/>
        <v>480</v>
      </c>
      <c r="F1001" s="273">
        <v>45569</v>
      </c>
      <c r="G1001" s="262">
        <v>11.32</v>
      </c>
      <c r="H1001" s="271"/>
      <c r="I1001" s="271"/>
    </row>
    <row r="1002" spans="1:9" ht="30" x14ac:dyDescent="0.25">
      <c r="A1002" s="270" t="s">
        <v>608</v>
      </c>
      <c r="B1002" s="282" t="s">
        <v>611</v>
      </c>
      <c r="C1002" s="271" t="s">
        <v>655</v>
      </c>
      <c r="D1002" s="276">
        <v>8</v>
      </c>
      <c r="E1002" s="276">
        <f t="shared" si="15"/>
        <v>480</v>
      </c>
      <c r="F1002" s="273">
        <v>45569</v>
      </c>
      <c r="G1002" s="262">
        <v>3.3</v>
      </c>
      <c r="H1002" s="271"/>
      <c r="I1002" s="271"/>
    </row>
    <row r="1003" spans="1:9" ht="45" x14ac:dyDescent="0.25">
      <c r="A1003" s="270" t="s">
        <v>608</v>
      </c>
      <c r="B1003" s="282" t="s">
        <v>612</v>
      </c>
      <c r="C1003" s="271" t="s">
        <v>655</v>
      </c>
      <c r="D1003" s="276">
        <v>8</v>
      </c>
      <c r="E1003" s="276">
        <f t="shared" si="15"/>
        <v>480</v>
      </c>
      <c r="F1003" s="273">
        <v>45569</v>
      </c>
      <c r="G1003" s="262">
        <v>7.5</v>
      </c>
      <c r="H1003" s="271"/>
      <c r="I1003" s="271"/>
    </row>
    <row r="1004" spans="1:9" x14ac:dyDescent="0.25">
      <c r="A1004" s="270" t="s">
        <v>608</v>
      </c>
      <c r="B1004" s="282" t="s">
        <v>623</v>
      </c>
      <c r="C1004" s="271" t="s">
        <v>655</v>
      </c>
      <c r="D1004" s="276">
        <v>8</v>
      </c>
      <c r="E1004" s="276">
        <f t="shared" si="15"/>
        <v>480</v>
      </c>
      <c r="F1004" s="273">
        <v>45569</v>
      </c>
      <c r="G1004" s="262">
        <v>5.0999999999999996</v>
      </c>
      <c r="H1004" s="271"/>
      <c r="I1004" s="271"/>
    </row>
    <row r="1005" spans="1:9" x14ac:dyDescent="0.25">
      <c r="A1005" s="270" t="s">
        <v>608</v>
      </c>
      <c r="B1005" s="282" t="s">
        <v>625</v>
      </c>
      <c r="C1005" s="271" t="s">
        <v>655</v>
      </c>
      <c r="D1005" s="276">
        <v>8</v>
      </c>
      <c r="E1005" s="276">
        <f t="shared" si="15"/>
        <v>480</v>
      </c>
      <c r="F1005" s="273">
        <v>45569</v>
      </c>
      <c r="G1005" s="262">
        <v>3.23</v>
      </c>
      <c r="H1005" s="271"/>
      <c r="I1005" s="271"/>
    </row>
    <row r="1006" spans="1:9" x14ac:dyDescent="0.25">
      <c r="A1006" s="270" t="s">
        <v>608</v>
      </c>
      <c r="B1006" s="282" t="s">
        <v>624</v>
      </c>
      <c r="C1006" s="271" t="s">
        <v>655</v>
      </c>
      <c r="D1006" s="276">
        <v>8</v>
      </c>
      <c r="E1006" s="276">
        <f t="shared" si="15"/>
        <v>480</v>
      </c>
      <c r="F1006" s="273">
        <v>45569</v>
      </c>
      <c r="G1006" s="262">
        <v>3.37</v>
      </c>
      <c r="H1006" s="271"/>
      <c r="I1006" s="271"/>
    </row>
    <row r="1007" spans="1:9" ht="30" x14ac:dyDescent="0.25">
      <c r="A1007" s="270" t="s">
        <v>608</v>
      </c>
      <c r="B1007" s="282" t="s">
        <v>613</v>
      </c>
      <c r="C1007" s="271" t="s">
        <v>655</v>
      </c>
      <c r="D1007" s="276">
        <v>8</v>
      </c>
      <c r="E1007" s="276">
        <f t="shared" si="15"/>
        <v>480</v>
      </c>
      <c r="F1007" s="273">
        <v>45569</v>
      </c>
      <c r="G1007" s="262">
        <v>2.23</v>
      </c>
      <c r="H1007" s="271"/>
      <c r="I1007" s="271"/>
    </row>
    <row r="1008" spans="1:9" ht="30" x14ac:dyDescent="0.25">
      <c r="A1008" s="270" t="s">
        <v>608</v>
      </c>
      <c r="B1008" s="282" t="s">
        <v>613</v>
      </c>
      <c r="C1008" s="271" t="s">
        <v>655</v>
      </c>
      <c r="D1008" s="276">
        <v>8</v>
      </c>
      <c r="E1008" s="276">
        <f t="shared" si="15"/>
        <v>480</v>
      </c>
      <c r="F1008" s="273">
        <v>45569</v>
      </c>
      <c r="G1008" s="262">
        <v>3.6</v>
      </c>
      <c r="H1008" s="271"/>
      <c r="I1008" s="271"/>
    </row>
    <row r="1009" spans="1:9" ht="30" x14ac:dyDescent="0.25">
      <c r="A1009" s="270" t="s">
        <v>608</v>
      </c>
      <c r="B1009" s="282" t="s">
        <v>613</v>
      </c>
      <c r="C1009" s="271" t="s">
        <v>655</v>
      </c>
      <c r="D1009" s="276">
        <v>8</v>
      </c>
      <c r="E1009" s="276">
        <f t="shared" si="15"/>
        <v>480</v>
      </c>
      <c r="F1009" s="273">
        <v>45569</v>
      </c>
      <c r="G1009" s="262">
        <v>2.8</v>
      </c>
      <c r="H1009" s="271"/>
      <c r="I1009" s="271"/>
    </row>
    <row r="1010" spans="1:9" ht="30" x14ac:dyDescent="0.25">
      <c r="A1010" s="270" t="s">
        <v>608</v>
      </c>
      <c r="B1010" s="282" t="s">
        <v>613</v>
      </c>
      <c r="C1010" s="271" t="s">
        <v>655</v>
      </c>
      <c r="D1010" s="276">
        <v>8</v>
      </c>
      <c r="E1010" s="276">
        <f t="shared" si="15"/>
        <v>480</v>
      </c>
      <c r="F1010" s="273">
        <v>45569</v>
      </c>
      <c r="G1010" s="262">
        <v>3.27</v>
      </c>
      <c r="H1010" s="271"/>
      <c r="I1010" s="271"/>
    </row>
    <row r="1011" spans="1:9" ht="30" x14ac:dyDescent="0.25">
      <c r="A1011" s="270" t="s">
        <v>608</v>
      </c>
      <c r="B1011" s="282" t="s">
        <v>613</v>
      </c>
      <c r="C1011" s="271" t="s">
        <v>655</v>
      </c>
      <c r="D1011" s="276">
        <v>8</v>
      </c>
      <c r="E1011" s="276">
        <f t="shared" si="15"/>
        <v>480</v>
      </c>
      <c r="F1011" s="273">
        <v>45569</v>
      </c>
      <c r="G1011" s="262">
        <v>3.4</v>
      </c>
      <c r="H1011" s="271"/>
      <c r="I1011" s="271"/>
    </row>
    <row r="1012" spans="1:9" ht="30" x14ac:dyDescent="0.25">
      <c r="A1012" s="270" t="s">
        <v>608</v>
      </c>
      <c r="B1012" s="282" t="s">
        <v>613</v>
      </c>
      <c r="C1012" s="271" t="s">
        <v>655</v>
      </c>
      <c r="D1012" s="276">
        <v>8</v>
      </c>
      <c r="E1012" s="276">
        <f t="shared" si="15"/>
        <v>480</v>
      </c>
      <c r="F1012" s="273">
        <v>45569</v>
      </c>
      <c r="G1012" s="262">
        <v>4.25</v>
      </c>
      <c r="H1012" s="271"/>
      <c r="I1012" s="271"/>
    </row>
    <row r="1013" spans="1:9" ht="30" x14ac:dyDescent="0.25">
      <c r="A1013" s="270" t="s">
        <v>608</v>
      </c>
      <c r="B1013" s="282" t="s">
        <v>613</v>
      </c>
      <c r="C1013" s="271" t="s">
        <v>655</v>
      </c>
      <c r="D1013" s="276">
        <v>8</v>
      </c>
      <c r="E1013" s="276">
        <f t="shared" si="15"/>
        <v>480</v>
      </c>
      <c r="F1013" s="273">
        <v>45569</v>
      </c>
      <c r="G1013" s="262">
        <v>5.05</v>
      </c>
      <c r="H1013" s="271"/>
      <c r="I1013" s="271"/>
    </row>
    <row r="1014" spans="1:9" ht="30" x14ac:dyDescent="0.25">
      <c r="A1014" s="270" t="s">
        <v>608</v>
      </c>
      <c r="B1014" s="282" t="s">
        <v>613</v>
      </c>
      <c r="C1014" s="271" t="s">
        <v>655</v>
      </c>
      <c r="D1014" s="276">
        <v>8</v>
      </c>
      <c r="E1014" s="276">
        <f t="shared" si="15"/>
        <v>480</v>
      </c>
      <c r="F1014" s="273">
        <v>45569</v>
      </c>
      <c r="G1014" s="262">
        <v>3.57</v>
      </c>
      <c r="H1014" s="271"/>
      <c r="I1014" s="271"/>
    </row>
    <row r="1015" spans="1:9" x14ac:dyDescent="0.25">
      <c r="A1015" s="270" t="s">
        <v>608</v>
      </c>
      <c r="B1015" s="282" t="s">
        <v>626</v>
      </c>
      <c r="C1015" s="271" t="s">
        <v>655</v>
      </c>
      <c r="D1015" s="276">
        <v>8</v>
      </c>
      <c r="E1015" s="276">
        <f t="shared" si="15"/>
        <v>480</v>
      </c>
      <c r="F1015" s="273">
        <v>45569</v>
      </c>
      <c r="G1015" s="262">
        <v>6.65</v>
      </c>
      <c r="H1015" s="271"/>
      <c r="I1015" s="271"/>
    </row>
    <row r="1016" spans="1:9" ht="30" x14ac:dyDescent="0.25">
      <c r="A1016" s="270" t="s">
        <v>608</v>
      </c>
      <c r="B1016" s="282" t="s">
        <v>613</v>
      </c>
      <c r="C1016" s="271" t="s">
        <v>655</v>
      </c>
      <c r="D1016" s="276">
        <v>8</v>
      </c>
      <c r="E1016" s="276">
        <f t="shared" si="15"/>
        <v>480</v>
      </c>
      <c r="F1016" s="273">
        <v>45569</v>
      </c>
      <c r="G1016" s="262">
        <v>3.42</v>
      </c>
      <c r="H1016" s="271"/>
      <c r="I1016" s="271"/>
    </row>
    <row r="1017" spans="1:9" ht="30" x14ac:dyDescent="0.25">
      <c r="A1017" s="270" t="s">
        <v>608</v>
      </c>
      <c r="B1017" s="282" t="s">
        <v>613</v>
      </c>
      <c r="C1017" s="271" t="s">
        <v>655</v>
      </c>
      <c r="D1017" s="276">
        <v>8</v>
      </c>
      <c r="E1017" s="276">
        <f t="shared" si="15"/>
        <v>480</v>
      </c>
      <c r="F1017" s="273">
        <v>45569</v>
      </c>
      <c r="G1017" s="262">
        <v>1.53</v>
      </c>
      <c r="H1017" s="271"/>
      <c r="I1017" s="271"/>
    </row>
    <row r="1018" spans="1:9" ht="30" x14ac:dyDescent="0.25">
      <c r="A1018" s="270" t="s">
        <v>608</v>
      </c>
      <c r="B1018" s="282" t="s">
        <v>613</v>
      </c>
      <c r="C1018" s="271" t="s">
        <v>655</v>
      </c>
      <c r="D1018" s="276">
        <v>8</v>
      </c>
      <c r="E1018" s="276">
        <f t="shared" si="15"/>
        <v>480</v>
      </c>
      <c r="F1018" s="273">
        <v>45569</v>
      </c>
      <c r="G1018" s="262">
        <v>1.03</v>
      </c>
      <c r="H1018" s="271"/>
      <c r="I1018" s="271"/>
    </row>
    <row r="1019" spans="1:9" ht="30" x14ac:dyDescent="0.25">
      <c r="A1019" s="270" t="s">
        <v>608</v>
      </c>
      <c r="B1019" s="282" t="s">
        <v>613</v>
      </c>
      <c r="C1019" s="271" t="s">
        <v>655</v>
      </c>
      <c r="D1019" s="276">
        <v>8</v>
      </c>
      <c r="E1019" s="276">
        <f t="shared" si="15"/>
        <v>480</v>
      </c>
      <c r="F1019" s="273">
        <v>45569</v>
      </c>
      <c r="G1019" s="262">
        <v>2.02</v>
      </c>
      <c r="H1019" s="271"/>
      <c r="I1019" s="271"/>
    </row>
    <row r="1020" spans="1:9" ht="30" x14ac:dyDescent="0.25">
      <c r="A1020" s="270" t="s">
        <v>608</v>
      </c>
      <c r="B1020" s="282" t="s">
        <v>613</v>
      </c>
      <c r="C1020" s="271" t="s">
        <v>655</v>
      </c>
      <c r="D1020" s="276">
        <v>8</v>
      </c>
      <c r="E1020" s="276">
        <f t="shared" si="15"/>
        <v>480</v>
      </c>
      <c r="F1020" s="273">
        <v>45569</v>
      </c>
      <c r="G1020" s="262">
        <v>4.03</v>
      </c>
      <c r="H1020" s="271"/>
      <c r="I1020" s="271"/>
    </row>
    <row r="1021" spans="1:9" ht="30" x14ac:dyDescent="0.25">
      <c r="A1021" s="270" t="s">
        <v>608</v>
      </c>
      <c r="B1021" s="282" t="s">
        <v>613</v>
      </c>
      <c r="C1021" s="271" t="s">
        <v>655</v>
      </c>
      <c r="D1021" s="276">
        <v>8</v>
      </c>
      <c r="E1021" s="276">
        <f t="shared" si="15"/>
        <v>480</v>
      </c>
      <c r="F1021" s="273">
        <v>45569</v>
      </c>
      <c r="G1021" s="262">
        <v>3.63</v>
      </c>
      <c r="H1021" s="271"/>
      <c r="I1021" s="271"/>
    </row>
    <row r="1022" spans="1:9" ht="30" x14ac:dyDescent="0.25">
      <c r="A1022" s="270" t="s">
        <v>608</v>
      </c>
      <c r="B1022" s="282" t="s">
        <v>613</v>
      </c>
      <c r="C1022" s="271" t="s">
        <v>655</v>
      </c>
      <c r="D1022" s="276">
        <v>8</v>
      </c>
      <c r="E1022" s="276">
        <f t="shared" si="15"/>
        <v>480</v>
      </c>
      <c r="F1022" s="273">
        <v>45569</v>
      </c>
      <c r="G1022" s="262">
        <v>4.53</v>
      </c>
      <c r="H1022" s="271"/>
      <c r="I1022" s="271"/>
    </row>
    <row r="1023" spans="1:9" ht="30" x14ac:dyDescent="0.25">
      <c r="A1023" s="270" t="s">
        <v>608</v>
      </c>
      <c r="B1023" s="282" t="s">
        <v>613</v>
      </c>
      <c r="C1023" s="271" t="s">
        <v>655</v>
      </c>
      <c r="D1023" s="276">
        <v>8</v>
      </c>
      <c r="E1023" s="276">
        <f t="shared" si="15"/>
        <v>480</v>
      </c>
      <c r="F1023" s="273">
        <v>45569</v>
      </c>
      <c r="G1023" s="262">
        <v>4.4000000000000004</v>
      </c>
      <c r="H1023" s="271"/>
      <c r="I1023" s="271"/>
    </row>
    <row r="1024" spans="1:9" ht="30" x14ac:dyDescent="0.25">
      <c r="A1024" s="270" t="s">
        <v>608</v>
      </c>
      <c r="B1024" s="282" t="s">
        <v>613</v>
      </c>
      <c r="C1024" s="271" t="s">
        <v>655</v>
      </c>
      <c r="D1024" s="276">
        <v>8</v>
      </c>
      <c r="E1024" s="276">
        <f t="shared" si="15"/>
        <v>480</v>
      </c>
      <c r="F1024" s="273">
        <v>45569</v>
      </c>
      <c r="G1024" s="262">
        <v>1.1000000000000001</v>
      </c>
      <c r="H1024" s="271"/>
      <c r="I1024" s="271"/>
    </row>
    <row r="1025" spans="1:9" ht="30" x14ac:dyDescent="0.25">
      <c r="A1025" s="270" t="s">
        <v>608</v>
      </c>
      <c r="B1025" s="282" t="s">
        <v>613</v>
      </c>
      <c r="C1025" s="271" t="s">
        <v>655</v>
      </c>
      <c r="D1025" s="276">
        <v>8</v>
      </c>
      <c r="E1025" s="276">
        <f t="shared" si="15"/>
        <v>480</v>
      </c>
      <c r="F1025" s="273">
        <v>45569</v>
      </c>
      <c r="G1025" s="262">
        <v>1.25</v>
      </c>
      <c r="H1025" s="271"/>
      <c r="I1025" s="271"/>
    </row>
    <row r="1026" spans="1:9" ht="30" x14ac:dyDescent="0.25">
      <c r="A1026" s="270" t="s">
        <v>608</v>
      </c>
      <c r="B1026" s="282" t="s">
        <v>613</v>
      </c>
      <c r="C1026" s="271" t="s">
        <v>655</v>
      </c>
      <c r="D1026" s="276">
        <v>8</v>
      </c>
      <c r="E1026" s="276">
        <f t="shared" si="15"/>
        <v>480</v>
      </c>
      <c r="F1026" s="273">
        <v>45569</v>
      </c>
      <c r="G1026" s="262">
        <v>1.4</v>
      </c>
      <c r="H1026" s="271"/>
      <c r="I1026" s="271"/>
    </row>
    <row r="1027" spans="1:9" ht="30" x14ac:dyDescent="0.25">
      <c r="A1027" s="270" t="s">
        <v>608</v>
      </c>
      <c r="B1027" s="282" t="s">
        <v>613</v>
      </c>
      <c r="C1027" s="271" t="s">
        <v>655</v>
      </c>
      <c r="D1027" s="276">
        <v>8</v>
      </c>
      <c r="E1027" s="276">
        <f t="shared" ref="E1027:E1090" si="16">+D1027*60</f>
        <v>480</v>
      </c>
      <c r="F1027" s="273">
        <v>45569</v>
      </c>
      <c r="G1027" s="262">
        <v>2.42</v>
      </c>
      <c r="H1027" s="271"/>
      <c r="I1027" s="271"/>
    </row>
    <row r="1028" spans="1:9" x14ac:dyDescent="0.25">
      <c r="A1028" s="270" t="s">
        <v>608</v>
      </c>
      <c r="B1028" s="282" t="s">
        <v>626</v>
      </c>
      <c r="C1028" s="271" t="s">
        <v>655</v>
      </c>
      <c r="D1028" s="276">
        <v>8</v>
      </c>
      <c r="E1028" s="276">
        <f t="shared" si="16"/>
        <v>480</v>
      </c>
      <c r="F1028" s="273">
        <v>45569</v>
      </c>
      <c r="G1028" s="262">
        <v>7.62</v>
      </c>
      <c r="H1028" s="271"/>
      <c r="I1028" s="271"/>
    </row>
    <row r="1029" spans="1:9" ht="30" x14ac:dyDescent="0.25">
      <c r="A1029" s="270" t="s">
        <v>608</v>
      </c>
      <c r="B1029" s="282" t="s">
        <v>613</v>
      </c>
      <c r="C1029" s="271" t="s">
        <v>655</v>
      </c>
      <c r="D1029" s="276">
        <v>8</v>
      </c>
      <c r="E1029" s="276">
        <f t="shared" si="16"/>
        <v>480</v>
      </c>
      <c r="F1029" s="273">
        <v>45569</v>
      </c>
      <c r="G1029" s="262">
        <v>6.12</v>
      </c>
      <c r="H1029" s="271"/>
      <c r="I1029" s="271"/>
    </row>
    <row r="1030" spans="1:9" ht="30" x14ac:dyDescent="0.25">
      <c r="A1030" s="270" t="s">
        <v>608</v>
      </c>
      <c r="B1030" s="282" t="s">
        <v>613</v>
      </c>
      <c r="C1030" s="271" t="s">
        <v>655</v>
      </c>
      <c r="D1030" s="276">
        <v>8</v>
      </c>
      <c r="E1030" s="276">
        <f t="shared" si="16"/>
        <v>480</v>
      </c>
      <c r="F1030" s="273">
        <v>45569</v>
      </c>
      <c r="G1030" s="262">
        <v>4.05</v>
      </c>
      <c r="H1030" s="271"/>
      <c r="I1030" s="271"/>
    </row>
    <row r="1031" spans="1:9" ht="30" x14ac:dyDescent="0.25">
      <c r="A1031" s="270" t="s">
        <v>608</v>
      </c>
      <c r="B1031" s="282" t="s">
        <v>613</v>
      </c>
      <c r="C1031" s="271" t="s">
        <v>655</v>
      </c>
      <c r="D1031" s="276">
        <v>8</v>
      </c>
      <c r="E1031" s="276">
        <f t="shared" si="16"/>
        <v>480</v>
      </c>
      <c r="F1031" s="273">
        <v>45569</v>
      </c>
      <c r="G1031" s="262">
        <v>3.58</v>
      </c>
      <c r="H1031" s="271"/>
      <c r="I1031" s="271"/>
    </row>
    <row r="1032" spans="1:9" ht="30" x14ac:dyDescent="0.25">
      <c r="A1032" s="270" t="s">
        <v>608</v>
      </c>
      <c r="B1032" s="282" t="s">
        <v>613</v>
      </c>
      <c r="C1032" s="271" t="s">
        <v>655</v>
      </c>
      <c r="D1032" s="276">
        <v>8</v>
      </c>
      <c r="E1032" s="276">
        <f t="shared" si="16"/>
        <v>480</v>
      </c>
      <c r="F1032" s="273">
        <v>45569</v>
      </c>
      <c r="G1032" s="262">
        <v>1.35</v>
      </c>
      <c r="H1032" s="271"/>
      <c r="I1032" s="271"/>
    </row>
    <row r="1033" spans="1:9" ht="30" x14ac:dyDescent="0.25">
      <c r="A1033" s="270" t="s">
        <v>608</v>
      </c>
      <c r="B1033" s="282" t="s">
        <v>613</v>
      </c>
      <c r="C1033" s="271" t="s">
        <v>655</v>
      </c>
      <c r="D1033" s="276">
        <v>8</v>
      </c>
      <c r="E1033" s="276">
        <f t="shared" si="16"/>
        <v>480</v>
      </c>
      <c r="F1033" s="273">
        <v>45569</v>
      </c>
      <c r="G1033" s="262">
        <v>1.42</v>
      </c>
      <c r="H1033" s="271"/>
      <c r="I1033" s="271"/>
    </row>
    <row r="1034" spans="1:9" ht="30" x14ac:dyDescent="0.25">
      <c r="A1034" s="270" t="s">
        <v>608</v>
      </c>
      <c r="B1034" s="282" t="s">
        <v>613</v>
      </c>
      <c r="C1034" s="271" t="s">
        <v>655</v>
      </c>
      <c r="D1034" s="276">
        <v>8</v>
      </c>
      <c r="E1034" s="276">
        <f t="shared" si="16"/>
        <v>480</v>
      </c>
      <c r="F1034" s="273">
        <v>45569</v>
      </c>
      <c r="G1034" s="262">
        <v>2.5499999999999998</v>
      </c>
      <c r="H1034" s="271"/>
      <c r="I1034" s="271"/>
    </row>
    <row r="1035" spans="1:9" x14ac:dyDescent="0.25">
      <c r="A1035" s="270" t="s">
        <v>608</v>
      </c>
      <c r="B1035" s="282" t="s">
        <v>626</v>
      </c>
      <c r="C1035" s="271" t="s">
        <v>655</v>
      </c>
      <c r="D1035" s="276">
        <v>8</v>
      </c>
      <c r="E1035" s="276">
        <f t="shared" si="16"/>
        <v>480</v>
      </c>
      <c r="F1035" s="273">
        <v>45569</v>
      </c>
      <c r="G1035" s="262">
        <v>6.68</v>
      </c>
      <c r="H1035" s="271"/>
      <c r="I1035" s="271"/>
    </row>
    <row r="1036" spans="1:9" ht="30" x14ac:dyDescent="0.25">
      <c r="A1036" s="270" t="s">
        <v>608</v>
      </c>
      <c r="B1036" s="282" t="s">
        <v>613</v>
      </c>
      <c r="C1036" s="271" t="s">
        <v>655</v>
      </c>
      <c r="D1036" s="276">
        <v>8</v>
      </c>
      <c r="E1036" s="276">
        <f t="shared" si="16"/>
        <v>480</v>
      </c>
      <c r="F1036" s="273">
        <v>45569</v>
      </c>
      <c r="G1036" s="262">
        <v>2.25</v>
      </c>
      <c r="H1036" s="271"/>
      <c r="I1036" s="271"/>
    </row>
    <row r="1037" spans="1:9" ht="30" x14ac:dyDescent="0.25">
      <c r="A1037" s="270" t="s">
        <v>608</v>
      </c>
      <c r="B1037" s="282" t="s">
        <v>613</v>
      </c>
      <c r="C1037" s="271" t="s">
        <v>655</v>
      </c>
      <c r="D1037" s="276">
        <v>8</v>
      </c>
      <c r="E1037" s="276">
        <f t="shared" si="16"/>
        <v>480</v>
      </c>
      <c r="F1037" s="273">
        <v>45569</v>
      </c>
      <c r="G1037" s="262">
        <v>2.9</v>
      </c>
      <c r="H1037" s="271"/>
      <c r="I1037" s="271"/>
    </row>
    <row r="1038" spans="1:9" x14ac:dyDescent="0.25">
      <c r="A1038" s="270" t="s">
        <v>608</v>
      </c>
      <c r="B1038" s="282" t="s">
        <v>625</v>
      </c>
      <c r="C1038" s="271" t="s">
        <v>655</v>
      </c>
      <c r="D1038" s="276">
        <v>8</v>
      </c>
      <c r="E1038" s="276">
        <f t="shared" si="16"/>
        <v>480</v>
      </c>
      <c r="F1038" s="273">
        <v>45569</v>
      </c>
      <c r="G1038" s="262">
        <v>14.4</v>
      </c>
      <c r="H1038" s="271"/>
      <c r="I1038" s="271"/>
    </row>
    <row r="1039" spans="1:9" x14ac:dyDescent="0.25">
      <c r="A1039" s="270" t="s">
        <v>608</v>
      </c>
      <c r="B1039" s="282" t="s">
        <v>624</v>
      </c>
      <c r="C1039" s="271" t="s">
        <v>655</v>
      </c>
      <c r="D1039" s="276">
        <v>8</v>
      </c>
      <c r="E1039" s="276">
        <f t="shared" si="16"/>
        <v>480</v>
      </c>
      <c r="F1039" s="273">
        <v>45569</v>
      </c>
      <c r="G1039" s="262">
        <v>8.75</v>
      </c>
      <c r="H1039" s="271"/>
      <c r="I1039" s="271"/>
    </row>
    <row r="1040" spans="1:9" x14ac:dyDescent="0.25">
      <c r="A1040" s="270" t="s">
        <v>608</v>
      </c>
      <c r="B1040" s="282" t="s">
        <v>629</v>
      </c>
      <c r="C1040" s="271" t="s">
        <v>655</v>
      </c>
      <c r="D1040" s="276">
        <v>8</v>
      </c>
      <c r="E1040" s="276">
        <f t="shared" si="16"/>
        <v>480</v>
      </c>
      <c r="F1040" s="273">
        <v>45569</v>
      </c>
      <c r="G1040" s="262">
        <v>4.93</v>
      </c>
      <c r="H1040" s="271"/>
      <c r="I1040" s="271"/>
    </row>
    <row r="1041" spans="1:9" ht="45" x14ac:dyDescent="0.25">
      <c r="A1041" s="270" t="s">
        <v>608</v>
      </c>
      <c r="B1041" s="282" t="s">
        <v>612</v>
      </c>
      <c r="C1041" s="271" t="s">
        <v>655</v>
      </c>
      <c r="D1041" s="276">
        <v>8</v>
      </c>
      <c r="E1041" s="276">
        <f t="shared" si="16"/>
        <v>480</v>
      </c>
      <c r="F1041" s="273">
        <v>45572</v>
      </c>
      <c r="G1041" s="262">
        <v>6.55</v>
      </c>
      <c r="H1041" s="271"/>
      <c r="I1041" s="271"/>
    </row>
    <row r="1042" spans="1:9" ht="30" x14ac:dyDescent="0.25">
      <c r="A1042" s="270" t="s">
        <v>608</v>
      </c>
      <c r="B1042" s="282" t="s">
        <v>613</v>
      </c>
      <c r="C1042" s="271" t="s">
        <v>655</v>
      </c>
      <c r="D1042" s="276">
        <v>8</v>
      </c>
      <c r="E1042" s="276">
        <f t="shared" si="16"/>
        <v>480</v>
      </c>
      <c r="F1042" s="273">
        <v>45572</v>
      </c>
      <c r="G1042" s="262">
        <v>3.7</v>
      </c>
      <c r="H1042" s="271"/>
      <c r="I1042" s="271"/>
    </row>
    <row r="1043" spans="1:9" ht="30" x14ac:dyDescent="0.25">
      <c r="A1043" s="270" t="s">
        <v>608</v>
      </c>
      <c r="B1043" s="282" t="s">
        <v>613</v>
      </c>
      <c r="C1043" s="271" t="s">
        <v>655</v>
      </c>
      <c r="D1043" s="276">
        <v>8</v>
      </c>
      <c r="E1043" s="276">
        <f t="shared" si="16"/>
        <v>480</v>
      </c>
      <c r="F1043" s="273">
        <v>45572</v>
      </c>
      <c r="G1043" s="262">
        <v>3.13</v>
      </c>
      <c r="H1043" s="271"/>
      <c r="I1043" s="271"/>
    </row>
    <row r="1044" spans="1:9" ht="30" x14ac:dyDescent="0.25">
      <c r="A1044" s="270" t="s">
        <v>608</v>
      </c>
      <c r="B1044" s="282" t="s">
        <v>613</v>
      </c>
      <c r="C1044" s="271" t="s">
        <v>655</v>
      </c>
      <c r="D1044" s="276">
        <v>8</v>
      </c>
      <c r="E1044" s="276">
        <f t="shared" si="16"/>
        <v>480</v>
      </c>
      <c r="F1044" s="273">
        <v>45572</v>
      </c>
      <c r="G1044" s="262">
        <v>2.57</v>
      </c>
      <c r="H1044" s="271"/>
      <c r="I1044" s="271"/>
    </row>
    <row r="1045" spans="1:9" ht="30" x14ac:dyDescent="0.25">
      <c r="A1045" s="270" t="s">
        <v>608</v>
      </c>
      <c r="B1045" s="282" t="s">
        <v>613</v>
      </c>
      <c r="C1045" s="271" t="s">
        <v>655</v>
      </c>
      <c r="D1045" s="276">
        <v>8</v>
      </c>
      <c r="E1045" s="276">
        <f t="shared" si="16"/>
        <v>480</v>
      </c>
      <c r="F1045" s="273">
        <v>45572</v>
      </c>
      <c r="G1045" s="262">
        <v>3.75</v>
      </c>
      <c r="H1045" s="271"/>
      <c r="I1045" s="271"/>
    </row>
    <row r="1046" spans="1:9" ht="30" x14ac:dyDescent="0.25">
      <c r="A1046" s="270" t="s">
        <v>608</v>
      </c>
      <c r="B1046" s="282" t="s">
        <v>613</v>
      </c>
      <c r="C1046" s="271" t="s">
        <v>655</v>
      </c>
      <c r="D1046" s="276">
        <v>8</v>
      </c>
      <c r="E1046" s="276">
        <f t="shared" si="16"/>
        <v>480</v>
      </c>
      <c r="F1046" s="273">
        <v>45572</v>
      </c>
      <c r="G1046" s="262">
        <v>3.53</v>
      </c>
      <c r="H1046" s="271"/>
      <c r="I1046" s="271"/>
    </row>
    <row r="1047" spans="1:9" ht="30" x14ac:dyDescent="0.25">
      <c r="A1047" s="270" t="s">
        <v>608</v>
      </c>
      <c r="B1047" s="282" t="s">
        <v>613</v>
      </c>
      <c r="C1047" s="271" t="s">
        <v>655</v>
      </c>
      <c r="D1047" s="276">
        <v>8</v>
      </c>
      <c r="E1047" s="276">
        <f t="shared" si="16"/>
        <v>480</v>
      </c>
      <c r="F1047" s="273">
        <v>45572</v>
      </c>
      <c r="G1047" s="262">
        <v>1.08</v>
      </c>
      <c r="H1047" s="271"/>
      <c r="I1047" s="271"/>
    </row>
    <row r="1048" spans="1:9" ht="30" x14ac:dyDescent="0.25">
      <c r="A1048" s="270" t="s">
        <v>608</v>
      </c>
      <c r="B1048" s="282" t="s">
        <v>613</v>
      </c>
      <c r="C1048" s="271" t="s">
        <v>655</v>
      </c>
      <c r="D1048" s="276">
        <v>8</v>
      </c>
      <c r="E1048" s="276">
        <f t="shared" si="16"/>
        <v>480</v>
      </c>
      <c r="F1048" s="273">
        <v>45572</v>
      </c>
      <c r="G1048" s="262">
        <v>2.73</v>
      </c>
      <c r="H1048" s="271"/>
      <c r="I1048" s="271"/>
    </row>
    <row r="1049" spans="1:9" ht="30" x14ac:dyDescent="0.25">
      <c r="A1049" s="270" t="s">
        <v>608</v>
      </c>
      <c r="B1049" s="282" t="s">
        <v>613</v>
      </c>
      <c r="C1049" s="271" t="s">
        <v>655</v>
      </c>
      <c r="D1049" s="276">
        <v>8</v>
      </c>
      <c r="E1049" s="276">
        <f t="shared" si="16"/>
        <v>480</v>
      </c>
      <c r="F1049" s="273">
        <v>45572</v>
      </c>
      <c r="G1049" s="262">
        <v>2.52</v>
      </c>
      <c r="H1049" s="271"/>
      <c r="I1049" s="271"/>
    </row>
    <row r="1050" spans="1:9" ht="45" x14ac:dyDescent="0.25">
      <c r="A1050" s="270" t="s">
        <v>608</v>
      </c>
      <c r="B1050" s="282" t="s">
        <v>612</v>
      </c>
      <c r="C1050" s="271" t="s">
        <v>655</v>
      </c>
      <c r="D1050" s="276">
        <v>8</v>
      </c>
      <c r="E1050" s="276">
        <f t="shared" si="16"/>
        <v>480</v>
      </c>
      <c r="F1050" s="273">
        <v>45572</v>
      </c>
      <c r="G1050" s="262">
        <v>7.75</v>
      </c>
      <c r="H1050" s="271"/>
      <c r="I1050" s="271"/>
    </row>
    <row r="1051" spans="1:9" ht="30" x14ac:dyDescent="0.25">
      <c r="A1051" s="270" t="s">
        <v>608</v>
      </c>
      <c r="B1051" s="282" t="s">
        <v>613</v>
      </c>
      <c r="C1051" s="271" t="s">
        <v>655</v>
      </c>
      <c r="D1051" s="276">
        <v>8</v>
      </c>
      <c r="E1051" s="276">
        <f t="shared" si="16"/>
        <v>480</v>
      </c>
      <c r="F1051" s="273">
        <v>45572</v>
      </c>
      <c r="G1051" s="262">
        <v>2.93</v>
      </c>
      <c r="H1051" s="271"/>
      <c r="I1051" s="271"/>
    </row>
    <row r="1052" spans="1:9" ht="30" x14ac:dyDescent="0.25">
      <c r="A1052" s="270" t="s">
        <v>608</v>
      </c>
      <c r="B1052" s="282" t="s">
        <v>613</v>
      </c>
      <c r="C1052" s="271" t="s">
        <v>655</v>
      </c>
      <c r="D1052" s="276">
        <v>8</v>
      </c>
      <c r="E1052" s="276">
        <f t="shared" si="16"/>
        <v>480</v>
      </c>
      <c r="F1052" s="273">
        <v>45572</v>
      </c>
      <c r="G1052" s="262">
        <v>4.03</v>
      </c>
      <c r="H1052" s="271"/>
      <c r="I1052" s="271"/>
    </row>
    <row r="1053" spans="1:9" ht="30" x14ac:dyDescent="0.25">
      <c r="A1053" s="270" t="s">
        <v>608</v>
      </c>
      <c r="B1053" s="282" t="s">
        <v>613</v>
      </c>
      <c r="C1053" s="271" t="s">
        <v>655</v>
      </c>
      <c r="D1053" s="276">
        <v>8</v>
      </c>
      <c r="E1053" s="276">
        <f t="shared" si="16"/>
        <v>480</v>
      </c>
      <c r="F1053" s="273">
        <v>45572</v>
      </c>
      <c r="G1053" s="262">
        <v>2.9</v>
      </c>
      <c r="H1053" s="271"/>
      <c r="I1053" s="271"/>
    </row>
    <row r="1054" spans="1:9" ht="30" x14ac:dyDescent="0.25">
      <c r="A1054" s="270" t="s">
        <v>608</v>
      </c>
      <c r="B1054" s="282" t="s">
        <v>613</v>
      </c>
      <c r="C1054" s="271" t="s">
        <v>655</v>
      </c>
      <c r="D1054" s="276">
        <v>8</v>
      </c>
      <c r="E1054" s="276">
        <f t="shared" si="16"/>
        <v>480</v>
      </c>
      <c r="F1054" s="273">
        <v>45572</v>
      </c>
      <c r="G1054" s="262">
        <v>2.5499999999999998</v>
      </c>
      <c r="H1054" s="271"/>
      <c r="I1054" s="271"/>
    </row>
    <row r="1055" spans="1:9" ht="30" x14ac:dyDescent="0.25">
      <c r="A1055" s="270" t="s">
        <v>608</v>
      </c>
      <c r="B1055" s="282" t="s">
        <v>613</v>
      </c>
      <c r="C1055" s="271" t="s">
        <v>655</v>
      </c>
      <c r="D1055" s="276">
        <v>8</v>
      </c>
      <c r="E1055" s="276">
        <f t="shared" si="16"/>
        <v>480</v>
      </c>
      <c r="F1055" s="273">
        <v>45572</v>
      </c>
      <c r="G1055" s="262">
        <v>2.75</v>
      </c>
      <c r="H1055" s="271"/>
      <c r="I1055" s="271"/>
    </row>
    <row r="1056" spans="1:9" ht="30" x14ac:dyDescent="0.25">
      <c r="A1056" s="270" t="s">
        <v>608</v>
      </c>
      <c r="B1056" s="282" t="s">
        <v>613</v>
      </c>
      <c r="C1056" s="271" t="s">
        <v>655</v>
      </c>
      <c r="D1056" s="276">
        <v>8</v>
      </c>
      <c r="E1056" s="276">
        <f t="shared" si="16"/>
        <v>480</v>
      </c>
      <c r="F1056" s="273">
        <v>45572</v>
      </c>
      <c r="G1056" s="262">
        <v>1.1200000000000001</v>
      </c>
      <c r="H1056" s="271"/>
      <c r="I1056" s="271"/>
    </row>
    <row r="1057" spans="1:9" ht="30" x14ac:dyDescent="0.25">
      <c r="A1057" s="270" t="s">
        <v>608</v>
      </c>
      <c r="B1057" s="282" t="s">
        <v>613</v>
      </c>
      <c r="C1057" s="271" t="s">
        <v>655</v>
      </c>
      <c r="D1057" s="276">
        <v>8</v>
      </c>
      <c r="E1057" s="276">
        <f t="shared" si="16"/>
        <v>480</v>
      </c>
      <c r="F1057" s="273">
        <v>45572</v>
      </c>
      <c r="G1057" s="262">
        <v>2.4</v>
      </c>
      <c r="H1057" s="271"/>
      <c r="I1057" s="271"/>
    </row>
    <row r="1058" spans="1:9" ht="30" x14ac:dyDescent="0.25">
      <c r="A1058" s="270" t="s">
        <v>608</v>
      </c>
      <c r="B1058" s="282" t="s">
        <v>613</v>
      </c>
      <c r="C1058" s="271" t="s">
        <v>655</v>
      </c>
      <c r="D1058" s="276">
        <v>8</v>
      </c>
      <c r="E1058" s="276">
        <f t="shared" si="16"/>
        <v>480</v>
      </c>
      <c r="F1058" s="273">
        <v>45572</v>
      </c>
      <c r="G1058" s="262">
        <v>3.57</v>
      </c>
      <c r="H1058" s="271"/>
      <c r="I1058" s="271"/>
    </row>
    <row r="1059" spans="1:9" ht="30" x14ac:dyDescent="0.25">
      <c r="A1059" s="270" t="s">
        <v>608</v>
      </c>
      <c r="B1059" s="282" t="s">
        <v>611</v>
      </c>
      <c r="C1059" s="271" t="s">
        <v>655</v>
      </c>
      <c r="D1059" s="276">
        <v>8</v>
      </c>
      <c r="E1059" s="276">
        <f t="shared" si="16"/>
        <v>480</v>
      </c>
      <c r="F1059" s="273">
        <v>45572</v>
      </c>
      <c r="G1059" s="262">
        <v>6.77</v>
      </c>
      <c r="H1059" s="271"/>
      <c r="I1059" s="271"/>
    </row>
    <row r="1060" spans="1:9" ht="45" x14ac:dyDescent="0.25">
      <c r="A1060" s="270" t="s">
        <v>608</v>
      </c>
      <c r="B1060" s="282" t="s">
        <v>612</v>
      </c>
      <c r="C1060" s="271" t="s">
        <v>655</v>
      </c>
      <c r="D1060" s="276">
        <v>8</v>
      </c>
      <c r="E1060" s="276">
        <f t="shared" si="16"/>
        <v>480</v>
      </c>
      <c r="F1060" s="273">
        <v>45572</v>
      </c>
      <c r="G1060" s="262">
        <v>3.88</v>
      </c>
      <c r="H1060" s="271"/>
      <c r="I1060" s="271"/>
    </row>
    <row r="1061" spans="1:9" ht="30" x14ac:dyDescent="0.25">
      <c r="A1061" s="270" t="s">
        <v>608</v>
      </c>
      <c r="B1061" s="282" t="s">
        <v>613</v>
      </c>
      <c r="C1061" s="271" t="s">
        <v>655</v>
      </c>
      <c r="D1061" s="276">
        <v>8</v>
      </c>
      <c r="E1061" s="276">
        <f t="shared" si="16"/>
        <v>480</v>
      </c>
      <c r="F1061" s="273">
        <v>45572</v>
      </c>
      <c r="G1061" s="262">
        <v>2.6</v>
      </c>
      <c r="H1061" s="271"/>
      <c r="I1061" s="271"/>
    </row>
    <row r="1062" spans="1:9" ht="30" x14ac:dyDescent="0.25">
      <c r="A1062" s="270" t="s">
        <v>608</v>
      </c>
      <c r="B1062" s="282" t="s">
        <v>613</v>
      </c>
      <c r="C1062" s="271" t="s">
        <v>655</v>
      </c>
      <c r="D1062" s="276">
        <v>8</v>
      </c>
      <c r="E1062" s="276">
        <f t="shared" si="16"/>
        <v>480</v>
      </c>
      <c r="F1062" s="273">
        <v>45572</v>
      </c>
      <c r="G1062" s="262">
        <v>3.57</v>
      </c>
      <c r="H1062" s="271"/>
      <c r="I1062" s="271"/>
    </row>
    <row r="1063" spans="1:9" ht="30" x14ac:dyDescent="0.25">
      <c r="A1063" s="270" t="s">
        <v>608</v>
      </c>
      <c r="B1063" s="282" t="s">
        <v>613</v>
      </c>
      <c r="C1063" s="271" t="s">
        <v>655</v>
      </c>
      <c r="D1063" s="276">
        <v>8</v>
      </c>
      <c r="E1063" s="276">
        <f t="shared" si="16"/>
        <v>480</v>
      </c>
      <c r="F1063" s="273">
        <v>45572</v>
      </c>
      <c r="G1063" s="262">
        <v>3.75</v>
      </c>
      <c r="H1063" s="271"/>
      <c r="I1063" s="271"/>
    </row>
    <row r="1064" spans="1:9" ht="30" x14ac:dyDescent="0.25">
      <c r="A1064" s="270" t="s">
        <v>608</v>
      </c>
      <c r="B1064" s="282" t="s">
        <v>613</v>
      </c>
      <c r="C1064" s="271" t="s">
        <v>655</v>
      </c>
      <c r="D1064" s="276">
        <v>8</v>
      </c>
      <c r="E1064" s="276">
        <f t="shared" si="16"/>
        <v>480</v>
      </c>
      <c r="F1064" s="273">
        <v>45572</v>
      </c>
      <c r="G1064" s="262">
        <v>1.93</v>
      </c>
      <c r="H1064" s="271"/>
      <c r="I1064" s="271"/>
    </row>
    <row r="1065" spans="1:9" ht="30" x14ac:dyDescent="0.25">
      <c r="A1065" s="270" t="s">
        <v>608</v>
      </c>
      <c r="B1065" s="282" t="s">
        <v>613</v>
      </c>
      <c r="C1065" s="271" t="s">
        <v>655</v>
      </c>
      <c r="D1065" s="276">
        <v>8</v>
      </c>
      <c r="E1065" s="276">
        <f t="shared" si="16"/>
        <v>480</v>
      </c>
      <c r="F1065" s="273">
        <v>45572</v>
      </c>
      <c r="G1065" s="262">
        <v>3.38</v>
      </c>
      <c r="H1065" s="271"/>
      <c r="I1065" s="271"/>
    </row>
    <row r="1066" spans="1:9" ht="30" x14ac:dyDescent="0.25">
      <c r="A1066" s="270" t="s">
        <v>608</v>
      </c>
      <c r="B1066" s="282" t="s">
        <v>613</v>
      </c>
      <c r="C1066" s="271" t="s">
        <v>655</v>
      </c>
      <c r="D1066" s="276">
        <v>8</v>
      </c>
      <c r="E1066" s="276">
        <f t="shared" si="16"/>
        <v>480</v>
      </c>
      <c r="F1066" s="273">
        <v>45572</v>
      </c>
      <c r="G1066" s="262">
        <v>2.58</v>
      </c>
      <c r="H1066" s="271"/>
      <c r="I1066" s="271"/>
    </row>
    <row r="1067" spans="1:9" ht="30" x14ac:dyDescent="0.25">
      <c r="A1067" s="270" t="s">
        <v>608</v>
      </c>
      <c r="B1067" s="282" t="s">
        <v>613</v>
      </c>
      <c r="C1067" s="271" t="s">
        <v>655</v>
      </c>
      <c r="D1067" s="276">
        <v>8</v>
      </c>
      <c r="E1067" s="276">
        <f t="shared" si="16"/>
        <v>480</v>
      </c>
      <c r="F1067" s="273">
        <v>45572</v>
      </c>
      <c r="G1067" s="262">
        <v>2.62</v>
      </c>
      <c r="H1067" s="271"/>
      <c r="I1067" s="271"/>
    </row>
    <row r="1068" spans="1:9" ht="30" x14ac:dyDescent="0.25">
      <c r="A1068" s="270" t="s">
        <v>608</v>
      </c>
      <c r="B1068" s="282" t="s">
        <v>613</v>
      </c>
      <c r="C1068" s="271" t="s">
        <v>655</v>
      </c>
      <c r="D1068" s="276">
        <v>8</v>
      </c>
      <c r="E1068" s="276">
        <f t="shared" si="16"/>
        <v>480</v>
      </c>
      <c r="F1068" s="273">
        <v>45572</v>
      </c>
      <c r="G1068" s="262">
        <v>2.2200000000000002</v>
      </c>
      <c r="H1068" s="271"/>
      <c r="I1068" s="271"/>
    </row>
    <row r="1069" spans="1:9" x14ac:dyDescent="0.25">
      <c r="A1069" s="270" t="s">
        <v>608</v>
      </c>
      <c r="B1069" s="282" t="s">
        <v>623</v>
      </c>
      <c r="C1069" s="271" t="s">
        <v>655</v>
      </c>
      <c r="D1069" s="276">
        <v>8</v>
      </c>
      <c r="E1069" s="276">
        <f t="shared" si="16"/>
        <v>480</v>
      </c>
      <c r="F1069" s="273">
        <v>45572</v>
      </c>
      <c r="G1069" s="262">
        <v>2.2000000000000002</v>
      </c>
      <c r="H1069" s="271"/>
      <c r="I1069" s="271"/>
    </row>
    <row r="1070" spans="1:9" x14ac:dyDescent="0.25">
      <c r="A1070" s="270" t="s">
        <v>608</v>
      </c>
      <c r="B1070" s="282" t="s">
        <v>625</v>
      </c>
      <c r="C1070" s="271" t="s">
        <v>655</v>
      </c>
      <c r="D1070" s="276">
        <v>8</v>
      </c>
      <c r="E1070" s="276">
        <f t="shared" si="16"/>
        <v>480</v>
      </c>
      <c r="F1070" s="273">
        <v>45572</v>
      </c>
      <c r="G1070" s="262">
        <v>1.42</v>
      </c>
      <c r="H1070" s="271"/>
      <c r="I1070" s="271"/>
    </row>
    <row r="1071" spans="1:9" x14ac:dyDescent="0.25">
      <c r="A1071" s="270" t="s">
        <v>608</v>
      </c>
      <c r="B1071" s="282" t="s">
        <v>624</v>
      </c>
      <c r="C1071" s="271" t="s">
        <v>655</v>
      </c>
      <c r="D1071" s="276">
        <v>8</v>
      </c>
      <c r="E1071" s="276">
        <f t="shared" si="16"/>
        <v>480</v>
      </c>
      <c r="F1071" s="273">
        <v>45572</v>
      </c>
      <c r="G1071" s="262">
        <v>5.93</v>
      </c>
      <c r="H1071" s="271"/>
      <c r="I1071" s="271"/>
    </row>
    <row r="1072" spans="1:9" ht="30" x14ac:dyDescent="0.25">
      <c r="A1072" s="270" t="s">
        <v>608</v>
      </c>
      <c r="B1072" s="282" t="s">
        <v>613</v>
      </c>
      <c r="C1072" s="271" t="s">
        <v>655</v>
      </c>
      <c r="D1072" s="276">
        <v>8</v>
      </c>
      <c r="E1072" s="276">
        <f t="shared" si="16"/>
        <v>480</v>
      </c>
      <c r="F1072" s="273">
        <v>45572</v>
      </c>
      <c r="G1072" s="262">
        <v>2.38</v>
      </c>
      <c r="H1072" s="271"/>
      <c r="I1072" s="271"/>
    </row>
    <row r="1073" spans="1:9" ht="30" x14ac:dyDescent="0.25">
      <c r="A1073" s="270" t="s">
        <v>608</v>
      </c>
      <c r="B1073" s="282" t="s">
        <v>613</v>
      </c>
      <c r="C1073" s="271" t="s">
        <v>655</v>
      </c>
      <c r="D1073" s="276">
        <v>8</v>
      </c>
      <c r="E1073" s="276">
        <f t="shared" si="16"/>
        <v>480</v>
      </c>
      <c r="F1073" s="273">
        <v>45572</v>
      </c>
      <c r="G1073" s="262">
        <v>4.53</v>
      </c>
      <c r="H1073" s="271"/>
      <c r="I1073" s="271"/>
    </row>
    <row r="1074" spans="1:9" ht="30" x14ac:dyDescent="0.25">
      <c r="A1074" s="270" t="s">
        <v>608</v>
      </c>
      <c r="B1074" s="282" t="s">
        <v>613</v>
      </c>
      <c r="C1074" s="271" t="s">
        <v>655</v>
      </c>
      <c r="D1074" s="276">
        <v>8</v>
      </c>
      <c r="E1074" s="276">
        <f t="shared" si="16"/>
        <v>480</v>
      </c>
      <c r="F1074" s="273">
        <v>45572</v>
      </c>
      <c r="G1074" s="262">
        <v>3.57</v>
      </c>
      <c r="H1074" s="271"/>
      <c r="I1074" s="271"/>
    </row>
    <row r="1075" spans="1:9" ht="30" x14ac:dyDescent="0.25">
      <c r="A1075" s="270" t="s">
        <v>608</v>
      </c>
      <c r="B1075" s="282" t="s">
        <v>613</v>
      </c>
      <c r="C1075" s="271" t="s">
        <v>655</v>
      </c>
      <c r="D1075" s="276">
        <v>8</v>
      </c>
      <c r="E1075" s="276">
        <f t="shared" si="16"/>
        <v>480</v>
      </c>
      <c r="F1075" s="273">
        <v>45572</v>
      </c>
      <c r="G1075" s="262">
        <v>2.4</v>
      </c>
      <c r="H1075" s="271"/>
      <c r="I1075" s="271"/>
    </row>
    <row r="1076" spans="1:9" ht="30" x14ac:dyDescent="0.25">
      <c r="A1076" s="270" t="s">
        <v>608</v>
      </c>
      <c r="B1076" s="282" t="s">
        <v>613</v>
      </c>
      <c r="C1076" s="271" t="s">
        <v>655</v>
      </c>
      <c r="D1076" s="276">
        <v>8</v>
      </c>
      <c r="E1076" s="276">
        <f t="shared" si="16"/>
        <v>480</v>
      </c>
      <c r="F1076" s="273">
        <v>45572</v>
      </c>
      <c r="G1076" s="262">
        <v>1.3</v>
      </c>
      <c r="H1076" s="271"/>
      <c r="I1076" s="271"/>
    </row>
    <row r="1077" spans="1:9" ht="30" x14ac:dyDescent="0.25">
      <c r="A1077" s="270" t="s">
        <v>608</v>
      </c>
      <c r="B1077" s="282" t="s">
        <v>613</v>
      </c>
      <c r="C1077" s="271" t="s">
        <v>655</v>
      </c>
      <c r="D1077" s="276">
        <v>8</v>
      </c>
      <c r="E1077" s="276">
        <f t="shared" si="16"/>
        <v>480</v>
      </c>
      <c r="F1077" s="273">
        <v>45572</v>
      </c>
      <c r="G1077" s="262">
        <v>1.42</v>
      </c>
      <c r="H1077" s="271"/>
      <c r="I1077" s="271"/>
    </row>
    <row r="1078" spans="1:9" ht="30" x14ac:dyDescent="0.25">
      <c r="A1078" s="270" t="s">
        <v>608</v>
      </c>
      <c r="B1078" s="282" t="s">
        <v>613</v>
      </c>
      <c r="C1078" s="271" t="s">
        <v>655</v>
      </c>
      <c r="D1078" s="276">
        <v>8</v>
      </c>
      <c r="E1078" s="276">
        <f t="shared" si="16"/>
        <v>480</v>
      </c>
      <c r="F1078" s="273">
        <v>45572</v>
      </c>
      <c r="G1078" s="262">
        <v>3.6</v>
      </c>
      <c r="H1078" s="271"/>
      <c r="I1078" s="271"/>
    </row>
    <row r="1079" spans="1:9" ht="30" x14ac:dyDescent="0.25">
      <c r="A1079" s="270" t="s">
        <v>608</v>
      </c>
      <c r="B1079" s="282" t="s">
        <v>613</v>
      </c>
      <c r="C1079" s="271" t="s">
        <v>655</v>
      </c>
      <c r="D1079" s="276">
        <v>8</v>
      </c>
      <c r="E1079" s="276">
        <f t="shared" si="16"/>
        <v>480</v>
      </c>
      <c r="F1079" s="273">
        <v>45572</v>
      </c>
      <c r="G1079" s="262">
        <v>2.38</v>
      </c>
      <c r="H1079" s="271"/>
      <c r="I1079" s="271"/>
    </row>
    <row r="1080" spans="1:9" x14ac:dyDescent="0.25">
      <c r="A1080" s="270" t="s">
        <v>608</v>
      </c>
      <c r="B1080" s="282" t="s">
        <v>629</v>
      </c>
      <c r="C1080" s="271" t="s">
        <v>655</v>
      </c>
      <c r="D1080" s="276">
        <v>8</v>
      </c>
      <c r="E1080" s="276">
        <f t="shared" si="16"/>
        <v>480</v>
      </c>
      <c r="F1080" s="273">
        <v>45572</v>
      </c>
      <c r="G1080" s="262">
        <v>2.38</v>
      </c>
      <c r="H1080" s="271"/>
      <c r="I1080" s="271"/>
    </row>
    <row r="1081" spans="1:9" ht="30" x14ac:dyDescent="0.25">
      <c r="A1081" s="270" t="s">
        <v>608</v>
      </c>
      <c r="B1081" s="282" t="s">
        <v>611</v>
      </c>
      <c r="C1081" s="271" t="s">
        <v>655</v>
      </c>
      <c r="D1081" s="276">
        <v>8</v>
      </c>
      <c r="E1081" s="276">
        <f t="shared" si="16"/>
        <v>480</v>
      </c>
      <c r="F1081" s="273">
        <v>45572</v>
      </c>
      <c r="G1081" s="262">
        <v>3.53</v>
      </c>
      <c r="H1081" s="271"/>
      <c r="I1081" s="271"/>
    </row>
    <row r="1082" spans="1:9" ht="45" x14ac:dyDescent="0.25">
      <c r="A1082" s="270" t="s">
        <v>608</v>
      </c>
      <c r="B1082" s="282" t="s">
        <v>612</v>
      </c>
      <c r="C1082" s="271" t="s">
        <v>655</v>
      </c>
      <c r="D1082" s="276">
        <v>8</v>
      </c>
      <c r="E1082" s="276">
        <f t="shared" si="16"/>
        <v>480</v>
      </c>
      <c r="F1082" s="273">
        <v>45572</v>
      </c>
      <c r="G1082" s="262">
        <v>3.38</v>
      </c>
      <c r="H1082" s="271"/>
      <c r="I1082" s="271"/>
    </row>
    <row r="1083" spans="1:9" ht="30" x14ac:dyDescent="0.25">
      <c r="A1083" s="270" t="s">
        <v>608</v>
      </c>
      <c r="B1083" s="282" t="s">
        <v>613</v>
      </c>
      <c r="C1083" s="271" t="s">
        <v>655</v>
      </c>
      <c r="D1083" s="276">
        <v>8</v>
      </c>
      <c r="E1083" s="276">
        <f t="shared" si="16"/>
        <v>480</v>
      </c>
      <c r="F1083" s="273">
        <v>45572</v>
      </c>
      <c r="G1083" s="262">
        <v>1.32</v>
      </c>
      <c r="H1083" s="271"/>
      <c r="I1083" s="271"/>
    </row>
    <row r="1084" spans="1:9" ht="30" x14ac:dyDescent="0.25">
      <c r="A1084" s="270" t="s">
        <v>608</v>
      </c>
      <c r="B1084" s="282" t="s">
        <v>613</v>
      </c>
      <c r="C1084" s="271" t="s">
        <v>655</v>
      </c>
      <c r="D1084" s="276">
        <v>8</v>
      </c>
      <c r="E1084" s="276">
        <f t="shared" si="16"/>
        <v>480</v>
      </c>
      <c r="F1084" s="273">
        <v>45572</v>
      </c>
      <c r="G1084" s="262">
        <v>2.12</v>
      </c>
      <c r="H1084" s="271"/>
      <c r="I1084" s="271"/>
    </row>
    <row r="1085" spans="1:9" ht="30" x14ac:dyDescent="0.25">
      <c r="A1085" s="270" t="s">
        <v>608</v>
      </c>
      <c r="B1085" s="282" t="s">
        <v>613</v>
      </c>
      <c r="C1085" s="271" t="s">
        <v>655</v>
      </c>
      <c r="D1085" s="276">
        <v>8</v>
      </c>
      <c r="E1085" s="276">
        <f t="shared" si="16"/>
        <v>480</v>
      </c>
      <c r="F1085" s="273">
        <v>45572</v>
      </c>
      <c r="G1085" s="262">
        <v>3.08</v>
      </c>
      <c r="H1085" s="271"/>
      <c r="I1085" s="271"/>
    </row>
    <row r="1086" spans="1:9" ht="30" x14ac:dyDescent="0.25">
      <c r="A1086" s="270" t="s">
        <v>608</v>
      </c>
      <c r="B1086" s="282" t="s">
        <v>613</v>
      </c>
      <c r="C1086" s="271" t="s">
        <v>655</v>
      </c>
      <c r="D1086" s="276">
        <v>8</v>
      </c>
      <c r="E1086" s="276">
        <f t="shared" si="16"/>
        <v>480</v>
      </c>
      <c r="F1086" s="273">
        <v>45572</v>
      </c>
      <c r="G1086" s="262">
        <v>2.42</v>
      </c>
      <c r="H1086" s="271"/>
      <c r="I1086" s="271"/>
    </row>
    <row r="1087" spans="1:9" ht="30" x14ac:dyDescent="0.25">
      <c r="A1087" s="270" t="s">
        <v>608</v>
      </c>
      <c r="B1087" s="282" t="s">
        <v>613</v>
      </c>
      <c r="C1087" s="271" t="s">
        <v>655</v>
      </c>
      <c r="D1087" s="276">
        <v>8</v>
      </c>
      <c r="E1087" s="276">
        <f t="shared" si="16"/>
        <v>480</v>
      </c>
      <c r="F1087" s="273">
        <v>45572</v>
      </c>
      <c r="G1087" s="262">
        <v>2.17</v>
      </c>
      <c r="H1087" s="271"/>
      <c r="I1087" s="271"/>
    </row>
    <row r="1088" spans="1:9" ht="30" x14ac:dyDescent="0.25">
      <c r="A1088" s="270" t="s">
        <v>608</v>
      </c>
      <c r="B1088" s="282" t="s">
        <v>613</v>
      </c>
      <c r="C1088" s="271" t="s">
        <v>655</v>
      </c>
      <c r="D1088" s="276">
        <v>8</v>
      </c>
      <c r="E1088" s="276">
        <f t="shared" si="16"/>
        <v>480</v>
      </c>
      <c r="F1088" s="273">
        <v>45572</v>
      </c>
      <c r="G1088" s="262">
        <v>1.38</v>
      </c>
      <c r="H1088" s="271"/>
      <c r="I1088" s="271"/>
    </row>
    <row r="1089" spans="1:9" ht="30" x14ac:dyDescent="0.25">
      <c r="A1089" s="270" t="s">
        <v>608</v>
      </c>
      <c r="B1089" s="282" t="s">
        <v>613</v>
      </c>
      <c r="C1089" s="271" t="s">
        <v>655</v>
      </c>
      <c r="D1089" s="276">
        <v>8</v>
      </c>
      <c r="E1089" s="276">
        <f t="shared" si="16"/>
        <v>480</v>
      </c>
      <c r="F1089" s="273">
        <v>45572</v>
      </c>
      <c r="G1089" s="262">
        <v>1.57</v>
      </c>
      <c r="H1089" s="271"/>
      <c r="I1089" s="271"/>
    </row>
    <row r="1090" spans="1:9" ht="30" x14ac:dyDescent="0.25">
      <c r="A1090" s="270" t="s">
        <v>608</v>
      </c>
      <c r="B1090" s="282" t="s">
        <v>613</v>
      </c>
      <c r="C1090" s="271" t="s">
        <v>655</v>
      </c>
      <c r="D1090" s="276">
        <v>8</v>
      </c>
      <c r="E1090" s="276">
        <f t="shared" si="16"/>
        <v>480</v>
      </c>
      <c r="F1090" s="273">
        <v>45572</v>
      </c>
      <c r="G1090" s="262">
        <v>4.12</v>
      </c>
      <c r="H1090" s="271"/>
      <c r="I1090" s="271"/>
    </row>
    <row r="1091" spans="1:9" x14ac:dyDescent="0.25">
      <c r="A1091" s="270" t="s">
        <v>608</v>
      </c>
      <c r="B1091" s="282" t="s">
        <v>629</v>
      </c>
      <c r="C1091" s="271" t="s">
        <v>655</v>
      </c>
      <c r="D1091" s="276">
        <v>8</v>
      </c>
      <c r="E1091" s="276">
        <f t="shared" ref="E1091:E1114" si="17">+D1091*60</f>
        <v>480</v>
      </c>
      <c r="F1091" s="273">
        <v>45572</v>
      </c>
      <c r="G1091" s="262">
        <v>2.57</v>
      </c>
      <c r="H1091" s="271"/>
      <c r="I1091" s="271"/>
    </row>
    <row r="1092" spans="1:9" ht="30" x14ac:dyDescent="0.25">
      <c r="A1092" s="270" t="s">
        <v>608</v>
      </c>
      <c r="B1092" s="287" t="s">
        <v>613</v>
      </c>
      <c r="C1092" s="271" t="s">
        <v>655</v>
      </c>
      <c r="D1092" s="271">
        <v>4.25</v>
      </c>
      <c r="E1092" s="276">
        <f t="shared" si="17"/>
        <v>255</v>
      </c>
      <c r="F1092" s="273">
        <v>45572</v>
      </c>
      <c r="G1092" s="262">
        <v>1.57</v>
      </c>
      <c r="H1092" s="271"/>
      <c r="I1092" s="271"/>
    </row>
    <row r="1093" spans="1:9" x14ac:dyDescent="0.25">
      <c r="A1093" s="270" t="s">
        <v>608</v>
      </c>
      <c r="B1093" s="288" t="s">
        <v>630</v>
      </c>
      <c r="C1093" s="271" t="s">
        <v>655</v>
      </c>
      <c r="D1093" s="271">
        <v>4.25</v>
      </c>
      <c r="E1093" s="276">
        <f t="shared" si="17"/>
        <v>255</v>
      </c>
      <c r="F1093" s="273">
        <v>45572</v>
      </c>
      <c r="G1093" s="262">
        <v>0.87</v>
      </c>
      <c r="H1093" s="271"/>
      <c r="I1093" s="271"/>
    </row>
    <row r="1094" spans="1:9" ht="30" x14ac:dyDescent="0.25">
      <c r="A1094" s="270" t="s">
        <v>608</v>
      </c>
      <c r="B1094" s="287" t="s">
        <v>613</v>
      </c>
      <c r="C1094" s="271" t="s">
        <v>655</v>
      </c>
      <c r="D1094" s="271">
        <v>4.25</v>
      </c>
      <c r="E1094" s="276">
        <f t="shared" si="17"/>
        <v>255</v>
      </c>
      <c r="F1094" s="273">
        <v>45572</v>
      </c>
      <c r="G1094" s="262">
        <v>6.85</v>
      </c>
      <c r="H1094" s="271"/>
      <c r="I1094" s="271"/>
    </row>
    <row r="1095" spans="1:9" x14ac:dyDescent="0.25">
      <c r="A1095" s="270" t="s">
        <v>608</v>
      </c>
      <c r="B1095" s="288" t="s">
        <v>630</v>
      </c>
      <c r="C1095" s="271" t="s">
        <v>655</v>
      </c>
      <c r="D1095" s="271">
        <v>4.25</v>
      </c>
      <c r="E1095" s="276">
        <f t="shared" si="17"/>
        <v>255</v>
      </c>
      <c r="F1095" s="273">
        <v>45572</v>
      </c>
      <c r="G1095" s="262">
        <v>5.32</v>
      </c>
      <c r="H1095" s="271"/>
      <c r="I1095" s="271"/>
    </row>
    <row r="1096" spans="1:9" ht="30" x14ac:dyDescent="0.25">
      <c r="A1096" s="270" t="s">
        <v>608</v>
      </c>
      <c r="B1096" s="288" t="s">
        <v>631</v>
      </c>
      <c r="C1096" s="271" t="s">
        <v>655</v>
      </c>
      <c r="D1096" s="271">
        <v>4.25</v>
      </c>
      <c r="E1096" s="276">
        <f t="shared" si="17"/>
        <v>255</v>
      </c>
      <c r="F1096" s="273">
        <v>45572</v>
      </c>
      <c r="G1096" s="262">
        <v>7.72</v>
      </c>
      <c r="H1096" s="271"/>
      <c r="I1096" s="271"/>
    </row>
    <row r="1097" spans="1:9" ht="30" x14ac:dyDescent="0.25">
      <c r="A1097" s="270" t="s">
        <v>608</v>
      </c>
      <c r="B1097" s="287" t="s">
        <v>614</v>
      </c>
      <c r="C1097" s="271" t="s">
        <v>655</v>
      </c>
      <c r="D1097" s="271">
        <v>4.25</v>
      </c>
      <c r="E1097" s="276">
        <f t="shared" si="17"/>
        <v>255</v>
      </c>
      <c r="F1097" s="273">
        <v>45572</v>
      </c>
      <c r="G1097" s="262">
        <v>2.52</v>
      </c>
      <c r="H1097" s="271"/>
      <c r="I1097" s="271"/>
    </row>
    <row r="1098" spans="1:9" x14ac:dyDescent="0.25">
      <c r="A1098" s="270" t="s">
        <v>608</v>
      </c>
      <c r="B1098" s="288" t="s">
        <v>615</v>
      </c>
      <c r="C1098" s="271" t="s">
        <v>655</v>
      </c>
      <c r="D1098" s="271">
        <v>4.25</v>
      </c>
      <c r="E1098" s="276">
        <f t="shared" si="17"/>
        <v>255</v>
      </c>
      <c r="F1098" s="273">
        <v>45572</v>
      </c>
      <c r="G1098" s="262">
        <v>6.85</v>
      </c>
      <c r="H1098" s="271"/>
      <c r="I1098" s="271"/>
    </row>
    <row r="1099" spans="1:9" ht="30" x14ac:dyDescent="0.25">
      <c r="A1099" s="270" t="s">
        <v>608</v>
      </c>
      <c r="B1099" s="287" t="s">
        <v>613</v>
      </c>
      <c r="C1099" s="271" t="s">
        <v>655</v>
      </c>
      <c r="D1099" s="271">
        <v>4.25</v>
      </c>
      <c r="E1099" s="276">
        <f t="shared" si="17"/>
        <v>255</v>
      </c>
      <c r="F1099" s="273">
        <v>45572</v>
      </c>
      <c r="G1099" s="262">
        <v>10.77</v>
      </c>
      <c r="H1099" s="271"/>
      <c r="I1099" s="271"/>
    </row>
    <row r="1100" spans="1:9" x14ac:dyDescent="0.25">
      <c r="A1100" s="270" t="s">
        <v>608</v>
      </c>
      <c r="B1100" s="288" t="s">
        <v>632</v>
      </c>
      <c r="C1100" s="271" t="s">
        <v>655</v>
      </c>
      <c r="D1100" s="271">
        <v>4.25</v>
      </c>
      <c r="E1100" s="276">
        <f t="shared" si="17"/>
        <v>255</v>
      </c>
      <c r="F1100" s="273">
        <v>45572</v>
      </c>
      <c r="G1100" s="262">
        <v>7.48</v>
      </c>
      <c r="H1100" s="271"/>
      <c r="I1100" s="271"/>
    </row>
    <row r="1101" spans="1:9" x14ac:dyDescent="0.25">
      <c r="A1101" s="270" t="s">
        <v>608</v>
      </c>
      <c r="B1101" s="287" t="s">
        <v>616</v>
      </c>
      <c r="C1101" s="271" t="s">
        <v>655</v>
      </c>
      <c r="D1101" s="271">
        <v>4.25</v>
      </c>
      <c r="E1101" s="276">
        <f t="shared" si="17"/>
        <v>255</v>
      </c>
      <c r="F1101" s="273">
        <v>45572</v>
      </c>
      <c r="G1101" s="262">
        <v>5.18</v>
      </c>
      <c r="H1101" s="271"/>
      <c r="I1101" s="271"/>
    </row>
    <row r="1102" spans="1:9" x14ac:dyDescent="0.25">
      <c r="A1102" s="270" t="s">
        <v>608</v>
      </c>
      <c r="B1102" s="288" t="s">
        <v>617</v>
      </c>
      <c r="C1102" s="271" t="s">
        <v>655</v>
      </c>
      <c r="D1102" s="271">
        <v>4.25</v>
      </c>
      <c r="E1102" s="276">
        <f t="shared" si="17"/>
        <v>255</v>
      </c>
      <c r="F1102" s="273">
        <v>45572</v>
      </c>
      <c r="G1102" s="262">
        <v>1.63</v>
      </c>
      <c r="H1102" s="271"/>
      <c r="I1102" s="271"/>
    </row>
    <row r="1103" spans="1:9" x14ac:dyDescent="0.25">
      <c r="A1103" s="270" t="s">
        <v>608</v>
      </c>
      <c r="B1103" s="288" t="s">
        <v>633</v>
      </c>
      <c r="C1103" s="271" t="s">
        <v>655</v>
      </c>
      <c r="D1103" s="271">
        <v>4.25</v>
      </c>
      <c r="E1103" s="276">
        <f t="shared" si="17"/>
        <v>255</v>
      </c>
      <c r="F1103" s="273">
        <v>45572</v>
      </c>
      <c r="G1103" s="262">
        <v>1.73</v>
      </c>
      <c r="H1103" s="271"/>
      <c r="I1103" s="271"/>
    </row>
    <row r="1104" spans="1:9" ht="30" x14ac:dyDescent="0.25">
      <c r="A1104" s="270" t="s">
        <v>608</v>
      </c>
      <c r="B1104" s="288" t="s">
        <v>631</v>
      </c>
      <c r="C1104" s="271" t="s">
        <v>655</v>
      </c>
      <c r="D1104" s="271">
        <v>4.25</v>
      </c>
      <c r="E1104" s="276">
        <f t="shared" si="17"/>
        <v>255</v>
      </c>
      <c r="F1104" s="273">
        <v>45572</v>
      </c>
      <c r="G1104" s="262">
        <v>0.77</v>
      </c>
      <c r="H1104" s="271"/>
      <c r="I1104" s="271"/>
    </row>
    <row r="1105" spans="1:9" ht="30" x14ac:dyDescent="0.25">
      <c r="A1105" s="270" t="s">
        <v>608</v>
      </c>
      <c r="B1105" s="287" t="s">
        <v>618</v>
      </c>
      <c r="C1105" s="271" t="s">
        <v>655</v>
      </c>
      <c r="D1105" s="271">
        <v>4.25</v>
      </c>
      <c r="E1105" s="276">
        <f t="shared" si="17"/>
        <v>255</v>
      </c>
      <c r="F1105" s="273">
        <v>45572</v>
      </c>
      <c r="G1105" s="262">
        <v>4.47</v>
      </c>
      <c r="H1105" s="271"/>
      <c r="I1105" s="271"/>
    </row>
    <row r="1106" spans="1:9" x14ac:dyDescent="0.25">
      <c r="A1106" s="270" t="s">
        <v>608</v>
      </c>
      <c r="B1106" s="288" t="s">
        <v>630</v>
      </c>
      <c r="C1106" s="271" t="s">
        <v>655</v>
      </c>
      <c r="D1106" s="271">
        <v>4.25</v>
      </c>
      <c r="E1106" s="276">
        <f t="shared" si="17"/>
        <v>255</v>
      </c>
      <c r="F1106" s="273">
        <v>45572</v>
      </c>
      <c r="G1106" s="262">
        <v>4.9800000000000004</v>
      </c>
      <c r="H1106" s="271"/>
      <c r="I1106" s="271"/>
    </row>
    <row r="1107" spans="1:9" ht="30" x14ac:dyDescent="0.25">
      <c r="A1107" s="270" t="s">
        <v>608</v>
      </c>
      <c r="B1107" s="287" t="s">
        <v>613</v>
      </c>
      <c r="C1107" s="271" t="s">
        <v>655</v>
      </c>
      <c r="D1107" s="271">
        <v>4.25</v>
      </c>
      <c r="E1107" s="276">
        <f t="shared" si="17"/>
        <v>255</v>
      </c>
      <c r="F1107" s="273">
        <v>45572</v>
      </c>
      <c r="G1107" s="262">
        <v>9.6</v>
      </c>
      <c r="H1107" s="271"/>
      <c r="I1107" s="271"/>
    </row>
    <row r="1108" spans="1:9" x14ac:dyDescent="0.25">
      <c r="A1108" s="270" t="s">
        <v>608</v>
      </c>
      <c r="B1108" s="287" t="s">
        <v>619</v>
      </c>
      <c r="C1108" s="271" t="s">
        <v>655</v>
      </c>
      <c r="D1108" s="271">
        <v>4.25</v>
      </c>
      <c r="E1108" s="276">
        <f t="shared" si="17"/>
        <v>255</v>
      </c>
      <c r="F1108" s="273">
        <v>45572</v>
      </c>
      <c r="G1108" s="262">
        <v>5.78</v>
      </c>
      <c r="H1108" s="271"/>
      <c r="I1108" s="271"/>
    </row>
    <row r="1109" spans="1:9" ht="30" x14ac:dyDescent="0.25">
      <c r="A1109" s="270" t="s">
        <v>608</v>
      </c>
      <c r="B1109" s="288" t="s">
        <v>631</v>
      </c>
      <c r="C1109" s="271" t="s">
        <v>655</v>
      </c>
      <c r="D1109" s="271">
        <v>4.25</v>
      </c>
      <c r="E1109" s="276">
        <f t="shared" si="17"/>
        <v>255</v>
      </c>
      <c r="F1109" s="273">
        <v>45572</v>
      </c>
      <c r="G1109" s="262">
        <v>3.4</v>
      </c>
      <c r="H1109" s="271"/>
      <c r="I1109" s="271"/>
    </row>
    <row r="1110" spans="1:9" ht="30" x14ac:dyDescent="0.25">
      <c r="A1110" s="270" t="s">
        <v>608</v>
      </c>
      <c r="B1110" s="287" t="s">
        <v>618</v>
      </c>
      <c r="C1110" s="271" t="s">
        <v>655</v>
      </c>
      <c r="D1110" s="271">
        <v>4.25</v>
      </c>
      <c r="E1110" s="276">
        <f t="shared" si="17"/>
        <v>255</v>
      </c>
      <c r="F1110" s="273">
        <v>45572</v>
      </c>
      <c r="G1110" s="262">
        <v>3.5</v>
      </c>
      <c r="H1110" s="271"/>
      <c r="I1110" s="271"/>
    </row>
    <row r="1111" spans="1:9" x14ac:dyDescent="0.25">
      <c r="A1111" s="270" t="s">
        <v>608</v>
      </c>
      <c r="B1111" s="288" t="s">
        <v>634</v>
      </c>
      <c r="C1111" s="271" t="s">
        <v>655</v>
      </c>
      <c r="D1111" s="271">
        <v>4.25</v>
      </c>
      <c r="E1111" s="276">
        <f t="shared" si="17"/>
        <v>255</v>
      </c>
      <c r="F1111" s="273">
        <v>45572</v>
      </c>
      <c r="G1111" s="262">
        <v>3.75</v>
      </c>
      <c r="H1111" s="271"/>
      <c r="I1111" s="271"/>
    </row>
    <row r="1112" spans="1:9" x14ac:dyDescent="0.25">
      <c r="A1112" s="270" t="s">
        <v>608</v>
      </c>
      <c r="B1112" s="288" t="s">
        <v>635</v>
      </c>
      <c r="C1112" s="271" t="s">
        <v>655</v>
      </c>
      <c r="D1112" s="271">
        <v>4.25</v>
      </c>
      <c r="E1112" s="276">
        <f t="shared" si="17"/>
        <v>255</v>
      </c>
      <c r="F1112" s="273">
        <v>45572</v>
      </c>
      <c r="G1112" s="262">
        <v>1.38</v>
      </c>
      <c r="H1112" s="271"/>
      <c r="I1112" s="271"/>
    </row>
    <row r="1113" spans="1:9" ht="30" x14ac:dyDescent="0.25">
      <c r="A1113" s="270" t="s">
        <v>608</v>
      </c>
      <c r="B1113" s="288" t="s">
        <v>631</v>
      </c>
      <c r="C1113" s="271" t="s">
        <v>655</v>
      </c>
      <c r="D1113" s="271">
        <v>4.25</v>
      </c>
      <c r="E1113" s="276">
        <f t="shared" si="17"/>
        <v>255</v>
      </c>
      <c r="F1113" s="273">
        <v>45572</v>
      </c>
      <c r="G1113" s="262">
        <v>4.5199999999999996</v>
      </c>
      <c r="H1113" s="271"/>
      <c r="I1113" s="271"/>
    </row>
    <row r="1114" spans="1:9" x14ac:dyDescent="0.25">
      <c r="A1114" s="270" t="s">
        <v>608</v>
      </c>
      <c r="B1114" s="288" t="s">
        <v>636</v>
      </c>
      <c r="C1114" s="271" t="s">
        <v>655</v>
      </c>
      <c r="D1114" s="271">
        <v>4.25</v>
      </c>
      <c r="E1114" s="276">
        <f t="shared" si="17"/>
        <v>255</v>
      </c>
      <c r="F1114" s="273">
        <v>45572</v>
      </c>
      <c r="G1114" s="262">
        <v>4.68</v>
      </c>
      <c r="H1114" s="271"/>
      <c r="I1114" s="271"/>
    </row>
  </sheetData>
  <autoFilter ref="A1:I1114" xr:uid="{2B0E20B6-9A44-4CFB-BA75-A895E04482B8}">
    <filterColumn colId="2">
      <filters>
        <filter val="Auxiliar Jr. de Cuentas ARS"/>
        <filter val="Auxiliar Jr. de Verificación y Prueba (Tarjeta)"/>
        <filter val="Auxiliar Jr. Validación y Prueba"/>
        <filter val="Auxiliar Sr. de Verificación y Prueba"/>
      </filters>
    </filterColumn>
  </autoFilter>
  <conditionalFormatting sqref="G968:G1040">
    <cfRule type="duplicateValues" dxfId="0" priority="1"/>
  </conditionalFormatting>
  <dataValidations count="1">
    <dataValidation type="list" allowBlank="1" showErrorMessage="1" sqref="C700:C967" xr:uid="{2DAC4710-BB32-48C1-BEEF-811A19D37889}">
      <formula1>"Auxiliar Jr. de Cuentas por Pagar,Auxiliar Sr. de Cuentas por Pagar,Coordinador de Cuentas por Pagar,Coordinador de Pagos"</formula1>
    </dataValidation>
  </dataValidations>
  <pageMargins left="0.7" right="0.7" top="0.75" bottom="0.75" header="0.3" footer="0.3"/>
  <pageSetup scale="38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388F-AD95-46B4-A8D2-077B8E4FB2CA}">
  <dimension ref="A1:J15"/>
  <sheetViews>
    <sheetView workbookViewId="0">
      <selection activeCell="C7" sqref="C7"/>
    </sheetView>
  </sheetViews>
  <sheetFormatPr baseColWidth="10" defaultRowHeight="15" x14ac:dyDescent="0.25"/>
  <cols>
    <col min="1" max="1" width="17.85546875" bestFit="1" customWidth="1"/>
    <col min="2" max="2" width="37.85546875" bestFit="1" customWidth="1"/>
    <col min="3" max="3" width="25.85546875" bestFit="1" customWidth="1"/>
  </cols>
  <sheetData>
    <row r="1" spans="1:10" x14ac:dyDescent="0.25">
      <c r="A1" s="294" t="s">
        <v>2</v>
      </c>
      <c r="B1" t="s">
        <v>655</v>
      </c>
    </row>
    <row r="3" spans="1:10" x14ac:dyDescent="0.25">
      <c r="A3" s="294" t="s">
        <v>656</v>
      </c>
      <c r="B3" t="s">
        <v>658</v>
      </c>
      <c r="C3" t="s">
        <v>670</v>
      </c>
    </row>
    <row r="4" spans="1:10" x14ac:dyDescent="0.25">
      <c r="A4" s="234" t="s">
        <v>659</v>
      </c>
      <c r="B4">
        <v>314.34999999999991</v>
      </c>
      <c r="C4">
        <v>480</v>
      </c>
      <c r="E4" s="333" t="s">
        <v>647</v>
      </c>
      <c r="F4" s="333"/>
      <c r="G4" s="333"/>
      <c r="H4" s="333"/>
      <c r="I4" s="333"/>
      <c r="J4" s="333"/>
    </row>
    <row r="5" spans="1:10" ht="45" x14ac:dyDescent="0.25">
      <c r="A5" s="234" t="s">
        <v>660</v>
      </c>
      <c r="B5">
        <v>259.34999999999997</v>
      </c>
      <c r="C5">
        <v>410.06756756756755</v>
      </c>
      <c r="E5" t="s">
        <v>2</v>
      </c>
      <c r="F5" t="s">
        <v>640</v>
      </c>
      <c r="G5" t="s">
        <v>641</v>
      </c>
      <c r="H5" t="s">
        <v>637</v>
      </c>
      <c r="I5" t="s">
        <v>638</v>
      </c>
      <c r="J5" s="290" t="s">
        <v>639</v>
      </c>
    </row>
    <row r="6" spans="1:10" x14ac:dyDescent="0.25">
      <c r="A6" s="234" t="s">
        <v>661</v>
      </c>
      <c r="B6">
        <v>152.57000000000005</v>
      </c>
      <c r="C6">
        <v>255</v>
      </c>
      <c r="E6" t="s">
        <v>671</v>
      </c>
      <c r="F6">
        <v>405.7</v>
      </c>
      <c r="G6">
        <v>272.48</v>
      </c>
      <c r="H6" s="292">
        <f>G6/F6</f>
        <v>0.67162928272122269</v>
      </c>
      <c r="I6" s="106" t="s">
        <v>643</v>
      </c>
    </row>
    <row r="7" spans="1:10" x14ac:dyDescent="0.25">
      <c r="A7" s="234" t="s">
        <v>662</v>
      </c>
      <c r="B7">
        <v>415.48000000000013</v>
      </c>
      <c r="C7">
        <v>317.65822784810126</v>
      </c>
    </row>
    <row r="8" spans="1:10" x14ac:dyDescent="0.25">
      <c r="A8" s="234" t="s">
        <v>663</v>
      </c>
      <c r="B8">
        <v>311.4199999999999</v>
      </c>
      <c r="C8">
        <v>480</v>
      </c>
    </row>
    <row r="9" spans="1:10" x14ac:dyDescent="0.25">
      <c r="A9" s="234" t="s">
        <v>664</v>
      </c>
      <c r="B9">
        <v>453.57</v>
      </c>
      <c r="C9">
        <v>480</v>
      </c>
    </row>
    <row r="10" spans="1:10" x14ac:dyDescent="0.25">
      <c r="A10" s="234" t="s">
        <v>665</v>
      </c>
      <c r="B10">
        <v>327.45999999999998</v>
      </c>
      <c r="C10">
        <v>480</v>
      </c>
    </row>
    <row r="11" spans="1:10" x14ac:dyDescent="0.25">
      <c r="A11" s="234" t="s">
        <v>666</v>
      </c>
      <c r="B11">
        <v>127.47</v>
      </c>
      <c r="C11">
        <v>210</v>
      </c>
    </row>
    <row r="12" spans="1:10" x14ac:dyDescent="0.25">
      <c r="A12" s="234" t="s">
        <v>667</v>
      </c>
      <c r="B12">
        <v>265.89999999999998</v>
      </c>
      <c r="C12">
        <v>480</v>
      </c>
    </row>
    <row r="13" spans="1:10" x14ac:dyDescent="0.25">
      <c r="A13" s="234" t="s">
        <v>668</v>
      </c>
      <c r="B13">
        <v>64.180000000000007</v>
      </c>
      <c r="C13">
        <v>390</v>
      </c>
    </row>
    <row r="14" spans="1:10" x14ac:dyDescent="0.25">
      <c r="A14" s="234" t="s">
        <v>669</v>
      </c>
      <c r="B14">
        <v>305.53999999999996</v>
      </c>
      <c r="C14">
        <v>480</v>
      </c>
    </row>
    <row r="15" spans="1:10" x14ac:dyDescent="0.25">
      <c r="A15" s="234" t="s">
        <v>657</v>
      </c>
      <c r="B15">
        <v>2997.29</v>
      </c>
      <c r="C15">
        <v>424.37937062937061</v>
      </c>
    </row>
  </sheetData>
  <mergeCells count="1">
    <mergeCell ref="E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9BD6-668B-4015-8CDD-038CF54CD98C}">
  <dimension ref="A1:E73"/>
  <sheetViews>
    <sheetView workbookViewId="0">
      <selection activeCell="E5" sqref="E5:E22"/>
    </sheetView>
  </sheetViews>
  <sheetFormatPr baseColWidth="10" defaultRowHeight="15" x14ac:dyDescent="0.25"/>
  <cols>
    <col min="1" max="1" width="83.28515625" customWidth="1"/>
    <col min="2" max="2" width="19.7109375" customWidth="1"/>
    <col min="4" max="4" width="104.85546875" bestFit="1" customWidth="1"/>
  </cols>
  <sheetData>
    <row r="1" spans="1:5" x14ac:dyDescent="0.25">
      <c r="A1" s="294" t="s">
        <v>2</v>
      </c>
      <c r="B1" t="s">
        <v>655</v>
      </c>
    </row>
    <row r="3" spans="1:5" x14ac:dyDescent="0.25">
      <c r="A3" s="294" t="s">
        <v>656</v>
      </c>
      <c r="B3" t="s">
        <v>672</v>
      </c>
    </row>
    <row r="4" spans="1:5" x14ac:dyDescent="0.25">
      <c r="A4" s="234" t="s">
        <v>659</v>
      </c>
    </row>
    <row r="5" spans="1:5" x14ac:dyDescent="0.25">
      <c r="A5" s="296" t="s">
        <v>627</v>
      </c>
      <c r="B5" s="12">
        <v>5.53</v>
      </c>
      <c r="C5" t="s">
        <v>673</v>
      </c>
      <c r="D5" s="295" t="s">
        <v>625</v>
      </c>
      <c r="E5">
        <v>5.12</v>
      </c>
    </row>
    <row r="6" spans="1:5" x14ac:dyDescent="0.25">
      <c r="A6" s="295" t="s">
        <v>625</v>
      </c>
      <c r="B6">
        <v>8.8149999999999995</v>
      </c>
      <c r="D6" s="295" t="s">
        <v>624</v>
      </c>
      <c r="E6">
        <v>6</v>
      </c>
    </row>
    <row r="7" spans="1:5" x14ac:dyDescent="0.25">
      <c r="A7" s="295" t="s">
        <v>624</v>
      </c>
      <c r="B7">
        <v>6.0600000000000005</v>
      </c>
      <c r="D7" s="295" t="s">
        <v>628</v>
      </c>
      <c r="E7">
        <v>11.32</v>
      </c>
    </row>
    <row r="8" spans="1:5" x14ac:dyDescent="0.25">
      <c r="A8" s="295" t="s">
        <v>628</v>
      </c>
      <c r="B8">
        <v>11.32</v>
      </c>
      <c r="D8" s="295" t="s">
        <v>626</v>
      </c>
      <c r="E8">
        <v>6.39</v>
      </c>
    </row>
    <row r="9" spans="1:5" x14ac:dyDescent="0.25">
      <c r="A9" s="295" t="s">
        <v>626</v>
      </c>
      <c r="B9">
        <v>7.5257142857142858</v>
      </c>
      <c r="D9" s="295" t="s">
        <v>616</v>
      </c>
      <c r="E9">
        <v>4.7699999999999996</v>
      </c>
    </row>
    <row r="10" spans="1:5" x14ac:dyDescent="0.25">
      <c r="A10" s="295" t="s">
        <v>622</v>
      </c>
      <c r="B10">
        <v>25.62</v>
      </c>
      <c r="C10" t="s">
        <v>673</v>
      </c>
      <c r="D10" s="295" t="s">
        <v>611</v>
      </c>
      <c r="E10">
        <v>3.46</v>
      </c>
    </row>
    <row r="11" spans="1:5" x14ac:dyDescent="0.25">
      <c r="A11" s="295" t="s">
        <v>616</v>
      </c>
      <c r="B11">
        <v>4.7699999999999996</v>
      </c>
      <c r="D11" s="295" t="s">
        <v>674</v>
      </c>
      <c r="E11">
        <v>5.0999999999999996</v>
      </c>
    </row>
    <row r="12" spans="1:5" x14ac:dyDescent="0.25">
      <c r="A12" s="295" t="s">
        <v>611</v>
      </c>
      <c r="B12">
        <v>2.71</v>
      </c>
      <c r="D12" s="295" t="s">
        <v>629</v>
      </c>
      <c r="E12">
        <v>3.7</v>
      </c>
    </row>
    <row r="13" spans="1:5" x14ac:dyDescent="0.25">
      <c r="A13" s="295" t="s">
        <v>623</v>
      </c>
      <c r="B13">
        <v>5.0999999999999996</v>
      </c>
      <c r="D13" s="295" t="s">
        <v>612</v>
      </c>
      <c r="E13">
        <v>5.86</v>
      </c>
    </row>
    <row r="14" spans="1:5" x14ac:dyDescent="0.25">
      <c r="A14" s="295" t="s">
        <v>629</v>
      </c>
      <c r="B14">
        <v>4.93</v>
      </c>
      <c r="D14" s="295" t="s">
        <v>613</v>
      </c>
      <c r="E14">
        <v>3.02</v>
      </c>
    </row>
    <row r="15" spans="1:5" x14ac:dyDescent="0.25">
      <c r="A15" s="295" t="s">
        <v>612</v>
      </c>
      <c r="B15">
        <v>8.2149999999999999</v>
      </c>
      <c r="D15" s="295" t="s">
        <v>619</v>
      </c>
      <c r="E15">
        <v>5.78</v>
      </c>
    </row>
    <row r="16" spans="1:5" x14ac:dyDescent="0.25">
      <c r="A16" s="295" t="s">
        <v>613</v>
      </c>
      <c r="B16">
        <v>2.9384615384615378</v>
      </c>
      <c r="D16" s="295" t="s">
        <v>617</v>
      </c>
      <c r="E16">
        <v>1.63</v>
      </c>
    </row>
    <row r="17" spans="1:5" x14ac:dyDescent="0.25">
      <c r="A17" s="234" t="s">
        <v>660</v>
      </c>
      <c r="D17" s="295" t="s">
        <v>635</v>
      </c>
      <c r="E17">
        <v>1.38</v>
      </c>
    </row>
    <row r="18" spans="1:5" x14ac:dyDescent="0.25">
      <c r="A18" s="295" t="s">
        <v>625</v>
      </c>
      <c r="B18">
        <v>1.42</v>
      </c>
      <c r="D18" s="295" t="s">
        <v>636</v>
      </c>
      <c r="E18">
        <v>4.68</v>
      </c>
    </row>
    <row r="19" spans="1:5" x14ac:dyDescent="0.25">
      <c r="A19" s="295" t="s">
        <v>631</v>
      </c>
      <c r="B19">
        <v>4.1025</v>
      </c>
      <c r="D19" s="295" t="s">
        <v>603</v>
      </c>
      <c r="E19">
        <v>2.08</v>
      </c>
    </row>
    <row r="20" spans="1:5" x14ac:dyDescent="0.25">
      <c r="A20" s="295" t="s">
        <v>624</v>
      </c>
      <c r="B20">
        <v>5.93</v>
      </c>
      <c r="D20" s="295" t="s">
        <v>602</v>
      </c>
      <c r="E20">
        <v>6.3</v>
      </c>
    </row>
    <row r="21" spans="1:5" x14ac:dyDescent="0.25">
      <c r="A21" s="295" t="s">
        <v>630</v>
      </c>
      <c r="B21">
        <v>3.7233333333333332</v>
      </c>
      <c r="D21" s="295" t="s">
        <v>583</v>
      </c>
      <c r="E21">
        <v>6.23</v>
      </c>
    </row>
    <row r="22" spans="1:5" x14ac:dyDescent="0.25">
      <c r="A22" s="295" t="s">
        <v>615</v>
      </c>
      <c r="B22">
        <v>6.85</v>
      </c>
      <c r="D22" s="295" t="s">
        <v>593</v>
      </c>
      <c r="E22">
        <v>12.27</v>
      </c>
    </row>
    <row r="23" spans="1:5" x14ac:dyDescent="0.25">
      <c r="A23" s="295" t="s">
        <v>619</v>
      </c>
      <c r="B23">
        <v>5.78</v>
      </c>
    </row>
    <row r="24" spans="1:5" x14ac:dyDescent="0.25">
      <c r="A24" s="295" t="s">
        <v>632</v>
      </c>
      <c r="B24">
        <v>7.48</v>
      </c>
    </row>
    <row r="25" spans="1:5" x14ac:dyDescent="0.25">
      <c r="A25" s="295" t="s">
        <v>617</v>
      </c>
      <c r="B25">
        <v>1.63</v>
      </c>
    </row>
    <row r="26" spans="1:5" x14ac:dyDescent="0.25">
      <c r="A26" s="295" t="s">
        <v>616</v>
      </c>
      <c r="B26">
        <v>5.18</v>
      </c>
    </row>
    <row r="27" spans="1:5" x14ac:dyDescent="0.25">
      <c r="A27" s="295" t="s">
        <v>611</v>
      </c>
      <c r="B27">
        <v>5.1499999999999995</v>
      </c>
    </row>
    <row r="28" spans="1:5" x14ac:dyDescent="0.25">
      <c r="A28" s="295" t="s">
        <v>614</v>
      </c>
      <c r="B28">
        <v>2.52</v>
      </c>
    </row>
    <row r="29" spans="1:5" x14ac:dyDescent="0.25">
      <c r="A29" s="295" t="s">
        <v>623</v>
      </c>
      <c r="B29">
        <v>2.2000000000000002</v>
      </c>
    </row>
    <row r="30" spans="1:5" x14ac:dyDescent="0.25">
      <c r="A30" s="295" t="s">
        <v>629</v>
      </c>
      <c r="B30">
        <v>2.4749999999999996</v>
      </c>
    </row>
    <row r="31" spans="1:5" x14ac:dyDescent="0.25">
      <c r="A31" s="295" t="s">
        <v>633</v>
      </c>
      <c r="B31">
        <v>1.73</v>
      </c>
    </row>
    <row r="32" spans="1:5" x14ac:dyDescent="0.25">
      <c r="A32" s="295" t="s">
        <v>634</v>
      </c>
      <c r="B32">
        <v>3.75</v>
      </c>
    </row>
    <row r="33" spans="1:2" x14ac:dyDescent="0.25">
      <c r="A33" s="295" t="s">
        <v>618</v>
      </c>
      <c r="B33">
        <v>3.9849999999999999</v>
      </c>
    </row>
    <row r="34" spans="1:2" x14ac:dyDescent="0.25">
      <c r="A34" s="295" t="s">
        <v>612</v>
      </c>
      <c r="B34">
        <v>5.39</v>
      </c>
    </row>
    <row r="35" spans="1:2" x14ac:dyDescent="0.25">
      <c r="A35" s="295" t="s">
        <v>635</v>
      </c>
      <c r="B35">
        <v>1.38</v>
      </c>
    </row>
    <row r="36" spans="1:2" x14ac:dyDescent="0.25">
      <c r="A36" s="295" t="s">
        <v>636</v>
      </c>
      <c r="B36">
        <v>4.68</v>
      </c>
    </row>
    <row r="37" spans="1:2" x14ac:dyDescent="0.25">
      <c r="A37" s="295" t="s">
        <v>613</v>
      </c>
      <c r="B37">
        <v>3.1013636363636361</v>
      </c>
    </row>
    <row r="38" spans="1:2" x14ac:dyDescent="0.25">
      <c r="A38" s="234" t="s">
        <v>661</v>
      </c>
    </row>
    <row r="39" spans="1:2" x14ac:dyDescent="0.25">
      <c r="A39" s="295" t="s">
        <v>603</v>
      </c>
      <c r="B39">
        <v>2.08</v>
      </c>
    </row>
    <row r="40" spans="1:2" x14ac:dyDescent="0.25">
      <c r="A40" s="295" t="s">
        <v>602</v>
      </c>
      <c r="B40">
        <v>4.7874193548387112</v>
      </c>
    </row>
    <row r="41" spans="1:2" x14ac:dyDescent="0.25">
      <c r="A41" s="234" t="s">
        <v>662</v>
      </c>
    </row>
    <row r="42" spans="1:2" x14ac:dyDescent="0.25">
      <c r="A42" s="295" t="s">
        <v>588</v>
      </c>
      <c r="B42">
        <v>4.3</v>
      </c>
    </row>
    <row r="43" spans="1:2" x14ac:dyDescent="0.25">
      <c r="A43" s="295" t="s">
        <v>589</v>
      </c>
      <c r="B43">
        <v>6.3050000000000006</v>
      </c>
    </row>
    <row r="44" spans="1:2" x14ac:dyDescent="0.25">
      <c r="A44" s="295" t="s">
        <v>591</v>
      </c>
      <c r="B44">
        <v>5.58</v>
      </c>
    </row>
    <row r="45" spans="1:2" x14ac:dyDescent="0.25">
      <c r="A45" s="295" t="s">
        <v>582</v>
      </c>
      <c r="B45">
        <v>13.255384615384616</v>
      </c>
    </row>
    <row r="46" spans="1:2" x14ac:dyDescent="0.25">
      <c r="A46" s="295" t="s">
        <v>602</v>
      </c>
      <c r="B46">
        <v>3.1609259259259259</v>
      </c>
    </row>
    <row r="47" spans="1:2" x14ac:dyDescent="0.25">
      <c r="A47" s="295" t="s">
        <v>583</v>
      </c>
      <c r="B47">
        <v>6.2283333333333344</v>
      </c>
    </row>
    <row r="48" spans="1:2" x14ac:dyDescent="0.25">
      <c r="A48" s="234" t="s">
        <v>663</v>
      </c>
    </row>
    <row r="49" spans="1:2" x14ac:dyDescent="0.25">
      <c r="A49" s="295" t="s">
        <v>246</v>
      </c>
      <c r="B49">
        <v>33.82</v>
      </c>
    </row>
    <row r="50" spans="1:2" x14ac:dyDescent="0.25">
      <c r="A50" s="295" t="s">
        <v>591</v>
      </c>
      <c r="B50">
        <v>12.57</v>
      </c>
    </row>
    <row r="51" spans="1:2" x14ac:dyDescent="0.25">
      <c r="A51" s="295" t="s">
        <v>582</v>
      </c>
      <c r="B51">
        <v>4.9079629629629631</v>
      </c>
    </row>
    <row r="52" spans="1:2" x14ac:dyDescent="0.25">
      <c r="A52" s="234" t="s">
        <v>664</v>
      </c>
    </row>
    <row r="53" spans="1:2" x14ac:dyDescent="0.25">
      <c r="A53" s="295" t="s">
        <v>588</v>
      </c>
      <c r="B53">
        <v>4.875</v>
      </c>
    </row>
    <row r="54" spans="1:2" x14ac:dyDescent="0.25">
      <c r="A54" s="295" t="s">
        <v>246</v>
      </c>
      <c r="B54">
        <v>42.45</v>
      </c>
    </row>
    <row r="55" spans="1:2" x14ac:dyDescent="0.25">
      <c r="A55" s="295" t="s">
        <v>582</v>
      </c>
      <c r="B55">
        <v>4.0137</v>
      </c>
    </row>
    <row r="56" spans="1:2" x14ac:dyDescent="0.25">
      <c r="A56" s="234" t="s">
        <v>665</v>
      </c>
    </row>
    <row r="57" spans="1:2" x14ac:dyDescent="0.25">
      <c r="A57" s="295" t="s">
        <v>246</v>
      </c>
      <c r="B57">
        <v>34.049999999999997</v>
      </c>
    </row>
    <row r="58" spans="1:2" x14ac:dyDescent="0.25">
      <c r="A58" s="295" t="s">
        <v>589</v>
      </c>
      <c r="B58">
        <v>6.7</v>
      </c>
    </row>
    <row r="59" spans="1:2" x14ac:dyDescent="0.25">
      <c r="A59" s="295" t="s">
        <v>582</v>
      </c>
      <c r="B59">
        <v>3.496463414634146</v>
      </c>
    </row>
    <row r="60" spans="1:2" x14ac:dyDescent="0.25">
      <c r="A60" s="234" t="s">
        <v>666</v>
      </c>
    </row>
    <row r="61" spans="1:2" x14ac:dyDescent="0.25">
      <c r="A61" s="295" t="s">
        <v>593</v>
      </c>
      <c r="B61">
        <v>7.705000000000001</v>
      </c>
    </row>
    <row r="62" spans="1:2" x14ac:dyDescent="0.25">
      <c r="A62" s="295" t="s">
        <v>159</v>
      </c>
      <c r="B62">
        <v>6.2933333333333339</v>
      </c>
    </row>
    <row r="63" spans="1:2" x14ac:dyDescent="0.25">
      <c r="A63" s="295" t="s">
        <v>591</v>
      </c>
      <c r="B63">
        <v>4.0325000000000006</v>
      </c>
    </row>
    <row r="64" spans="1:2" x14ac:dyDescent="0.25">
      <c r="A64" s="234" t="s">
        <v>667</v>
      </c>
    </row>
    <row r="65" spans="1:2" x14ac:dyDescent="0.25">
      <c r="A65" s="295" t="s">
        <v>593</v>
      </c>
      <c r="B65">
        <v>17.984285714285711</v>
      </c>
    </row>
    <row r="66" spans="1:2" x14ac:dyDescent="0.25">
      <c r="A66" s="295" t="s">
        <v>591</v>
      </c>
      <c r="B66">
        <v>2.8240000000000003</v>
      </c>
    </row>
    <row r="67" spans="1:2" x14ac:dyDescent="0.25">
      <c r="A67" s="234" t="s">
        <v>668</v>
      </c>
    </row>
    <row r="68" spans="1:2" x14ac:dyDescent="0.25">
      <c r="A68" s="295" t="s">
        <v>593</v>
      </c>
      <c r="B68">
        <v>4.8469230769230771</v>
      </c>
    </row>
    <row r="69" spans="1:2" x14ac:dyDescent="0.25">
      <c r="A69" s="295" t="s">
        <v>589</v>
      </c>
      <c r="B69">
        <v>1.17</v>
      </c>
    </row>
    <row r="70" spans="1:2" x14ac:dyDescent="0.25">
      <c r="A70" s="234" t="s">
        <v>669</v>
      </c>
    </row>
    <row r="71" spans="1:2" x14ac:dyDescent="0.25">
      <c r="A71" s="295" t="s">
        <v>593</v>
      </c>
      <c r="B71">
        <v>18.536249999999995</v>
      </c>
    </row>
    <row r="72" spans="1:2" x14ac:dyDescent="0.25">
      <c r="A72" s="295" t="s">
        <v>591</v>
      </c>
      <c r="B72">
        <v>4.4800000000000004</v>
      </c>
    </row>
    <row r="73" spans="1:2" x14ac:dyDescent="0.25">
      <c r="A73" s="234" t="s">
        <v>657</v>
      </c>
      <c r="B73">
        <v>5.2400174825174837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C9A9-3DB1-45A3-8103-7DF10BC05FF8}">
  <dimension ref="A1:L61"/>
  <sheetViews>
    <sheetView topLeftCell="A31" zoomScale="70" zoomScaleNormal="70" workbookViewId="0">
      <selection activeCell="A32" sqref="A32:A61"/>
    </sheetView>
  </sheetViews>
  <sheetFormatPr baseColWidth="10" defaultColWidth="11.42578125" defaultRowHeight="15" x14ac:dyDescent="0.25"/>
  <cols>
    <col min="1" max="1" width="71.7109375" customWidth="1"/>
    <col min="2" max="2" width="23.5703125" customWidth="1"/>
    <col min="3" max="3" width="29.140625" bestFit="1" customWidth="1"/>
    <col min="4" max="4" width="21.28515625" bestFit="1" customWidth="1"/>
    <col min="5" max="5" width="20" customWidth="1"/>
    <col min="6" max="6" width="28.5703125" bestFit="1" customWidth="1"/>
    <col min="8" max="8" width="16.28515625" customWidth="1"/>
  </cols>
  <sheetData>
    <row r="1" spans="1:12" x14ac:dyDescent="0.25">
      <c r="A1" s="9"/>
      <c r="B1" s="9"/>
      <c r="C1" s="308" t="s">
        <v>35</v>
      </c>
      <c r="D1" s="308"/>
    </row>
    <row r="2" spans="1:12" x14ac:dyDescent="0.25">
      <c r="A2" s="9"/>
      <c r="B2" s="9"/>
      <c r="C2" s="16"/>
      <c r="D2" s="43" t="s">
        <v>514</v>
      </c>
      <c r="E2" s="43" t="s">
        <v>515</v>
      </c>
    </row>
    <row r="3" spans="1:12" x14ac:dyDescent="0.25">
      <c r="A3" s="14" t="s">
        <v>37</v>
      </c>
      <c r="B3" s="9" t="s">
        <v>38</v>
      </c>
      <c r="C3" s="41" t="s">
        <v>36</v>
      </c>
      <c r="D3" s="51" t="s">
        <v>39</v>
      </c>
      <c r="E3" s="51" t="s">
        <v>39</v>
      </c>
    </row>
    <row r="4" spans="1:12" s="7" customFormat="1" x14ac:dyDescent="0.25">
      <c r="B4" s="59">
        <v>0.58333333333333337</v>
      </c>
      <c r="C4" s="52">
        <v>5</v>
      </c>
      <c r="D4" s="51" t="s">
        <v>516</v>
      </c>
      <c r="E4" s="51"/>
      <c r="F4" s="60" t="s">
        <v>517</v>
      </c>
      <c r="K4" s="7" t="s">
        <v>518</v>
      </c>
      <c r="L4" s="7" t="s">
        <v>519</v>
      </c>
    </row>
    <row r="5" spans="1:12" s="7" customFormat="1" x14ac:dyDescent="0.25">
      <c r="B5" s="59">
        <v>0.45833333333333331</v>
      </c>
      <c r="C5" s="52">
        <f>9.24+3.51+28.58+5.21+2.03+1.29+0.48+0.56+1.29</f>
        <v>52.19</v>
      </c>
      <c r="D5" s="51" t="s">
        <v>516</v>
      </c>
      <c r="E5" s="51"/>
      <c r="F5" s="61" t="s">
        <v>520</v>
      </c>
      <c r="G5" s="12">
        <v>60</v>
      </c>
      <c r="H5" s="7" t="s">
        <v>521</v>
      </c>
      <c r="J5" s="7" t="s">
        <v>130</v>
      </c>
      <c r="K5" s="52">
        <f>C4+C5+C6</f>
        <v>112.1</v>
      </c>
      <c r="L5" s="7">
        <v>2</v>
      </c>
    </row>
    <row r="6" spans="1:12" s="7" customFormat="1" ht="45" x14ac:dyDescent="0.25">
      <c r="B6" s="59">
        <v>0.54166666666666663</v>
      </c>
      <c r="C6" s="52">
        <f>16.89+6.34+25.09+3.34+3.25</f>
        <v>54.91</v>
      </c>
      <c r="D6" s="51" t="s">
        <v>516</v>
      </c>
      <c r="E6" s="51"/>
      <c r="F6" s="39" t="s">
        <v>522</v>
      </c>
      <c r="G6" s="12"/>
      <c r="J6" s="7" t="s">
        <v>139</v>
      </c>
      <c r="K6" s="7">
        <f>C9+C10+C7+C23</f>
        <v>156.55999999999997</v>
      </c>
      <c r="L6" s="7">
        <v>3</v>
      </c>
    </row>
    <row r="7" spans="1:12" s="7" customFormat="1" ht="75" x14ac:dyDescent="0.25">
      <c r="B7" s="62">
        <v>0.45833333333333331</v>
      </c>
      <c r="C7" s="52">
        <f>15.23+8.73+20.48</f>
        <v>44.44</v>
      </c>
      <c r="D7" s="51" t="s">
        <v>523</v>
      </c>
      <c r="E7" s="51"/>
      <c r="F7" s="39" t="s">
        <v>524</v>
      </c>
      <c r="G7" s="12">
        <f>+(22.9+9.42+11.93)/3</f>
        <v>14.75</v>
      </c>
      <c r="J7" s="7" t="s">
        <v>134</v>
      </c>
      <c r="K7" s="7">
        <f>C11+C12</f>
        <v>123.53</v>
      </c>
      <c r="L7" s="7">
        <v>2.5</v>
      </c>
    </row>
    <row r="8" spans="1:12" s="7" customFormat="1" x14ac:dyDescent="0.25">
      <c r="B8" s="62"/>
      <c r="C8" s="52"/>
      <c r="D8" s="51"/>
      <c r="E8" s="51"/>
      <c r="F8" s="39"/>
      <c r="G8" s="12"/>
    </row>
    <row r="9" spans="1:12" s="7" customFormat="1" ht="75" x14ac:dyDescent="0.25">
      <c r="B9" s="59">
        <v>0.5</v>
      </c>
      <c r="C9" s="52">
        <f>27.45+44.19+2.44+6.23</f>
        <v>80.31</v>
      </c>
      <c r="D9" s="51" t="s">
        <v>523</v>
      </c>
      <c r="E9" s="51"/>
      <c r="F9" s="39" t="s">
        <v>525</v>
      </c>
      <c r="J9" s="7" t="s">
        <v>146</v>
      </c>
      <c r="K9" s="7">
        <f>C15+C16</f>
        <v>96.240000000000009</v>
      </c>
      <c r="L9" s="7">
        <v>2</v>
      </c>
    </row>
    <row r="10" spans="1:12" s="7" customFormat="1" ht="60" x14ac:dyDescent="0.25">
      <c r="B10" s="59">
        <v>0.54166666666666663</v>
      </c>
      <c r="C10" s="52">
        <f>24.24+1.34</f>
        <v>25.58</v>
      </c>
      <c r="D10" s="51" t="s">
        <v>523</v>
      </c>
      <c r="E10" s="51"/>
      <c r="F10" s="39" t="s">
        <v>526</v>
      </c>
      <c r="J10" s="7" t="s">
        <v>527</v>
      </c>
      <c r="K10" s="7">
        <f>C13+C14</f>
        <v>79.77000000000001</v>
      </c>
      <c r="L10" s="7">
        <v>2</v>
      </c>
    </row>
    <row r="11" spans="1:12" s="7" customFormat="1" ht="45" x14ac:dyDescent="0.25">
      <c r="B11" s="59">
        <v>0.5</v>
      </c>
      <c r="C11" s="52">
        <f>36.49+17.19+6.34</f>
        <v>60.02000000000001</v>
      </c>
      <c r="D11" s="51" t="s">
        <v>528</v>
      </c>
      <c r="E11" s="51"/>
      <c r="F11" s="39" t="s">
        <v>529</v>
      </c>
      <c r="J11" s="7" t="s">
        <v>530</v>
      </c>
      <c r="K11" s="7">
        <f>C17+G5+G7</f>
        <v>114.4</v>
      </c>
      <c r="L11" s="7">
        <v>2</v>
      </c>
    </row>
    <row r="12" spans="1:12" s="7" customFormat="1" x14ac:dyDescent="0.25">
      <c r="A12" s="39"/>
      <c r="B12" s="62">
        <v>0.58333333333333337</v>
      </c>
      <c r="C12" s="52">
        <f>45.57+1.07+12.43+4.44</f>
        <v>63.51</v>
      </c>
      <c r="D12" s="51" t="s">
        <v>528</v>
      </c>
      <c r="E12" s="51"/>
      <c r="J12" s="7" t="s">
        <v>531</v>
      </c>
      <c r="K12" s="7">
        <f>C18+C19</f>
        <v>121.22</v>
      </c>
      <c r="L12" s="7">
        <v>3</v>
      </c>
    </row>
    <row r="13" spans="1:12" s="7" customFormat="1" x14ac:dyDescent="0.25">
      <c r="A13" s="39"/>
      <c r="B13" s="62">
        <v>0.625</v>
      </c>
      <c r="C13" s="52">
        <f>10.38+59.57</f>
        <v>69.95</v>
      </c>
      <c r="D13" s="51" t="s">
        <v>527</v>
      </c>
      <c r="E13" s="51"/>
      <c r="J13" s="7" t="s">
        <v>532</v>
      </c>
      <c r="K13" s="7">
        <f>C20+C21+C22</f>
        <v>109.49</v>
      </c>
      <c r="L13" s="7">
        <v>3</v>
      </c>
    </row>
    <row r="14" spans="1:12" s="7" customFormat="1" x14ac:dyDescent="0.25">
      <c r="A14" s="39"/>
      <c r="B14" s="62">
        <v>0.66666666666666663</v>
      </c>
      <c r="C14" s="52">
        <f>3.58+2.66+2.24+1.34</f>
        <v>9.82</v>
      </c>
      <c r="D14" s="51" t="s">
        <v>527</v>
      </c>
      <c r="E14" s="51"/>
      <c r="J14" s="7" t="s">
        <v>533</v>
      </c>
      <c r="K14" s="7">
        <f>C24+C25+C26</f>
        <v>214.55</v>
      </c>
      <c r="L14" s="7">
        <v>4</v>
      </c>
    </row>
    <row r="15" spans="1:12" s="7" customFormat="1" x14ac:dyDescent="0.25">
      <c r="A15" s="39"/>
      <c r="B15" s="63" t="s">
        <v>534</v>
      </c>
      <c r="C15" s="64">
        <f>10.14+9.32+10.54+14.13+13.19</f>
        <v>57.32</v>
      </c>
      <c r="D15" s="51" t="s">
        <v>146</v>
      </c>
      <c r="E15" s="51"/>
    </row>
    <row r="16" spans="1:12" s="7" customFormat="1" x14ac:dyDescent="0.25">
      <c r="A16" s="39"/>
      <c r="B16" s="62">
        <v>0.66666666666666663</v>
      </c>
      <c r="C16" s="52">
        <f>29.4+0.14+0.5+0.1+1.14+4.48+3.16</f>
        <v>38.92</v>
      </c>
      <c r="D16" s="51" t="s">
        <v>146</v>
      </c>
      <c r="E16" s="51"/>
    </row>
    <row r="17" spans="1:9" s="7" customFormat="1" x14ac:dyDescent="0.25">
      <c r="A17" s="39"/>
      <c r="B17" s="62">
        <v>0.66666666666666663</v>
      </c>
      <c r="C17" s="52">
        <f>26.46+13.19</f>
        <v>39.65</v>
      </c>
      <c r="D17" s="51"/>
      <c r="E17" s="51" t="s">
        <v>149</v>
      </c>
    </row>
    <row r="18" spans="1:9" s="7" customFormat="1" x14ac:dyDescent="0.25">
      <c r="A18" s="39"/>
      <c r="B18" s="62">
        <v>0.875</v>
      </c>
      <c r="C18" s="52">
        <f>6.1+10.29+8.32+9.04+37.48</f>
        <v>71.22999999999999</v>
      </c>
      <c r="D18" s="51"/>
      <c r="E18" s="51" t="s">
        <v>535</v>
      </c>
    </row>
    <row r="19" spans="1:9" s="7" customFormat="1" x14ac:dyDescent="0.25">
      <c r="A19" s="39"/>
      <c r="B19" s="62">
        <v>0.45833333333333331</v>
      </c>
      <c r="C19" s="52">
        <f>2.14+0.27+43.02+4.56</f>
        <v>49.990000000000009</v>
      </c>
      <c r="D19" s="51"/>
      <c r="E19" s="51" t="s">
        <v>535</v>
      </c>
    </row>
    <row r="20" spans="1:9" s="7" customFormat="1" x14ac:dyDescent="0.25">
      <c r="A20" s="39"/>
      <c r="B20" s="62">
        <v>0.375</v>
      </c>
      <c r="C20" s="52">
        <f>23.23+11.18+2.03+9.01+3.16+6.29</f>
        <v>54.9</v>
      </c>
      <c r="D20" s="51"/>
      <c r="E20" s="51" t="s">
        <v>532</v>
      </c>
    </row>
    <row r="21" spans="1:9" s="7" customFormat="1" x14ac:dyDescent="0.25">
      <c r="A21" s="39"/>
      <c r="B21" s="62">
        <v>0.41666666666666669</v>
      </c>
      <c r="C21" s="52">
        <f>2.32+1.34+0.37+0.17+3.33+34.1</f>
        <v>41.63</v>
      </c>
      <c r="D21" s="51"/>
      <c r="E21" s="51" t="s">
        <v>532</v>
      </c>
    </row>
    <row r="22" spans="1:9" s="7" customFormat="1" x14ac:dyDescent="0.25">
      <c r="A22" s="39"/>
      <c r="B22" s="65">
        <v>0.45833333333333331</v>
      </c>
      <c r="C22" s="52">
        <f>5.06+3.59+2.16+1.56+0.59</f>
        <v>12.959999999999999</v>
      </c>
      <c r="D22" s="51"/>
      <c r="E22" s="51" t="s">
        <v>532</v>
      </c>
    </row>
    <row r="23" spans="1:9" s="7" customFormat="1" ht="60" x14ac:dyDescent="0.25">
      <c r="A23" s="66" t="s">
        <v>536</v>
      </c>
      <c r="B23" s="62">
        <v>0.54166666666666663</v>
      </c>
      <c r="C23" s="52">
        <v>6.23</v>
      </c>
      <c r="D23" s="51"/>
      <c r="E23" s="51" t="s">
        <v>523</v>
      </c>
    </row>
    <row r="24" spans="1:9" s="7" customFormat="1" ht="105" x14ac:dyDescent="0.25">
      <c r="A24" s="81" t="s">
        <v>537</v>
      </c>
      <c r="B24" s="77" t="s">
        <v>538</v>
      </c>
      <c r="C24" s="76">
        <f>24+16+9+27</f>
        <v>76</v>
      </c>
      <c r="D24" s="44"/>
      <c r="E24" s="51" t="s">
        <v>539</v>
      </c>
    </row>
    <row r="25" spans="1:9" s="7" customFormat="1" x14ac:dyDescent="0.25">
      <c r="A25" s="67"/>
      <c r="B25" s="78" t="s">
        <v>540</v>
      </c>
      <c r="C25" s="53">
        <f>18+28</f>
        <v>46</v>
      </c>
      <c r="D25" s="44"/>
      <c r="E25" s="51" t="s">
        <v>539</v>
      </c>
    </row>
    <row r="26" spans="1:9" x14ac:dyDescent="0.25">
      <c r="A26" s="68"/>
      <c r="B26" s="78" t="s">
        <v>541</v>
      </c>
      <c r="C26" s="54">
        <f>32.5+28+32.05</f>
        <v>92.55</v>
      </c>
      <c r="D26" s="44"/>
      <c r="E26" s="51" t="s">
        <v>539</v>
      </c>
    </row>
    <row r="27" spans="1:9" ht="30" x14ac:dyDescent="0.25">
      <c r="A27" s="69"/>
      <c r="B27" s="79">
        <v>0.5</v>
      </c>
      <c r="C27" s="54" t="s">
        <v>542</v>
      </c>
      <c r="D27" s="45"/>
      <c r="E27" s="56" t="s">
        <v>142</v>
      </c>
    </row>
    <row r="28" spans="1:9" x14ac:dyDescent="0.25">
      <c r="A28" s="69"/>
      <c r="B28" s="99">
        <v>4.1666666666666664E-2</v>
      </c>
      <c r="C28" s="54">
        <v>52.15</v>
      </c>
      <c r="D28" s="45"/>
      <c r="E28" s="56" t="s">
        <v>543</v>
      </c>
    </row>
    <row r="29" spans="1:9" x14ac:dyDescent="0.25">
      <c r="A29" s="69"/>
      <c r="B29" s="99">
        <v>0.58333333333333337</v>
      </c>
      <c r="C29" s="54">
        <v>71.849999999999994</v>
      </c>
      <c r="D29" s="45"/>
      <c r="E29" s="56" t="s">
        <v>543</v>
      </c>
    </row>
    <row r="30" spans="1:9" x14ac:dyDescent="0.25">
      <c r="A30" s="69"/>
      <c r="B30" s="80">
        <v>0.45833333333333331</v>
      </c>
      <c r="C30" s="55"/>
      <c r="D30" s="45"/>
      <c r="E30" s="56" t="s">
        <v>543</v>
      </c>
      <c r="I30" t="s">
        <v>38</v>
      </c>
    </row>
    <row r="31" spans="1:9" ht="30" x14ac:dyDescent="0.25">
      <c r="A31" s="70" t="s">
        <v>544</v>
      </c>
      <c r="B31" s="71" t="s">
        <v>545</v>
      </c>
      <c r="C31" s="72" t="s">
        <v>546</v>
      </c>
      <c r="D31" s="73"/>
      <c r="E31" s="74" t="s">
        <v>547</v>
      </c>
      <c r="G31" t="s">
        <v>548</v>
      </c>
      <c r="H31">
        <f>22.39+114.05</f>
        <v>136.44</v>
      </c>
      <c r="I31">
        <v>3</v>
      </c>
    </row>
    <row r="32" spans="1:9" x14ac:dyDescent="0.25">
      <c r="A32" s="307" t="s">
        <v>549</v>
      </c>
      <c r="B32" s="75">
        <v>0.625</v>
      </c>
      <c r="C32" s="1">
        <v>5.38</v>
      </c>
      <c r="D32" s="1" t="s">
        <v>142</v>
      </c>
      <c r="E32" s="90" t="s">
        <v>550</v>
      </c>
      <c r="G32" t="s">
        <v>551</v>
      </c>
      <c r="H32">
        <f>143.44+18.39</f>
        <v>161.82999999999998</v>
      </c>
      <c r="I32">
        <v>2</v>
      </c>
    </row>
    <row r="33" spans="1:9" x14ac:dyDescent="0.25">
      <c r="A33" s="307"/>
      <c r="B33" s="75">
        <v>0.625</v>
      </c>
      <c r="C33" s="1">
        <v>9.58</v>
      </c>
      <c r="D33" s="1" t="s">
        <v>142</v>
      </c>
      <c r="E33" s="90"/>
      <c r="G33" t="s">
        <v>552</v>
      </c>
      <c r="H33">
        <v>124</v>
      </c>
      <c r="I33">
        <v>3</v>
      </c>
    </row>
    <row r="34" spans="1:9" x14ac:dyDescent="0.25">
      <c r="A34" s="307"/>
      <c r="B34" s="75">
        <v>0.625</v>
      </c>
      <c r="C34" s="1">
        <v>8.57</v>
      </c>
      <c r="D34" s="1" t="s">
        <v>142</v>
      </c>
      <c r="E34" s="90"/>
    </row>
    <row r="35" spans="1:9" x14ac:dyDescent="0.25">
      <c r="A35" s="307"/>
      <c r="B35" s="75">
        <v>0.625</v>
      </c>
      <c r="C35" s="1">
        <v>4.4800000000000004</v>
      </c>
      <c r="D35" s="1" t="s">
        <v>142</v>
      </c>
      <c r="E35" s="90"/>
    </row>
    <row r="36" spans="1:9" x14ac:dyDescent="0.25">
      <c r="A36" s="307"/>
      <c r="B36" s="75">
        <v>0.625</v>
      </c>
      <c r="C36" s="1">
        <v>6.11</v>
      </c>
      <c r="D36" s="1" t="s">
        <v>142</v>
      </c>
      <c r="E36" s="90"/>
    </row>
    <row r="37" spans="1:9" x14ac:dyDescent="0.25">
      <c r="A37" s="307"/>
      <c r="B37" s="75">
        <v>0.625</v>
      </c>
      <c r="C37" s="1">
        <v>7.2</v>
      </c>
      <c r="D37" s="1" t="s">
        <v>142</v>
      </c>
      <c r="E37" s="90"/>
    </row>
    <row r="38" spans="1:9" x14ac:dyDescent="0.25">
      <c r="A38" s="307"/>
      <c r="B38" s="75">
        <v>0.625</v>
      </c>
      <c r="C38" s="1">
        <v>7.32</v>
      </c>
      <c r="D38" s="1" t="s">
        <v>142</v>
      </c>
      <c r="E38" s="90"/>
    </row>
    <row r="39" spans="1:9" x14ac:dyDescent="0.25">
      <c r="A39" s="307"/>
      <c r="B39" s="75">
        <v>0.625</v>
      </c>
      <c r="C39" s="1">
        <v>10.35</v>
      </c>
      <c r="D39" s="1" t="s">
        <v>142</v>
      </c>
      <c r="E39" s="90"/>
    </row>
    <row r="40" spans="1:9" x14ac:dyDescent="0.25">
      <c r="A40" s="307"/>
      <c r="B40" s="75">
        <v>0.625</v>
      </c>
      <c r="C40" s="1">
        <v>12.59</v>
      </c>
      <c r="D40" s="1" t="s">
        <v>142</v>
      </c>
      <c r="E40" s="90"/>
    </row>
    <row r="41" spans="1:9" x14ac:dyDescent="0.25">
      <c r="A41" s="307"/>
      <c r="B41" s="75">
        <v>0.625</v>
      </c>
      <c r="C41" s="1">
        <v>9.19</v>
      </c>
      <c r="D41" s="1" t="s">
        <v>142</v>
      </c>
      <c r="E41" s="90"/>
    </row>
    <row r="42" spans="1:9" x14ac:dyDescent="0.25">
      <c r="A42" s="307"/>
      <c r="B42" s="75">
        <v>0.625</v>
      </c>
      <c r="C42" s="1">
        <v>5.53</v>
      </c>
      <c r="D42" s="1" t="s">
        <v>142</v>
      </c>
      <c r="E42" s="90"/>
    </row>
    <row r="43" spans="1:9" x14ac:dyDescent="0.25">
      <c r="A43" s="307"/>
      <c r="B43" s="75">
        <v>0.66666666666666663</v>
      </c>
      <c r="C43" s="1">
        <v>8.2799999999999994</v>
      </c>
      <c r="D43" s="1" t="s">
        <v>142</v>
      </c>
      <c r="E43" s="90"/>
    </row>
    <row r="44" spans="1:9" x14ac:dyDescent="0.25">
      <c r="A44" s="307"/>
      <c r="B44" s="75">
        <v>0.66666666666666663</v>
      </c>
      <c r="C44" s="1">
        <v>7.23</v>
      </c>
      <c r="D44" s="1" t="s">
        <v>142</v>
      </c>
      <c r="E44" s="90"/>
    </row>
    <row r="45" spans="1:9" x14ac:dyDescent="0.25">
      <c r="A45" s="307"/>
      <c r="B45" s="75">
        <v>0.66666666666666663</v>
      </c>
      <c r="C45" s="1">
        <v>7.03</v>
      </c>
      <c r="D45" s="1" t="s">
        <v>142</v>
      </c>
      <c r="E45" s="90"/>
    </row>
    <row r="46" spans="1:9" x14ac:dyDescent="0.25">
      <c r="A46" s="307"/>
      <c r="B46" s="75">
        <v>0.66666666666666663</v>
      </c>
      <c r="C46" s="1">
        <v>5.21</v>
      </c>
      <c r="D46" s="1" t="s">
        <v>142</v>
      </c>
      <c r="E46" s="90"/>
    </row>
    <row r="47" spans="1:9" x14ac:dyDescent="0.25">
      <c r="A47" s="307"/>
      <c r="B47" s="75">
        <v>0.66666666666666663</v>
      </c>
      <c r="C47" s="1">
        <v>6.21</v>
      </c>
      <c r="D47" s="1" t="s">
        <v>553</v>
      </c>
      <c r="E47" s="90"/>
    </row>
    <row r="48" spans="1:9" x14ac:dyDescent="0.25">
      <c r="A48" s="307"/>
      <c r="B48" s="75">
        <v>0.66666666666666663</v>
      </c>
      <c r="C48" s="1">
        <v>7.16</v>
      </c>
      <c r="D48" s="1" t="s">
        <v>553</v>
      </c>
      <c r="E48" s="90"/>
    </row>
    <row r="49" spans="1:5" x14ac:dyDescent="0.25">
      <c r="A49" s="307"/>
      <c r="B49" s="75">
        <v>0.66666666666666663</v>
      </c>
      <c r="C49" s="1">
        <v>8.1999999999999993</v>
      </c>
      <c r="D49" s="1" t="s">
        <v>553</v>
      </c>
      <c r="E49" s="90"/>
    </row>
    <row r="50" spans="1:5" x14ac:dyDescent="0.25">
      <c r="A50" s="307"/>
      <c r="B50" s="75">
        <v>0.66666666666666663</v>
      </c>
      <c r="C50" s="1">
        <v>7.16</v>
      </c>
      <c r="D50" s="1" t="s">
        <v>553</v>
      </c>
      <c r="E50" s="90"/>
    </row>
    <row r="51" spans="1:5" x14ac:dyDescent="0.25">
      <c r="A51" s="307"/>
      <c r="B51" s="75">
        <v>0.66666666666666663</v>
      </c>
      <c r="C51" s="1">
        <v>5.2</v>
      </c>
      <c r="D51" s="1" t="s">
        <v>553</v>
      </c>
      <c r="E51" s="90"/>
    </row>
    <row r="52" spans="1:5" x14ac:dyDescent="0.25">
      <c r="A52" s="307"/>
      <c r="B52" s="75">
        <v>0.66666666666666663</v>
      </c>
      <c r="C52" s="1">
        <v>7.8</v>
      </c>
      <c r="D52" s="1" t="s">
        <v>553</v>
      </c>
      <c r="E52" s="1"/>
    </row>
    <row r="53" spans="1:5" x14ac:dyDescent="0.25">
      <c r="A53" s="307"/>
      <c r="B53" s="75">
        <v>0.66666666666666663</v>
      </c>
      <c r="C53" s="1">
        <v>6.35</v>
      </c>
      <c r="D53" s="1" t="s">
        <v>553</v>
      </c>
      <c r="E53" s="1"/>
    </row>
    <row r="54" spans="1:5" x14ac:dyDescent="0.25">
      <c r="A54" s="307"/>
      <c r="B54" s="75">
        <v>0.66666666666666663</v>
      </c>
      <c r="C54" s="1">
        <v>11.01</v>
      </c>
      <c r="D54" s="1" t="s">
        <v>553</v>
      </c>
      <c r="E54" s="1"/>
    </row>
    <row r="55" spans="1:5" x14ac:dyDescent="0.25">
      <c r="A55" s="307"/>
      <c r="B55" s="75">
        <v>0.66666666666666663</v>
      </c>
      <c r="C55" s="1">
        <v>13.17</v>
      </c>
      <c r="D55" s="1" t="s">
        <v>553</v>
      </c>
      <c r="E55" s="1"/>
    </row>
    <row r="56" spans="1:5" x14ac:dyDescent="0.25">
      <c r="A56" s="307"/>
      <c r="B56" s="75">
        <v>0.66666666666666663</v>
      </c>
      <c r="C56" s="1">
        <v>10.15</v>
      </c>
      <c r="D56" s="1" t="s">
        <v>553</v>
      </c>
      <c r="E56" s="1"/>
    </row>
    <row r="57" spans="1:5" x14ac:dyDescent="0.25">
      <c r="A57" s="307"/>
      <c r="B57" s="75">
        <v>0.66666666666666663</v>
      </c>
      <c r="C57" s="1">
        <v>12.13</v>
      </c>
      <c r="D57" s="1" t="s">
        <v>553</v>
      </c>
      <c r="E57" s="1"/>
    </row>
    <row r="58" spans="1:5" x14ac:dyDescent="0.25">
      <c r="A58" s="307"/>
      <c r="B58" s="75">
        <v>0.66666666666666663</v>
      </c>
      <c r="C58" s="1">
        <v>15.1</v>
      </c>
      <c r="D58" s="1" t="s">
        <v>553</v>
      </c>
      <c r="E58" s="1"/>
    </row>
    <row r="59" spans="1:5" x14ac:dyDescent="0.25">
      <c r="A59" s="307"/>
      <c r="B59" s="75">
        <v>0.66666666666666663</v>
      </c>
      <c r="C59" s="1">
        <v>10.15</v>
      </c>
      <c r="D59" s="1" t="s">
        <v>553</v>
      </c>
      <c r="E59" s="1"/>
    </row>
    <row r="60" spans="1:5" x14ac:dyDescent="0.25">
      <c r="A60" s="307"/>
      <c r="B60" s="75">
        <v>0.66666666666666663</v>
      </c>
      <c r="C60" s="1">
        <v>12.4</v>
      </c>
      <c r="D60" s="1" t="s">
        <v>553</v>
      </c>
      <c r="E60" s="1"/>
    </row>
    <row r="61" spans="1:5" x14ac:dyDescent="0.25">
      <c r="A61" s="307"/>
      <c r="B61" s="75">
        <v>0.66666666666666663</v>
      </c>
      <c r="C61" s="1">
        <v>11.25</v>
      </c>
      <c r="D61" s="1" t="s">
        <v>553</v>
      </c>
      <c r="E61" s="1"/>
    </row>
  </sheetData>
  <autoFilter ref="A3:K3" xr:uid="{8950C9A9-3DB1-45A3-8103-7DF10BC05FF8}"/>
  <mergeCells count="2">
    <mergeCell ref="C1:D1"/>
    <mergeCell ref="A32:A61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03A3-1065-4BBB-A6A2-73333337AAE8}">
  <dimension ref="A1:O27"/>
  <sheetViews>
    <sheetView topLeftCell="A6" zoomScale="66" zoomScaleNormal="35" workbookViewId="0">
      <selection activeCell="G19" sqref="G19"/>
    </sheetView>
  </sheetViews>
  <sheetFormatPr baseColWidth="10" defaultColWidth="11.42578125" defaultRowHeight="15" x14ac:dyDescent="0.25"/>
  <cols>
    <col min="1" max="1" width="45.85546875" customWidth="1"/>
    <col min="2" max="2" width="23.5703125" customWidth="1"/>
    <col min="3" max="3" width="17.42578125" customWidth="1"/>
  </cols>
  <sheetData>
    <row r="1" spans="1:15" x14ac:dyDescent="0.25">
      <c r="A1" s="9"/>
      <c r="B1" s="9"/>
      <c r="C1" s="308">
        <v>0</v>
      </c>
      <c r="D1" s="334"/>
      <c r="E1" s="308"/>
    </row>
    <row r="2" spans="1:15" x14ac:dyDescent="0.25">
      <c r="A2" s="9"/>
      <c r="B2" s="9"/>
      <c r="C2" s="88" t="s">
        <v>36</v>
      </c>
      <c r="D2" s="41" t="s">
        <v>554</v>
      </c>
      <c r="E2" s="13" t="s">
        <v>514</v>
      </c>
    </row>
    <row r="3" spans="1:15" x14ac:dyDescent="0.25">
      <c r="A3" s="14" t="s">
        <v>37</v>
      </c>
      <c r="B3" s="9" t="s">
        <v>38</v>
      </c>
      <c r="C3" s="89"/>
      <c r="D3" s="40" t="s">
        <v>39</v>
      </c>
      <c r="E3" s="19" t="s">
        <v>39</v>
      </c>
    </row>
    <row r="4" spans="1:15" ht="29.1" customHeight="1" x14ac:dyDescent="0.25">
      <c r="A4" s="37" t="s">
        <v>555</v>
      </c>
      <c r="B4" s="27">
        <v>0.375</v>
      </c>
      <c r="C4" s="17">
        <v>43.46</v>
      </c>
      <c r="D4" s="1" t="s">
        <v>516</v>
      </c>
      <c r="E4" s="1"/>
    </row>
    <row r="5" spans="1:15" x14ac:dyDescent="0.25">
      <c r="A5" s="38" t="s">
        <v>556</v>
      </c>
      <c r="B5" s="28">
        <v>0.41666666666666669</v>
      </c>
      <c r="C5" s="17">
        <v>61.8</v>
      </c>
      <c r="D5" s="1" t="s">
        <v>516</v>
      </c>
      <c r="E5" s="1"/>
      <c r="O5" t="s">
        <v>557</v>
      </c>
    </row>
    <row r="6" spans="1:15" ht="45" x14ac:dyDescent="0.25">
      <c r="A6" s="39" t="s">
        <v>558</v>
      </c>
      <c r="B6" s="28">
        <v>0.58333333333333337</v>
      </c>
      <c r="C6">
        <v>175</v>
      </c>
      <c r="D6" s="1" t="s">
        <v>516</v>
      </c>
      <c r="E6" s="1"/>
      <c r="H6" t="s">
        <v>516</v>
      </c>
      <c r="I6">
        <f>C4+C5+C6+C18+C27</f>
        <v>567.5</v>
      </c>
      <c r="K6">
        <f>C18</f>
        <v>112.24</v>
      </c>
      <c r="M6">
        <f>K6/I6</f>
        <v>0.19777973568281937</v>
      </c>
      <c r="O6">
        <f>175/I6</f>
        <v>0.30837004405286345</v>
      </c>
    </row>
    <row r="7" spans="1:15" ht="30" x14ac:dyDescent="0.25">
      <c r="A7" s="39" t="s">
        <v>559</v>
      </c>
      <c r="B7" s="28">
        <v>0.41666666666666669</v>
      </c>
      <c r="C7" s="17">
        <v>16.260000000000002</v>
      </c>
      <c r="D7" s="1" t="s">
        <v>523</v>
      </c>
      <c r="E7" s="1"/>
      <c r="H7" t="s">
        <v>139</v>
      </c>
      <c r="I7">
        <f>C7+C8+C9+C10+C11</f>
        <v>248.17000000000002</v>
      </c>
    </row>
    <row r="8" spans="1:15" ht="30" x14ac:dyDescent="0.25">
      <c r="A8" s="39" t="s">
        <v>560</v>
      </c>
      <c r="B8" s="28">
        <v>0.45833333333333331</v>
      </c>
      <c r="C8" s="17">
        <v>37.06</v>
      </c>
      <c r="D8" s="1" t="s">
        <v>523</v>
      </c>
      <c r="E8" s="1"/>
      <c r="H8" t="s">
        <v>561</v>
      </c>
      <c r="I8">
        <f>C12+C13+C14</f>
        <v>119.21000000000001</v>
      </c>
      <c r="J8">
        <f>C21+C24+C25</f>
        <v>160.08000000000001</v>
      </c>
      <c r="L8">
        <f>J8+I8</f>
        <v>279.29000000000002</v>
      </c>
      <c r="M8" t="s">
        <v>562</v>
      </c>
    </row>
    <row r="9" spans="1:15" ht="45" x14ac:dyDescent="0.25">
      <c r="A9" s="39" t="s">
        <v>563</v>
      </c>
      <c r="B9" s="28">
        <v>0</v>
      </c>
      <c r="C9" s="17">
        <v>56.47</v>
      </c>
      <c r="D9" s="1" t="s">
        <v>523</v>
      </c>
      <c r="E9" s="1"/>
      <c r="H9" t="s">
        <v>564</v>
      </c>
      <c r="I9">
        <f>C19+C20+C23+C15+C16+C17</f>
        <v>464.19</v>
      </c>
    </row>
    <row r="10" spans="1:15" ht="60" x14ac:dyDescent="0.25">
      <c r="A10" s="39" t="s">
        <v>565</v>
      </c>
      <c r="B10" s="28">
        <v>0.58333333333333337</v>
      </c>
      <c r="C10" s="17">
        <v>98.13</v>
      </c>
      <c r="D10" s="1" t="s">
        <v>523</v>
      </c>
      <c r="E10" s="1"/>
      <c r="H10" t="s">
        <v>566</v>
      </c>
      <c r="I10">
        <f>C18+C19+C20+C21+C23+C24+C25</f>
        <v>632.17000000000007</v>
      </c>
      <c r="K10">
        <f>I10/60</f>
        <v>10.536166666666668</v>
      </c>
    </row>
    <row r="11" spans="1:15" x14ac:dyDescent="0.25">
      <c r="A11" s="38" t="s">
        <v>567</v>
      </c>
      <c r="B11" s="28">
        <v>0.66666666666666663</v>
      </c>
      <c r="C11" s="49">
        <v>40.25</v>
      </c>
      <c r="D11" s="1" t="s">
        <v>523</v>
      </c>
      <c r="E11" s="1"/>
    </row>
    <row r="12" spans="1:15" x14ac:dyDescent="0.25">
      <c r="A12" s="38" t="s">
        <v>568</v>
      </c>
      <c r="B12" s="28">
        <v>0.375</v>
      </c>
      <c r="C12" s="50">
        <v>30.5</v>
      </c>
      <c r="D12" s="1"/>
      <c r="E12" s="1" t="s">
        <v>528</v>
      </c>
      <c r="H12" t="s">
        <v>569</v>
      </c>
      <c r="I12">
        <f>I7+I8+I9+J8+I6</f>
        <v>1559.15</v>
      </c>
    </row>
    <row r="13" spans="1:15" x14ac:dyDescent="0.25">
      <c r="A13" s="38" t="s">
        <v>570</v>
      </c>
      <c r="B13" s="28">
        <v>0.41666666666666669</v>
      </c>
      <c r="C13" s="50">
        <v>55.17</v>
      </c>
      <c r="D13" s="1"/>
      <c r="E13" s="1" t="s">
        <v>528</v>
      </c>
      <c r="G13" s="7"/>
      <c r="H13" s="96"/>
      <c r="I13" s="96"/>
      <c r="J13" s="97"/>
      <c r="K13" s="97"/>
    </row>
    <row r="14" spans="1:15" x14ac:dyDescent="0.25">
      <c r="A14" s="39" t="s">
        <v>571</v>
      </c>
      <c r="B14" s="28">
        <v>0.45833333333333331</v>
      </c>
      <c r="C14" s="50">
        <v>33.54</v>
      </c>
      <c r="D14" s="1"/>
      <c r="E14" s="1" t="s">
        <v>528</v>
      </c>
      <c r="G14" s="36"/>
      <c r="H14" s="36"/>
      <c r="I14" s="7"/>
    </row>
    <row r="15" spans="1:15" x14ac:dyDescent="0.25">
      <c r="A15" s="39"/>
      <c r="B15" s="28">
        <v>0.375</v>
      </c>
      <c r="C15" s="36">
        <v>29.53</v>
      </c>
      <c r="D15" s="1"/>
      <c r="E15" s="1" t="s">
        <v>146</v>
      </c>
      <c r="I15" s="109">
        <f>I10/I12</f>
        <v>0.40545810217105477</v>
      </c>
      <c r="J15" s="106" t="s">
        <v>572</v>
      </c>
      <c r="K15" s="106"/>
      <c r="L15" s="106"/>
    </row>
    <row r="16" spans="1:15" x14ac:dyDescent="0.25">
      <c r="A16" s="39"/>
      <c r="B16" s="28">
        <v>0.41666666666666669</v>
      </c>
      <c r="C16" s="36">
        <v>55.43</v>
      </c>
      <c r="D16" s="46"/>
      <c r="E16" s="1" t="s">
        <v>146</v>
      </c>
    </row>
    <row r="17" spans="1:5" x14ac:dyDescent="0.25">
      <c r="A17" s="39"/>
      <c r="B17" s="28">
        <v>0.5</v>
      </c>
      <c r="C17" s="36">
        <v>19.38</v>
      </c>
      <c r="D17" s="1"/>
      <c r="E17" s="1" t="s">
        <v>146</v>
      </c>
    </row>
    <row r="18" spans="1:5" ht="45" customHeight="1" x14ac:dyDescent="0.25">
      <c r="A18" s="108" t="s">
        <v>573</v>
      </c>
      <c r="B18" s="47">
        <v>0.45833333333333331</v>
      </c>
      <c r="C18" s="45">
        <v>112.24</v>
      </c>
      <c r="D18" s="45" t="s">
        <v>516</v>
      </c>
      <c r="E18" s="45"/>
    </row>
    <row r="19" spans="1:5" x14ac:dyDescent="0.25">
      <c r="A19" s="108"/>
      <c r="B19" s="47">
        <v>0.375</v>
      </c>
      <c r="C19" s="45">
        <v>240</v>
      </c>
      <c r="D19" s="45" t="s">
        <v>146</v>
      </c>
      <c r="E19" s="45"/>
    </row>
    <row r="20" spans="1:5" x14ac:dyDescent="0.25">
      <c r="A20" s="108"/>
      <c r="B20" s="47">
        <v>0.58333333333333337</v>
      </c>
      <c r="C20" s="45">
        <f>40.23+35.38</f>
        <v>75.61</v>
      </c>
      <c r="D20" s="45" t="s">
        <v>146</v>
      </c>
      <c r="E20" s="45"/>
    </row>
    <row r="21" spans="1:5" x14ac:dyDescent="0.25">
      <c r="A21" s="108"/>
      <c r="B21" s="47">
        <v>0.66666666666666663</v>
      </c>
      <c r="C21" s="45">
        <v>44.24</v>
      </c>
      <c r="D21" s="45" t="s">
        <v>528</v>
      </c>
      <c r="E21" s="45"/>
    </row>
    <row r="22" spans="1:5" ht="30" customHeight="1" x14ac:dyDescent="0.25">
      <c r="A22" s="108"/>
      <c r="B22" s="45"/>
      <c r="C22" s="45"/>
      <c r="D22" s="45"/>
      <c r="E22" s="45"/>
    </row>
    <row r="23" spans="1:5" x14ac:dyDescent="0.25">
      <c r="A23" s="108"/>
      <c r="B23" s="47">
        <v>0.66666666666666663</v>
      </c>
      <c r="C23" s="45">
        <v>44.24</v>
      </c>
      <c r="D23" s="45" t="s">
        <v>146</v>
      </c>
      <c r="E23" s="45"/>
    </row>
    <row r="24" spans="1:5" x14ac:dyDescent="0.25">
      <c r="A24" s="108"/>
      <c r="B24" s="47">
        <v>0.58333333333333337</v>
      </c>
      <c r="C24" s="45">
        <v>71.599999999999994</v>
      </c>
      <c r="D24" s="45" t="s">
        <v>528</v>
      </c>
      <c r="E24" s="45"/>
    </row>
    <row r="25" spans="1:5" x14ac:dyDescent="0.25">
      <c r="A25" s="108"/>
      <c r="B25" s="47">
        <v>0.66666666666666663</v>
      </c>
      <c r="C25" s="45">
        <v>44.24</v>
      </c>
      <c r="D25" s="45" t="s">
        <v>528</v>
      </c>
      <c r="E25" s="45"/>
    </row>
    <row r="26" spans="1:5" x14ac:dyDescent="0.25">
      <c r="A26" s="108"/>
      <c r="B26" s="47">
        <v>0.875</v>
      </c>
      <c r="C26" s="45"/>
      <c r="D26" s="45"/>
      <c r="E26" s="45"/>
    </row>
    <row r="27" spans="1:5" ht="30" x14ac:dyDescent="0.25">
      <c r="A27" s="48" t="s">
        <v>574</v>
      </c>
      <c r="B27" s="47">
        <v>0.58333333333333337</v>
      </c>
      <c r="C27" s="45">
        <v>175</v>
      </c>
      <c r="D27" s="45" t="s">
        <v>516</v>
      </c>
      <c r="E27" s="45"/>
    </row>
  </sheetData>
  <autoFilter ref="A3:I3" xr:uid="{11B203A3-1065-4BBB-A6A2-73333337AAE8}"/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252F-8664-43C8-BE83-14227794986C}">
  <dimension ref="A1:O53"/>
  <sheetViews>
    <sheetView topLeftCell="I25" zoomScale="80" zoomScaleNormal="80" workbookViewId="0">
      <selection activeCell="O44" sqref="O44"/>
    </sheetView>
  </sheetViews>
  <sheetFormatPr baseColWidth="10" defaultColWidth="11.42578125" defaultRowHeight="15" x14ac:dyDescent="0.25"/>
  <cols>
    <col min="1" max="1" width="45.85546875" customWidth="1"/>
    <col min="2" max="2" width="23.5703125" customWidth="1"/>
    <col min="3" max="3" width="21.140625" customWidth="1"/>
    <col min="4" max="4" width="21.42578125" customWidth="1"/>
    <col min="5" max="5" width="23.28515625" customWidth="1"/>
    <col min="8" max="8" width="20.5703125" customWidth="1"/>
    <col min="9" max="9" width="30" customWidth="1"/>
    <col min="10" max="10" width="33" customWidth="1"/>
    <col min="11" max="11" width="27" customWidth="1"/>
    <col min="12" max="12" width="23.7109375" customWidth="1"/>
    <col min="13" max="13" width="32" customWidth="1"/>
    <col min="14" max="14" width="19.85546875" customWidth="1"/>
    <col min="15" max="15" width="21.85546875" customWidth="1"/>
  </cols>
  <sheetData>
    <row r="1" spans="1:13" x14ac:dyDescent="0.25">
      <c r="A1" s="9"/>
      <c r="B1" s="9"/>
      <c r="C1" s="308" t="s">
        <v>35</v>
      </c>
      <c r="D1" s="308"/>
      <c r="E1" s="308"/>
    </row>
    <row r="2" spans="1:13" x14ac:dyDescent="0.25">
      <c r="A2" s="9"/>
      <c r="B2" s="9"/>
      <c r="C2" s="309" t="s">
        <v>36</v>
      </c>
      <c r="D2" s="13"/>
      <c r="E2" s="13"/>
    </row>
    <row r="3" spans="1:13" ht="39" customHeight="1" x14ac:dyDescent="0.25">
      <c r="A3" s="14" t="s">
        <v>37</v>
      </c>
      <c r="B3" s="9" t="s">
        <v>38</v>
      </c>
      <c r="C3" s="310"/>
      <c r="D3" s="32" t="s">
        <v>39</v>
      </c>
      <c r="E3" s="31" t="s">
        <v>40</v>
      </c>
      <c r="F3" s="311"/>
      <c r="G3" s="311"/>
    </row>
    <row r="4" spans="1:13" ht="29.1" customHeight="1" x14ac:dyDescent="0.25">
      <c r="A4" s="302" t="s">
        <v>41</v>
      </c>
      <c r="B4" s="312">
        <v>0.375</v>
      </c>
      <c r="C4" s="17">
        <v>4.25</v>
      </c>
      <c r="D4" s="305" t="s">
        <v>42</v>
      </c>
      <c r="E4" s="1"/>
    </row>
    <row r="5" spans="1:13" x14ac:dyDescent="0.25">
      <c r="A5" s="303"/>
      <c r="B5" s="313"/>
      <c r="C5" s="17">
        <v>3.1</v>
      </c>
      <c r="D5" s="306"/>
      <c r="E5" s="1"/>
      <c r="L5" s="314"/>
    </row>
    <row r="6" spans="1:13" x14ac:dyDescent="0.25">
      <c r="A6" s="303"/>
      <c r="B6" s="28">
        <v>0.41666666666666669</v>
      </c>
      <c r="C6" s="17">
        <v>2.5099999999999998</v>
      </c>
      <c r="D6" s="306"/>
      <c r="E6" s="1"/>
      <c r="L6" s="314"/>
    </row>
    <row r="7" spans="1:13" x14ac:dyDescent="0.25">
      <c r="A7" s="303"/>
      <c r="B7" s="28">
        <v>0.375</v>
      </c>
      <c r="C7" s="18">
        <v>3.27</v>
      </c>
      <c r="D7" s="306"/>
      <c r="E7" s="1"/>
      <c r="L7" s="24"/>
      <c r="M7" s="25"/>
    </row>
    <row r="8" spans="1:13" x14ac:dyDescent="0.25">
      <c r="A8" s="303"/>
      <c r="B8" s="28">
        <v>0.41666666666666669</v>
      </c>
      <c r="C8" s="18">
        <v>7.8</v>
      </c>
      <c r="D8" s="306"/>
      <c r="E8" s="1"/>
      <c r="H8" t="s">
        <v>42</v>
      </c>
      <c r="I8">
        <f>53.82+68.34+14.96</f>
        <v>137.12</v>
      </c>
      <c r="L8" s="24"/>
      <c r="M8" s="25"/>
    </row>
    <row r="9" spans="1:13" x14ac:dyDescent="0.25">
      <c r="A9" s="303"/>
      <c r="B9" s="28">
        <v>0.41666666666666669</v>
      </c>
      <c r="C9" s="17">
        <v>2.1</v>
      </c>
      <c r="D9" s="306"/>
      <c r="E9" s="1"/>
      <c r="H9" t="s">
        <v>43</v>
      </c>
      <c r="I9">
        <f>25.68+81.61+15.1</f>
        <v>122.38999999999999</v>
      </c>
      <c r="L9" s="24"/>
      <c r="M9" s="25"/>
    </row>
    <row r="10" spans="1:13" x14ac:dyDescent="0.25">
      <c r="A10" s="303"/>
      <c r="B10" s="28">
        <v>0</v>
      </c>
      <c r="C10" s="17">
        <v>3.25</v>
      </c>
      <c r="D10" s="306"/>
      <c r="E10" s="10"/>
      <c r="L10" s="24"/>
      <c r="M10" s="25"/>
    </row>
    <row r="11" spans="1:13" x14ac:dyDescent="0.25">
      <c r="A11" s="303"/>
      <c r="B11" s="28">
        <v>0.45833333333333331</v>
      </c>
      <c r="C11" s="17">
        <v>3.29</v>
      </c>
      <c r="D11" s="306"/>
      <c r="E11" s="1"/>
      <c r="L11" s="24"/>
      <c r="M11" s="25"/>
    </row>
    <row r="12" spans="1:13" x14ac:dyDescent="0.25">
      <c r="A12" s="303"/>
      <c r="B12" s="28">
        <v>0</v>
      </c>
      <c r="C12" s="17">
        <v>2.8</v>
      </c>
      <c r="D12" s="306"/>
      <c r="E12" s="1"/>
      <c r="L12" s="24"/>
      <c r="M12" s="25"/>
    </row>
    <row r="13" spans="1:13" x14ac:dyDescent="0.25">
      <c r="A13" s="303"/>
      <c r="B13" s="28">
        <v>12</v>
      </c>
      <c r="C13" s="17">
        <v>2.23</v>
      </c>
      <c r="D13" s="306"/>
      <c r="E13" s="1"/>
      <c r="L13" s="24"/>
      <c r="M13" s="25"/>
    </row>
    <row r="14" spans="1:13" x14ac:dyDescent="0.25">
      <c r="A14" s="303"/>
      <c r="B14" s="28">
        <v>0.58333333333333337</v>
      </c>
      <c r="C14" s="17">
        <v>2.5499999999999998</v>
      </c>
      <c r="D14" s="306"/>
      <c r="E14" s="1"/>
      <c r="L14" s="24"/>
      <c r="M14" s="25"/>
    </row>
    <row r="15" spans="1:13" x14ac:dyDescent="0.25">
      <c r="A15" s="303"/>
      <c r="B15" s="28">
        <v>0.58333333333333337</v>
      </c>
      <c r="C15" s="17">
        <v>3.36</v>
      </c>
      <c r="D15" s="306"/>
      <c r="E15" s="1"/>
    </row>
    <row r="16" spans="1:13" x14ac:dyDescent="0.25">
      <c r="A16" s="303"/>
      <c r="B16" s="28">
        <v>0.625</v>
      </c>
      <c r="C16" s="17">
        <v>6.53</v>
      </c>
      <c r="D16" s="306"/>
      <c r="E16" s="1"/>
    </row>
    <row r="17" spans="1:15" x14ac:dyDescent="0.25">
      <c r="A17" s="303"/>
      <c r="B17" s="28">
        <v>0.625</v>
      </c>
      <c r="C17" s="17">
        <v>1.42</v>
      </c>
      <c r="D17" s="306"/>
      <c r="E17" s="1"/>
    </row>
    <row r="18" spans="1:15" x14ac:dyDescent="0.25">
      <c r="A18" s="303"/>
      <c r="B18" s="28">
        <v>0.66666666666666663</v>
      </c>
      <c r="C18" s="17">
        <v>5.36</v>
      </c>
      <c r="D18" s="306"/>
      <c r="E18" s="1"/>
    </row>
    <row r="19" spans="1:15" x14ac:dyDescent="0.25">
      <c r="A19" s="303"/>
      <c r="B19" s="28">
        <v>0.66666666666666663</v>
      </c>
      <c r="C19" s="17">
        <v>2.25</v>
      </c>
      <c r="D19" s="307" t="s">
        <v>43</v>
      </c>
      <c r="E19" s="1"/>
    </row>
    <row r="20" spans="1:15" x14ac:dyDescent="0.25">
      <c r="A20" s="303"/>
      <c r="B20" s="28">
        <v>0.66666666666666663</v>
      </c>
      <c r="C20" s="17">
        <v>2.15</v>
      </c>
      <c r="D20" s="307"/>
      <c r="E20" s="1"/>
    </row>
    <row r="21" spans="1:15" x14ac:dyDescent="0.25">
      <c r="A21" s="303"/>
      <c r="B21" s="28">
        <v>0.66666666666666663</v>
      </c>
      <c r="C21" s="17">
        <v>1.22</v>
      </c>
      <c r="D21" s="307"/>
      <c r="E21" s="1"/>
    </row>
    <row r="22" spans="1:15" x14ac:dyDescent="0.25">
      <c r="A22" s="303"/>
      <c r="B22" s="28">
        <v>0.66666666666666663</v>
      </c>
      <c r="C22" s="17">
        <v>5.15</v>
      </c>
      <c r="D22" s="307"/>
      <c r="E22" s="1"/>
    </row>
    <row r="23" spans="1:15" x14ac:dyDescent="0.25">
      <c r="A23" s="303"/>
      <c r="B23" s="28">
        <v>0.66666666666666663</v>
      </c>
      <c r="C23" s="18">
        <v>2.31</v>
      </c>
      <c r="D23" s="307"/>
      <c r="E23" s="1"/>
    </row>
    <row r="24" spans="1:15" x14ac:dyDescent="0.25">
      <c r="A24" s="303"/>
      <c r="B24" s="28">
        <v>0.66666666666666663</v>
      </c>
      <c r="C24" s="17">
        <v>2.4</v>
      </c>
      <c r="D24" s="307"/>
      <c r="E24" s="1"/>
    </row>
    <row r="25" spans="1:15" x14ac:dyDescent="0.25">
      <c r="A25" s="304"/>
      <c r="B25" s="28">
        <v>0.66666666666666663</v>
      </c>
      <c r="C25" s="17">
        <v>10.199999999999999</v>
      </c>
      <c r="D25" s="307"/>
      <c r="E25" s="1"/>
    </row>
    <row r="26" spans="1:15" x14ac:dyDescent="0.25">
      <c r="A26" s="301" t="s">
        <v>44</v>
      </c>
      <c r="B26" s="29">
        <v>0.375</v>
      </c>
      <c r="C26" s="1">
        <v>38.11</v>
      </c>
      <c r="D26" s="307" t="s">
        <v>42</v>
      </c>
      <c r="E26" s="1"/>
    </row>
    <row r="27" spans="1:15" x14ac:dyDescent="0.25">
      <c r="A27" s="301"/>
      <c r="B27" s="29">
        <v>0.625</v>
      </c>
      <c r="C27" s="1">
        <v>9.1199999999999992</v>
      </c>
      <c r="D27" s="307"/>
      <c r="E27" s="1"/>
    </row>
    <row r="28" spans="1:15" x14ac:dyDescent="0.25">
      <c r="A28" s="301"/>
      <c r="B28" s="15">
        <v>0.375</v>
      </c>
      <c r="C28" s="1">
        <v>21.11</v>
      </c>
      <c r="D28" s="307"/>
      <c r="E28" s="1"/>
    </row>
    <row r="29" spans="1:15" x14ac:dyDescent="0.25">
      <c r="A29" s="301"/>
      <c r="B29" s="15">
        <v>0.375</v>
      </c>
      <c r="C29" s="1">
        <v>28.14</v>
      </c>
      <c r="D29" s="307" t="s">
        <v>43</v>
      </c>
      <c r="E29" s="1"/>
    </row>
    <row r="30" spans="1:15" x14ac:dyDescent="0.25">
      <c r="A30" s="301"/>
      <c r="B30" s="15">
        <v>0.375</v>
      </c>
      <c r="C30" s="1">
        <v>15.13</v>
      </c>
      <c r="D30" s="307"/>
      <c r="E30" s="1"/>
    </row>
    <row r="31" spans="1:15" ht="55.5" customHeight="1" x14ac:dyDescent="0.25">
      <c r="A31" s="301"/>
      <c r="B31" s="15">
        <v>0.41666666666666702</v>
      </c>
      <c r="C31" s="1">
        <v>38.340000000000003</v>
      </c>
      <c r="D31" s="307"/>
      <c r="E31" s="1"/>
      <c r="I31" s="95" t="s">
        <v>45</v>
      </c>
      <c r="J31" s="95" t="s">
        <v>2</v>
      </c>
      <c r="K31" s="95" t="s">
        <v>46</v>
      </c>
      <c r="L31" s="95" t="s">
        <v>47</v>
      </c>
      <c r="M31" s="95" t="s">
        <v>48</v>
      </c>
      <c r="N31" s="95" t="s">
        <v>49</v>
      </c>
      <c r="O31" s="95" t="s">
        <v>10</v>
      </c>
    </row>
    <row r="32" spans="1:15" ht="18.75" x14ac:dyDescent="0.3">
      <c r="A32" s="299" t="s">
        <v>50</v>
      </c>
      <c r="B32" s="15">
        <v>0.41666666666666702</v>
      </c>
      <c r="C32" s="1">
        <v>5.37</v>
      </c>
      <c r="D32" s="307" t="s">
        <v>42</v>
      </c>
      <c r="E32" s="1"/>
      <c r="I32" s="297" t="s">
        <v>51</v>
      </c>
      <c r="J32" s="92" t="s">
        <v>52</v>
      </c>
      <c r="K32" s="92">
        <v>7.5</v>
      </c>
      <c r="L32" s="93">
        <f>6/K32</f>
        <v>0.8</v>
      </c>
      <c r="M32" s="92">
        <f>6*60</f>
        <v>360</v>
      </c>
      <c r="N32" s="92">
        <v>137.12</v>
      </c>
      <c r="O32" s="98">
        <f>(N32-M32)/N32</f>
        <v>-1.6254375729288213</v>
      </c>
    </row>
    <row r="33" spans="1:15" ht="18.75" x14ac:dyDescent="0.3">
      <c r="A33" s="300"/>
      <c r="B33" s="15">
        <v>0.41666666666666669</v>
      </c>
      <c r="C33" s="1">
        <v>4.3499999999999996</v>
      </c>
      <c r="D33" s="307"/>
      <c r="E33" s="1"/>
      <c r="I33" s="298"/>
      <c r="J33" s="92" t="s">
        <v>53</v>
      </c>
      <c r="K33" s="92">
        <v>7.5</v>
      </c>
      <c r="L33" s="93">
        <f>5/K33</f>
        <v>0.66666666666666663</v>
      </c>
      <c r="M33" s="92">
        <f>5*60</f>
        <v>300</v>
      </c>
      <c r="N33" s="92">
        <v>122.39</v>
      </c>
      <c r="O33" s="98">
        <f>(N33-M33)/N33</f>
        <v>-1.4511806520140536</v>
      </c>
    </row>
    <row r="34" spans="1:15" ht="18.75" x14ac:dyDescent="0.3">
      <c r="A34" s="300"/>
      <c r="B34" s="15">
        <v>0.625</v>
      </c>
      <c r="C34" s="1">
        <v>3.12</v>
      </c>
      <c r="D34" s="307"/>
      <c r="E34" s="1"/>
      <c r="I34" s="92"/>
      <c r="J34" s="92"/>
      <c r="K34" s="92"/>
      <c r="L34" s="93"/>
      <c r="M34" s="92"/>
      <c r="N34" s="92"/>
      <c r="O34" s="94"/>
    </row>
    <row r="35" spans="1:15" ht="18.75" x14ac:dyDescent="0.3">
      <c r="A35" s="300"/>
      <c r="B35" s="15">
        <v>0.625</v>
      </c>
      <c r="C35" s="1">
        <v>2.12</v>
      </c>
      <c r="D35" s="307"/>
      <c r="E35" s="1"/>
      <c r="I35" s="92"/>
      <c r="J35" s="92"/>
      <c r="K35" s="92"/>
      <c r="L35" s="93"/>
      <c r="M35" s="92"/>
      <c r="N35" s="92"/>
      <c r="O35" s="94"/>
    </row>
    <row r="36" spans="1:15" ht="18.75" x14ac:dyDescent="0.3">
      <c r="A36" s="300"/>
      <c r="B36" s="15">
        <v>0.45833333333333331</v>
      </c>
      <c r="C36" s="17">
        <v>5.15</v>
      </c>
      <c r="D36" s="307" t="s">
        <v>43</v>
      </c>
      <c r="E36" s="1"/>
      <c r="I36" s="92"/>
      <c r="J36" s="92"/>
      <c r="K36" s="92"/>
      <c r="L36" s="92"/>
      <c r="M36" s="92"/>
      <c r="N36" s="92"/>
      <c r="O36" s="92"/>
    </row>
    <row r="37" spans="1:15" ht="18.75" x14ac:dyDescent="0.3">
      <c r="A37" s="300"/>
      <c r="B37" s="15">
        <v>0.5</v>
      </c>
      <c r="C37" s="17">
        <v>3.56</v>
      </c>
      <c r="D37" s="307"/>
      <c r="E37" s="1"/>
      <c r="I37" s="91"/>
      <c r="J37" s="91"/>
      <c r="K37" s="91"/>
      <c r="L37" s="91"/>
      <c r="M37" s="91"/>
      <c r="N37" s="91"/>
      <c r="O37" s="91"/>
    </row>
    <row r="38" spans="1:15" x14ac:dyDescent="0.25">
      <c r="A38" s="300"/>
      <c r="B38" s="15">
        <v>0.5</v>
      </c>
      <c r="C38" s="17">
        <v>3.4</v>
      </c>
      <c r="D38" s="307"/>
      <c r="E38" s="1"/>
    </row>
    <row r="39" spans="1:15" x14ac:dyDescent="0.25">
      <c r="A39" s="300"/>
      <c r="B39" s="15">
        <v>0.5</v>
      </c>
      <c r="C39" s="17">
        <v>3.6</v>
      </c>
      <c r="D39" s="307"/>
      <c r="E39" s="1"/>
    </row>
    <row r="40" spans="1:15" x14ac:dyDescent="0.25">
      <c r="A40" s="34"/>
      <c r="B40" s="1"/>
      <c r="C40" s="17"/>
      <c r="D40" s="1"/>
      <c r="E40" s="1"/>
    </row>
    <row r="41" spans="1:15" x14ac:dyDescent="0.25">
      <c r="A41" s="1"/>
      <c r="B41" s="1"/>
      <c r="C41" s="17"/>
      <c r="D41" s="1"/>
      <c r="E41" s="1"/>
    </row>
    <row r="42" spans="1:15" x14ac:dyDescent="0.25">
      <c r="A42" s="1"/>
      <c r="B42" s="1"/>
      <c r="C42" s="17"/>
      <c r="D42" s="1"/>
      <c r="E42" s="1"/>
    </row>
    <row r="43" spans="1:15" x14ac:dyDescent="0.25">
      <c r="A43" s="1"/>
      <c r="B43" s="1"/>
      <c r="C43" s="17"/>
      <c r="D43" s="1"/>
      <c r="E43" s="1"/>
    </row>
    <row r="44" spans="1:15" x14ac:dyDescent="0.25">
      <c r="A44" s="1"/>
      <c r="B44" s="1"/>
      <c r="C44" s="17"/>
      <c r="D44" s="1"/>
      <c r="E44" s="1"/>
    </row>
    <row r="45" spans="1:15" x14ac:dyDescent="0.25">
      <c r="A45" s="1"/>
      <c r="B45" s="1"/>
      <c r="C45" s="17"/>
      <c r="D45" s="1"/>
      <c r="E45" s="1"/>
    </row>
    <row r="46" spans="1:15" x14ac:dyDescent="0.25">
      <c r="A46" s="1"/>
      <c r="B46" s="1"/>
      <c r="C46" s="17"/>
      <c r="D46" s="1"/>
      <c r="E46" s="1"/>
    </row>
    <row r="47" spans="1:15" x14ac:dyDescent="0.25">
      <c r="A47" s="1"/>
      <c r="B47" s="1"/>
      <c r="C47" s="17"/>
      <c r="D47" s="1"/>
      <c r="E47" s="1"/>
    </row>
    <row r="48" spans="1:15" x14ac:dyDescent="0.25">
      <c r="A48" s="1"/>
      <c r="B48" s="1"/>
      <c r="C48" s="17"/>
      <c r="D48" s="1"/>
      <c r="E48" s="1"/>
    </row>
    <row r="49" spans="1:5" x14ac:dyDescent="0.25">
      <c r="A49" s="1"/>
      <c r="B49" s="1"/>
      <c r="C49" s="17"/>
      <c r="D49" s="1"/>
      <c r="E49" s="1"/>
    </row>
    <row r="50" spans="1:5" x14ac:dyDescent="0.25">
      <c r="A50" s="1"/>
      <c r="B50" s="1"/>
      <c r="C50" s="17"/>
      <c r="D50" s="1"/>
      <c r="E50" s="1"/>
    </row>
    <row r="51" spans="1:5" x14ac:dyDescent="0.25">
      <c r="A51" s="1"/>
      <c r="B51" s="1"/>
      <c r="C51" s="17"/>
      <c r="D51" s="1"/>
      <c r="E51" s="1"/>
    </row>
    <row r="52" spans="1:5" x14ac:dyDescent="0.25">
      <c r="A52" s="1"/>
      <c r="B52" s="1"/>
      <c r="C52" s="17"/>
      <c r="D52" s="1"/>
      <c r="E52" s="1"/>
    </row>
    <row r="53" spans="1:5" x14ac:dyDescent="0.25">
      <c r="A53" s="1"/>
      <c r="B53" s="1"/>
      <c r="C53" s="17"/>
      <c r="D53" s="1"/>
      <c r="E53" s="1"/>
    </row>
  </sheetData>
  <mergeCells count="15">
    <mergeCell ref="C1:E1"/>
    <mergeCell ref="C2:C3"/>
    <mergeCell ref="F3:G3"/>
    <mergeCell ref="B4:B5"/>
    <mergeCell ref="L5:L6"/>
    <mergeCell ref="I32:I33"/>
    <mergeCell ref="A32:A39"/>
    <mergeCell ref="A26:A31"/>
    <mergeCell ref="A4:A25"/>
    <mergeCell ref="D4:D18"/>
    <mergeCell ref="D19:D25"/>
    <mergeCell ref="D26:D28"/>
    <mergeCell ref="D29:D31"/>
    <mergeCell ref="D32:D35"/>
    <mergeCell ref="D36:D39"/>
  </mergeCells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EA8-A610-4714-9F73-C22D88A4D111}">
  <dimension ref="A1:Q53"/>
  <sheetViews>
    <sheetView topLeftCell="I16" zoomScale="66" zoomScaleNormal="35" workbookViewId="0">
      <selection activeCell="L23" activeCellId="1" sqref="L21:Q22 L23"/>
    </sheetView>
  </sheetViews>
  <sheetFormatPr baseColWidth="10" defaultColWidth="11.42578125" defaultRowHeight="15" x14ac:dyDescent="0.25"/>
  <cols>
    <col min="1" max="1" width="45.85546875" customWidth="1"/>
    <col min="2" max="2" width="23.5703125" customWidth="1"/>
    <col min="3" max="3" width="30" customWidth="1"/>
    <col min="4" max="4" width="23.5703125" customWidth="1"/>
    <col min="8" max="8" width="19.28515625" customWidth="1"/>
    <col min="9" max="9" width="17.42578125" customWidth="1"/>
    <col min="11" max="11" width="29.42578125" customWidth="1"/>
    <col min="12" max="12" width="26.140625" customWidth="1"/>
    <col min="13" max="13" width="20.140625" customWidth="1"/>
    <col min="14" max="14" width="24.5703125" customWidth="1"/>
    <col min="15" max="15" width="16" customWidth="1"/>
    <col min="16" max="16" width="16.85546875" customWidth="1"/>
    <col min="17" max="17" width="23.28515625" customWidth="1"/>
  </cols>
  <sheetData>
    <row r="1" spans="1:13" x14ac:dyDescent="0.25">
      <c r="A1" s="9"/>
      <c r="B1" s="9"/>
      <c r="C1" s="308" t="s">
        <v>54</v>
      </c>
      <c r="D1" s="308"/>
      <c r="E1" s="308"/>
    </row>
    <row r="2" spans="1:13" x14ac:dyDescent="0.25">
      <c r="A2" s="9"/>
      <c r="B2" s="9"/>
      <c r="C2" s="315" t="s">
        <v>36</v>
      </c>
      <c r="D2" s="13"/>
      <c r="E2" s="13"/>
    </row>
    <row r="3" spans="1:13" x14ac:dyDescent="0.25">
      <c r="A3" s="14" t="s">
        <v>37</v>
      </c>
      <c r="B3" s="9" t="s">
        <v>38</v>
      </c>
      <c r="C3" s="316"/>
      <c r="D3" s="19" t="s">
        <v>39</v>
      </c>
      <c r="E3" s="19" t="s">
        <v>39</v>
      </c>
      <c r="F3" s="311"/>
      <c r="G3" s="311"/>
    </row>
    <row r="4" spans="1:13" ht="29.1" customHeight="1" x14ac:dyDescent="0.25">
      <c r="A4" s="26" t="s">
        <v>55</v>
      </c>
      <c r="B4" s="29">
        <v>0.33333333333333298</v>
      </c>
      <c r="C4" s="17">
        <v>150.44999999999999</v>
      </c>
      <c r="D4" s="321" t="s">
        <v>56</v>
      </c>
      <c r="E4" s="1"/>
    </row>
    <row r="5" spans="1:13" x14ac:dyDescent="0.25">
      <c r="A5" s="317" t="s">
        <v>57</v>
      </c>
      <c r="B5" s="29">
        <v>0.375</v>
      </c>
      <c r="C5" s="17">
        <v>6.39</v>
      </c>
      <c r="D5" s="321"/>
      <c r="E5" s="1"/>
      <c r="L5" s="314"/>
    </row>
    <row r="6" spans="1:13" x14ac:dyDescent="0.25">
      <c r="A6" s="317"/>
      <c r="B6" s="29">
        <v>0.375</v>
      </c>
      <c r="C6" s="17">
        <v>7.23</v>
      </c>
      <c r="D6" s="321"/>
      <c r="E6" s="1"/>
      <c r="L6" s="314"/>
    </row>
    <row r="7" spans="1:13" x14ac:dyDescent="0.25">
      <c r="A7" s="317"/>
      <c r="B7" s="29">
        <v>0.375</v>
      </c>
      <c r="C7" s="17">
        <v>5.34</v>
      </c>
      <c r="D7" s="321"/>
      <c r="E7" s="1"/>
      <c r="L7" s="24"/>
      <c r="M7" s="25"/>
    </row>
    <row r="8" spans="1:13" x14ac:dyDescent="0.25">
      <c r="A8" s="317"/>
      <c r="B8" s="29">
        <v>0.375</v>
      </c>
      <c r="C8" s="17">
        <v>6.24</v>
      </c>
      <c r="D8" s="321"/>
      <c r="E8" s="1"/>
      <c r="L8" s="24"/>
      <c r="M8" s="25"/>
    </row>
    <row r="9" spans="1:13" x14ac:dyDescent="0.25">
      <c r="A9" s="318" t="s">
        <v>58</v>
      </c>
      <c r="B9" s="29">
        <v>0.41666666666666702</v>
      </c>
      <c r="C9" s="17">
        <v>10.51</v>
      </c>
      <c r="D9" s="321"/>
      <c r="E9" s="1"/>
      <c r="L9" s="24"/>
      <c r="M9" s="25"/>
    </row>
    <row r="10" spans="1:13" x14ac:dyDescent="0.25">
      <c r="A10" s="319"/>
      <c r="B10" s="29">
        <v>0.41666666666666702</v>
      </c>
      <c r="C10" s="17">
        <v>7.24</v>
      </c>
      <c r="D10" s="321"/>
      <c r="E10" s="10"/>
      <c r="L10" s="24"/>
      <c r="M10" s="25"/>
    </row>
    <row r="11" spans="1:13" x14ac:dyDescent="0.25">
      <c r="A11" s="319"/>
      <c r="B11" s="29">
        <v>0.41666666666666702</v>
      </c>
      <c r="C11" s="17">
        <v>11.23</v>
      </c>
      <c r="D11" s="321"/>
      <c r="E11" s="1"/>
      <c r="L11" s="24"/>
      <c r="M11" s="25"/>
    </row>
    <row r="12" spans="1:13" x14ac:dyDescent="0.25">
      <c r="A12" s="319"/>
      <c r="B12" s="29">
        <v>0.45833333333333398</v>
      </c>
      <c r="C12" s="17">
        <v>5.27</v>
      </c>
      <c r="D12" s="321"/>
      <c r="E12" s="1"/>
      <c r="L12" s="24"/>
      <c r="M12" s="25"/>
    </row>
    <row r="13" spans="1:13" x14ac:dyDescent="0.25">
      <c r="A13" s="319"/>
      <c r="B13" s="29">
        <v>0.45833333333333398</v>
      </c>
      <c r="C13" s="17">
        <v>11.35</v>
      </c>
      <c r="D13" s="321"/>
      <c r="E13" s="1"/>
      <c r="L13" s="24"/>
      <c r="M13" s="25"/>
    </row>
    <row r="14" spans="1:13" x14ac:dyDescent="0.25">
      <c r="A14" s="320"/>
      <c r="B14" s="29">
        <v>0.45833333333333398</v>
      </c>
      <c r="C14" s="17">
        <v>9.23</v>
      </c>
      <c r="D14" s="321"/>
      <c r="E14" s="1"/>
      <c r="L14" s="24"/>
      <c r="M14" s="25"/>
    </row>
    <row r="15" spans="1:13" ht="41.25" customHeight="1" x14ac:dyDescent="0.25">
      <c r="A15" s="35" t="s">
        <v>59</v>
      </c>
      <c r="B15" s="29">
        <v>0.45833333333333398</v>
      </c>
      <c r="C15" s="42">
        <v>26.15</v>
      </c>
      <c r="D15" s="322" t="s">
        <v>60</v>
      </c>
      <c r="E15" s="1"/>
    </row>
    <row r="16" spans="1:13" ht="28.5" customHeight="1" x14ac:dyDescent="0.25">
      <c r="A16" s="26" t="s">
        <v>61</v>
      </c>
      <c r="B16" s="29">
        <v>0.500000000000001</v>
      </c>
      <c r="C16" s="17">
        <v>14.3</v>
      </c>
      <c r="D16" s="322"/>
      <c r="E16" s="1"/>
    </row>
    <row r="17" spans="1:17" ht="27.75" customHeight="1" x14ac:dyDescent="0.25">
      <c r="A17" s="35" t="s">
        <v>62</v>
      </c>
      <c r="B17" s="29">
        <v>0.54166666666666796</v>
      </c>
      <c r="C17" s="17">
        <v>34.130000000000003</v>
      </c>
      <c r="D17" s="323"/>
      <c r="E17" s="1"/>
      <c r="H17" t="s">
        <v>56</v>
      </c>
      <c r="I17">
        <v>230.48</v>
      </c>
    </row>
    <row r="18" spans="1:17" ht="23.25" customHeight="1" x14ac:dyDescent="0.25">
      <c r="A18" s="26"/>
      <c r="B18" s="28"/>
      <c r="C18" s="17"/>
      <c r="D18" s="1"/>
      <c r="E18" s="1"/>
      <c r="H18" t="s">
        <v>60</v>
      </c>
      <c r="I18">
        <v>74.58</v>
      </c>
    </row>
    <row r="19" spans="1:17" x14ac:dyDescent="0.25">
      <c r="A19" s="26"/>
      <c r="B19" s="28"/>
      <c r="C19" s="17"/>
      <c r="D19" s="1"/>
      <c r="E19" s="1"/>
    </row>
    <row r="20" spans="1:17" ht="75" x14ac:dyDescent="0.25">
      <c r="A20" s="26"/>
      <c r="B20" s="28"/>
      <c r="C20" s="17"/>
      <c r="D20" s="1"/>
      <c r="E20" s="1"/>
      <c r="K20" s="95" t="s">
        <v>45</v>
      </c>
      <c r="L20" s="95" t="s">
        <v>2</v>
      </c>
      <c r="M20" s="95" t="s">
        <v>46</v>
      </c>
      <c r="N20" s="95" t="s">
        <v>47</v>
      </c>
      <c r="O20" s="95" t="s">
        <v>48</v>
      </c>
      <c r="P20" s="95" t="s">
        <v>49</v>
      </c>
      <c r="Q20" s="95" t="s">
        <v>10</v>
      </c>
    </row>
    <row r="21" spans="1:17" ht="18.75" x14ac:dyDescent="0.3">
      <c r="A21" s="26"/>
      <c r="B21" s="28"/>
      <c r="C21" s="17"/>
      <c r="D21" s="1"/>
      <c r="E21" s="1"/>
      <c r="K21" s="297" t="s">
        <v>63</v>
      </c>
      <c r="L21" s="92" t="s">
        <v>64</v>
      </c>
      <c r="M21" s="92">
        <v>7.5</v>
      </c>
      <c r="N21" s="93">
        <f>4/M21</f>
        <v>0.53333333333333333</v>
      </c>
      <c r="O21" s="92">
        <f>4*60</f>
        <v>240</v>
      </c>
      <c r="P21" s="92">
        <v>230.48</v>
      </c>
      <c r="Q21" s="98">
        <f>(P21-O21)/P21</f>
        <v>-4.1305102395001785E-2</v>
      </c>
    </row>
    <row r="22" spans="1:17" ht="18.75" x14ac:dyDescent="0.3">
      <c r="A22" s="26"/>
      <c r="B22" s="28"/>
      <c r="C22" s="17"/>
      <c r="D22" s="1"/>
      <c r="E22" s="1"/>
      <c r="K22" s="298"/>
      <c r="L22" s="92" t="s">
        <v>65</v>
      </c>
      <c r="M22" s="92">
        <v>7.5</v>
      </c>
      <c r="N22" s="93">
        <f>3/M22</f>
        <v>0.4</v>
      </c>
      <c r="O22" s="92">
        <f>3*60</f>
        <v>180</v>
      </c>
      <c r="P22" s="92">
        <v>74.58</v>
      </c>
      <c r="Q22" s="98">
        <f>(P22-O22)/P22</f>
        <v>-1.413515687851971</v>
      </c>
    </row>
    <row r="23" spans="1:17" ht="18.75" x14ac:dyDescent="0.3">
      <c r="A23" s="33"/>
      <c r="D23" s="1"/>
      <c r="E23" s="1"/>
      <c r="K23" s="92"/>
      <c r="L23" s="92"/>
      <c r="M23" s="92"/>
      <c r="N23" s="93"/>
      <c r="O23" s="92"/>
      <c r="P23" s="92"/>
      <c r="Q23" s="94"/>
    </row>
    <row r="24" spans="1:17" ht="18.75" x14ac:dyDescent="0.3">
      <c r="A24" s="301"/>
      <c r="B24" s="29"/>
      <c r="C24" s="17"/>
      <c r="D24" s="1"/>
      <c r="E24" s="1"/>
      <c r="K24" s="92"/>
      <c r="L24" s="92"/>
      <c r="M24" s="92"/>
      <c r="N24" s="93"/>
      <c r="O24" s="92"/>
      <c r="P24" s="92"/>
      <c r="Q24" s="94"/>
    </row>
    <row r="25" spans="1:17" x14ac:dyDescent="0.25">
      <c r="A25" s="301"/>
      <c r="B25" s="29"/>
      <c r="C25" s="17"/>
      <c r="D25" s="1"/>
      <c r="E25" s="1"/>
    </row>
    <row r="26" spans="1:17" x14ac:dyDescent="0.25">
      <c r="A26" s="301"/>
      <c r="B26" s="29"/>
      <c r="C26" s="17"/>
      <c r="D26" s="1"/>
      <c r="E26" s="1"/>
    </row>
    <row r="27" spans="1:17" x14ac:dyDescent="0.25">
      <c r="A27" s="301"/>
      <c r="B27" s="29"/>
      <c r="C27" s="18"/>
      <c r="D27" s="1"/>
      <c r="E27" s="1"/>
    </row>
    <row r="28" spans="1:17" x14ac:dyDescent="0.25">
      <c r="A28" s="301"/>
      <c r="B28" s="15"/>
      <c r="C28" s="18"/>
      <c r="D28" s="1"/>
      <c r="E28" s="1"/>
    </row>
    <row r="29" spans="1:17" x14ac:dyDescent="0.25">
      <c r="A29" s="301"/>
      <c r="B29" s="15"/>
      <c r="C29" s="17"/>
      <c r="D29" s="1"/>
      <c r="E29" s="1"/>
    </row>
    <row r="30" spans="1:17" x14ac:dyDescent="0.25">
      <c r="A30" s="301"/>
      <c r="B30" s="15"/>
      <c r="C30" s="17"/>
      <c r="D30" s="1"/>
      <c r="E30" s="1"/>
    </row>
    <row r="31" spans="1:17" x14ac:dyDescent="0.25">
      <c r="A31" s="301"/>
      <c r="B31" s="15"/>
      <c r="C31" s="17"/>
      <c r="D31" s="1"/>
      <c r="E31" s="1"/>
    </row>
    <row r="32" spans="1:17" x14ac:dyDescent="0.25">
      <c r="A32" s="301"/>
      <c r="B32" s="15"/>
      <c r="C32" s="17"/>
      <c r="D32" s="1"/>
      <c r="E32" s="1"/>
    </row>
    <row r="33" spans="1:5" x14ac:dyDescent="0.25">
      <c r="A33" s="301"/>
      <c r="B33" s="15"/>
      <c r="C33" s="17"/>
      <c r="D33" s="1"/>
      <c r="E33" s="1"/>
    </row>
    <row r="34" spans="1:5" x14ac:dyDescent="0.25">
      <c r="A34" s="301"/>
      <c r="B34" s="15"/>
      <c r="C34" s="17"/>
      <c r="D34" s="1"/>
      <c r="E34" s="1"/>
    </row>
    <row r="35" spans="1:5" x14ac:dyDescent="0.25">
      <c r="A35" s="301"/>
      <c r="B35" s="15"/>
      <c r="C35" s="17"/>
      <c r="D35" s="1"/>
      <c r="E35" s="1"/>
    </row>
    <row r="36" spans="1:5" x14ac:dyDescent="0.25">
      <c r="A36" s="301"/>
      <c r="B36" s="15"/>
      <c r="C36" s="17"/>
      <c r="D36" s="1"/>
      <c r="E36" s="1"/>
    </row>
    <row r="37" spans="1:5" x14ac:dyDescent="0.25">
      <c r="A37" s="301"/>
      <c r="B37" s="15"/>
      <c r="C37" s="17"/>
      <c r="D37" s="1"/>
      <c r="E37" s="1"/>
    </row>
    <row r="38" spans="1:5" x14ac:dyDescent="0.25">
      <c r="A38" s="301"/>
      <c r="B38" s="15"/>
      <c r="C38" s="17"/>
      <c r="D38" s="1"/>
      <c r="E38" s="1"/>
    </row>
    <row r="39" spans="1:5" x14ac:dyDescent="0.25">
      <c r="A39" s="301"/>
      <c r="B39" s="15"/>
      <c r="C39" s="17"/>
      <c r="D39" s="1"/>
      <c r="E39" s="1"/>
    </row>
    <row r="40" spans="1:5" x14ac:dyDescent="0.25">
      <c r="A40" s="301"/>
      <c r="B40" s="1"/>
      <c r="C40" s="17"/>
      <c r="D40" s="1"/>
      <c r="E40" s="1"/>
    </row>
    <row r="41" spans="1:5" x14ac:dyDescent="0.25">
      <c r="A41" s="1"/>
      <c r="B41" s="1"/>
      <c r="C41" s="17"/>
      <c r="D41" s="1"/>
      <c r="E41" s="1"/>
    </row>
    <row r="42" spans="1:5" x14ac:dyDescent="0.25">
      <c r="A42" s="1"/>
      <c r="B42" s="1"/>
      <c r="C42" s="17"/>
      <c r="D42" s="1"/>
      <c r="E42" s="1"/>
    </row>
    <row r="43" spans="1:5" x14ac:dyDescent="0.25">
      <c r="A43" s="1"/>
      <c r="B43" s="1"/>
      <c r="C43" s="17"/>
      <c r="D43" s="1"/>
      <c r="E43" s="1"/>
    </row>
    <row r="44" spans="1:5" x14ac:dyDescent="0.25">
      <c r="A44" s="1"/>
      <c r="B44" s="1"/>
      <c r="C44" s="17"/>
      <c r="D44" s="1"/>
      <c r="E44" s="1"/>
    </row>
    <row r="45" spans="1:5" x14ac:dyDescent="0.25">
      <c r="A45" s="1"/>
      <c r="B45" s="1"/>
      <c r="C45" s="17"/>
      <c r="D45" s="1"/>
      <c r="E45" s="1"/>
    </row>
    <row r="46" spans="1:5" x14ac:dyDescent="0.25">
      <c r="A46" s="1"/>
      <c r="B46" s="1"/>
      <c r="C46" s="17"/>
      <c r="D46" s="1"/>
      <c r="E46" s="1"/>
    </row>
    <row r="47" spans="1:5" x14ac:dyDescent="0.25">
      <c r="A47" s="1"/>
      <c r="B47" s="1"/>
      <c r="C47" s="17"/>
      <c r="D47" s="1"/>
      <c r="E47" s="1"/>
    </row>
    <row r="48" spans="1:5" x14ac:dyDescent="0.25">
      <c r="A48" s="1"/>
      <c r="B48" s="1"/>
      <c r="C48" s="17"/>
      <c r="D48" s="1"/>
      <c r="E48" s="1"/>
    </row>
    <row r="49" spans="1:5" x14ac:dyDescent="0.25">
      <c r="A49" s="1"/>
      <c r="B49" s="1"/>
      <c r="C49" s="17"/>
      <c r="D49" s="1"/>
      <c r="E49" s="1"/>
    </row>
    <row r="50" spans="1:5" x14ac:dyDescent="0.25">
      <c r="A50" s="1"/>
      <c r="B50" s="1"/>
      <c r="C50" s="17"/>
      <c r="D50" s="1"/>
      <c r="E50" s="1"/>
    </row>
    <row r="51" spans="1:5" x14ac:dyDescent="0.25">
      <c r="A51" s="1"/>
      <c r="B51" s="1"/>
      <c r="C51" s="17"/>
      <c r="D51" s="1"/>
      <c r="E51" s="1"/>
    </row>
    <row r="52" spans="1:5" x14ac:dyDescent="0.25">
      <c r="A52" s="1"/>
      <c r="B52" s="1"/>
      <c r="C52" s="17"/>
      <c r="D52" s="1"/>
      <c r="E52" s="1"/>
    </row>
    <row r="53" spans="1:5" x14ac:dyDescent="0.25">
      <c r="A53" s="1"/>
      <c r="B53" s="1"/>
      <c r="C53" s="17"/>
      <c r="D53" s="1"/>
      <c r="E53" s="1"/>
    </row>
  </sheetData>
  <mergeCells count="10">
    <mergeCell ref="C1:E1"/>
    <mergeCell ref="F3:G3"/>
    <mergeCell ref="L5:L6"/>
    <mergeCell ref="A24:A40"/>
    <mergeCell ref="C2:C3"/>
    <mergeCell ref="A5:A8"/>
    <mergeCell ref="A9:A14"/>
    <mergeCell ref="D4:D14"/>
    <mergeCell ref="D15:D17"/>
    <mergeCell ref="K21:K22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E376-24A3-4DC8-A1C3-E12DFBC9FB2B}">
  <dimension ref="A1:G18"/>
  <sheetViews>
    <sheetView topLeftCell="A4" workbookViewId="0">
      <selection activeCell="B20" sqref="B20"/>
    </sheetView>
  </sheetViews>
  <sheetFormatPr baseColWidth="10" defaultColWidth="11.42578125" defaultRowHeight="15" x14ac:dyDescent="0.25"/>
  <cols>
    <col min="1" max="2" width="23.140625" customWidth="1"/>
    <col min="3" max="3" width="17.85546875" customWidth="1"/>
    <col min="5" max="5" width="22.42578125" customWidth="1"/>
  </cols>
  <sheetData>
    <row r="1" spans="1:7" x14ac:dyDescent="0.25">
      <c r="A1" s="12" t="s">
        <v>66</v>
      </c>
      <c r="B1" s="12"/>
      <c r="C1" s="12" t="s">
        <v>67</v>
      </c>
      <c r="E1" s="12" t="s">
        <v>68</v>
      </c>
      <c r="F1" s="12" t="s">
        <v>69</v>
      </c>
      <c r="G1" t="s">
        <v>70</v>
      </c>
    </row>
    <row r="2" spans="1:7" x14ac:dyDescent="0.25">
      <c r="A2" t="s">
        <v>12</v>
      </c>
      <c r="C2" s="30" t="s">
        <v>71</v>
      </c>
      <c r="E2" s="30" t="s">
        <v>72</v>
      </c>
      <c r="F2" s="45" t="s">
        <v>73</v>
      </c>
      <c r="G2" s="45">
        <f>99+202+83+12+22+16</f>
        <v>434</v>
      </c>
    </row>
    <row r="3" spans="1:7" x14ac:dyDescent="0.25">
      <c r="A3" t="s">
        <v>74</v>
      </c>
      <c r="C3" s="30" t="s">
        <v>75</v>
      </c>
      <c r="E3" s="30" t="s">
        <v>76</v>
      </c>
      <c r="F3" s="57" t="s">
        <v>77</v>
      </c>
      <c r="G3" s="57">
        <f>36+98+50+26+12+14</f>
        <v>236</v>
      </c>
    </row>
    <row r="4" spans="1:7" x14ac:dyDescent="0.25">
      <c r="A4" t="s">
        <v>20</v>
      </c>
      <c r="C4" s="30" t="s">
        <v>78</v>
      </c>
      <c r="E4" s="30" t="s">
        <v>79</v>
      </c>
      <c r="F4" s="57" t="s">
        <v>80</v>
      </c>
      <c r="G4" s="45">
        <f>23+175+44+204+63+23+13</f>
        <v>545</v>
      </c>
    </row>
    <row r="5" spans="1:7" x14ac:dyDescent="0.25">
      <c r="A5" t="s">
        <v>15</v>
      </c>
      <c r="C5" s="30"/>
      <c r="E5" s="30" t="s">
        <v>81</v>
      </c>
      <c r="F5" s="57" t="s">
        <v>82</v>
      </c>
      <c r="G5" s="45">
        <f>34+107+38+37+15+19</f>
        <v>250</v>
      </c>
    </row>
    <row r="6" spans="1:7" x14ac:dyDescent="0.25">
      <c r="A6" t="s">
        <v>83</v>
      </c>
      <c r="C6" s="30" t="s">
        <v>34</v>
      </c>
      <c r="E6" s="30" t="s">
        <v>84</v>
      </c>
      <c r="F6" s="57" t="s">
        <v>85</v>
      </c>
      <c r="G6" s="45">
        <f>53+38+22+6</f>
        <v>119</v>
      </c>
    </row>
    <row r="7" spans="1:7" x14ac:dyDescent="0.25">
      <c r="A7" t="s">
        <v>86</v>
      </c>
      <c r="C7" s="30" t="s">
        <v>87</v>
      </c>
      <c r="E7" s="30" t="s">
        <v>81</v>
      </c>
      <c r="F7" s="57" t="s">
        <v>88</v>
      </c>
      <c r="G7" s="45">
        <f>14</f>
        <v>14</v>
      </c>
    </row>
    <row r="8" spans="1:7" x14ac:dyDescent="0.25">
      <c r="A8" t="s">
        <v>89</v>
      </c>
      <c r="C8" s="30" t="s">
        <v>90</v>
      </c>
      <c r="E8" s="30" t="s">
        <v>91</v>
      </c>
      <c r="F8" s="57" t="s">
        <v>92</v>
      </c>
      <c r="G8" s="45">
        <v>3</v>
      </c>
    </row>
    <row r="9" spans="1:7" x14ac:dyDescent="0.25">
      <c r="A9" t="s">
        <v>25</v>
      </c>
      <c r="E9" s="30" t="s">
        <v>32</v>
      </c>
      <c r="F9" s="57" t="s">
        <v>93</v>
      </c>
      <c r="G9" s="45">
        <v>5</v>
      </c>
    </row>
    <row r="10" spans="1:7" ht="30" x14ac:dyDescent="0.25">
      <c r="A10" t="s">
        <v>94</v>
      </c>
      <c r="E10" s="30" t="s">
        <v>95</v>
      </c>
      <c r="F10" s="58" t="s">
        <v>96</v>
      </c>
      <c r="G10" s="45">
        <v>5</v>
      </c>
    </row>
    <row r="11" spans="1:7" x14ac:dyDescent="0.25">
      <c r="A11" t="s">
        <v>97</v>
      </c>
      <c r="E11" s="30" t="s">
        <v>20</v>
      </c>
      <c r="F11" s="45" t="s">
        <v>98</v>
      </c>
      <c r="G11" s="45">
        <v>2</v>
      </c>
    </row>
    <row r="12" spans="1:7" x14ac:dyDescent="0.25">
      <c r="A12" t="s">
        <v>99</v>
      </c>
      <c r="E12" s="30" t="s">
        <v>100</v>
      </c>
    </row>
    <row r="13" spans="1:7" x14ac:dyDescent="0.25">
      <c r="A13" t="s">
        <v>101</v>
      </c>
      <c r="E13" s="30" t="s">
        <v>102</v>
      </c>
    </row>
    <row r="14" spans="1:7" x14ac:dyDescent="0.25">
      <c r="A14" t="s">
        <v>103</v>
      </c>
      <c r="E14" s="30" t="s">
        <v>101</v>
      </c>
    </row>
    <row r="15" spans="1:7" x14ac:dyDescent="0.25">
      <c r="A15" t="s">
        <v>100</v>
      </c>
      <c r="E15" s="30" t="s">
        <v>104</v>
      </c>
    </row>
    <row r="16" spans="1:7" x14ac:dyDescent="0.25">
      <c r="A16" t="s">
        <v>105</v>
      </c>
      <c r="E16" s="30"/>
    </row>
    <row r="17" spans="1:5" x14ac:dyDescent="0.25">
      <c r="A17" t="s">
        <v>106</v>
      </c>
      <c r="E17" s="30" t="s">
        <v>107</v>
      </c>
    </row>
    <row r="18" spans="1:5" x14ac:dyDescent="0.25">
      <c r="A18" t="s">
        <v>108</v>
      </c>
      <c r="E18" s="30" t="s">
        <v>109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E9DB-3BBB-4170-9A7D-C44EEBBA0ACE}">
  <dimension ref="A1:C13"/>
  <sheetViews>
    <sheetView workbookViewId="0">
      <selection activeCell="E10" sqref="E10"/>
    </sheetView>
  </sheetViews>
  <sheetFormatPr baseColWidth="10" defaultColWidth="9.140625" defaultRowHeight="15" x14ac:dyDescent="0.25"/>
  <cols>
    <col min="1" max="1" width="31.42578125" bestFit="1" customWidth="1"/>
    <col min="3" max="3" width="11" bestFit="1" customWidth="1"/>
  </cols>
  <sheetData>
    <row r="1" spans="1:3" x14ac:dyDescent="0.25">
      <c r="A1" s="84" t="s">
        <v>110</v>
      </c>
      <c r="B1" s="84" t="s">
        <v>111</v>
      </c>
      <c r="C1" s="84" t="s">
        <v>112</v>
      </c>
    </row>
    <row r="2" spans="1:3" x14ac:dyDescent="0.25">
      <c r="A2" s="324" t="s">
        <v>113</v>
      </c>
      <c r="B2">
        <v>0.61</v>
      </c>
      <c r="C2" s="325" t="s">
        <v>114</v>
      </c>
    </row>
    <row r="3" spans="1:3" x14ac:dyDescent="0.25">
      <c r="A3" s="324"/>
      <c r="B3">
        <v>0.39</v>
      </c>
      <c r="C3" s="325"/>
    </row>
    <row r="4" spans="1:3" x14ac:dyDescent="0.25">
      <c r="A4" s="324"/>
      <c r="B4">
        <v>0.33</v>
      </c>
      <c r="C4" s="325"/>
    </row>
    <row r="5" spans="1:3" x14ac:dyDescent="0.25">
      <c r="A5" s="324"/>
      <c r="B5">
        <v>0.4</v>
      </c>
      <c r="C5" s="325"/>
    </row>
    <row r="6" spans="1:3" x14ac:dyDescent="0.25">
      <c r="A6" s="326" t="s">
        <v>115</v>
      </c>
      <c r="B6">
        <v>0.21</v>
      </c>
      <c r="C6" s="325" t="s">
        <v>116</v>
      </c>
    </row>
    <row r="7" spans="1:3" x14ac:dyDescent="0.25">
      <c r="A7" s="326"/>
      <c r="B7">
        <v>0.35</v>
      </c>
      <c r="C7" s="325"/>
    </row>
    <row r="8" spans="1:3" x14ac:dyDescent="0.25">
      <c r="A8" s="326"/>
      <c r="B8">
        <v>0.26</v>
      </c>
      <c r="C8" s="325"/>
    </row>
    <row r="9" spans="1:3" x14ac:dyDescent="0.25">
      <c r="A9" t="s">
        <v>117</v>
      </c>
      <c r="B9">
        <v>15</v>
      </c>
      <c r="C9" s="85" t="s">
        <v>116</v>
      </c>
    </row>
    <row r="10" spans="1:3" x14ac:dyDescent="0.25">
      <c r="A10" t="s">
        <v>118</v>
      </c>
      <c r="B10" s="87" t="s">
        <v>119</v>
      </c>
      <c r="C10" s="85" t="s">
        <v>114</v>
      </c>
    </row>
    <row r="11" spans="1:3" x14ac:dyDescent="0.25">
      <c r="A11" t="s">
        <v>120</v>
      </c>
      <c r="B11">
        <v>15</v>
      </c>
      <c r="C11" s="85" t="s">
        <v>121</v>
      </c>
    </row>
    <row r="12" spans="1:3" x14ac:dyDescent="0.25">
      <c r="A12" t="s">
        <v>122</v>
      </c>
      <c r="B12">
        <v>120</v>
      </c>
      <c r="C12" s="85" t="s">
        <v>114</v>
      </c>
    </row>
    <row r="13" spans="1:3" x14ac:dyDescent="0.25">
      <c r="A13" t="s">
        <v>123</v>
      </c>
      <c r="B13" s="87" t="s">
        <v>124</v>
      </c>
      <c r="C13" s="86" t="s">
        <v>114</v>
      </c>
    </row>
  </sheetData>
  <mergeCells count="4">
    <mergeCell ref="A2:A5"/>
    <mergeCell ref="C2:C5"/>
    <mergeCell ref="C6:C8"/>
    <mergeCell ref="A6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9A6-2EA2-48B1-ADF7-76081A765941}">
  <sheetPr filterMode="1"/>
  <dimension ref="A1:N64"/>
  <sheetViews>
    <sheetView zoomScale="66" zoomScaleNormal="35" workbookViewId="0">
      <selection activeCell="H65" sqref="H65"/>
    </sheetView>
  </sheetViews>
  <sheetFormatPr baseColWidth="10" defaultColWidth="11.42578125" defaultRowHeight="15" x14ac:dyDescent="0.25"/>
  <cols>
    <col min="1" max="1" width="17.140625" customWidth="1"/>
    <col min="2" max="2" width="45.85546875" customWidth="1"/>
    <col min="3" max="3" width="23.5703125" customWidth="1"/>
    <col min="4" max="4" width="17.42578125" customWidth="1"/>
    <col min="11" max="11" width="0" hidden="1" customWidth="1"/>
    <col min="13" max="15" width="0" hidden="1" customWidth="1"/>
  </cols>
  <sheetData>
    <row r="1" spans="1:14" x14ac:dyDescent="0.25">
      <c r="A1" s="8"/>
      <c r="B1" s="9"/>
      <c r="C1" s="9"/>
      <c r="D1" s="308" t="s">
        <v>36</v>
      </c>
      <c r="E1" s="308"/>
      <c r="F1" s="308"/>
    </row>
    <row r="2" spans="1:14" x14ac:dyDescent="0.25">
      <c r="A2" s="8"/>
      <c r="B2" s="9"/>
      <c r="C2" s="9"/>
      <c r="D2" s="11"/>
      <c r="E2" s="13" t="s">
        <v>125</v>
      </c>
      <c r="F2" s="13" t="s">
        <v>126</v>
      </c>
    </row>
    <row r="3" spans="1:14" x14ac:dyDescent="0.25">
      <c r="A3" s="8" t="s">
        <v>127</v>
      </c>
      <c r="B3" s="14" t="s">
        <v>37</v>
      </c>
      <c r="C3" s="9" t="s">
        <v>38</v>
      </c>
      <c r="D3" s="16" t="s">
        <v>36</v>
      </c>
      <c r="E3" s="19" t="s">
        <v>39</v>
      </c>
      <c r="F3" s="19" t="s">
        <v>39</v>
      </c>
      <c r="G3" s="311"/>
      <c r="H3" s="311"/>
    </row>
    <row r="4" spans="1:14" ht="29.1" hidden="1" customHeight="1" x14ac:dyDescent="0.25">
      <c r="A4" s="327" t="s">
        <v>128</v>
      </c>
      <c r="B4" s="21" t="s">
        <v>129</v>
      </c>
      <c r="C4" s="312">
        <v>0.375</v>
      </c>
      <c r="D4" s="17">
        <v>9.39</v>
      </c>
      <c r="E4" s="1" t="s">
        <v>130</v>
      </c>
      <c r="F4" s="1"/>
      <c r="H4" t="s">
        <v>130</v>
      </c>
      <c r="I4">
        <f>D4+D5+D6+D10</f>
        <v>229.64999999999998</v>
      </c>
      <c r="J4">
        <v>4</v>
      </c>
    </row>
    <row r="5" spans="1:14" hidden="1" x14ac:dyDescent="0.25">
      <c r="A5" s="328"/>
      <c r="B5" s="22" t="s">
        <v>129</v>
      </c>
      <c r="C5" s="313"/>
      <c r="D5" s="17">
        <v>8.9</v>
      </c>
      <c r="E5" s="1" t="s">
        <v>130</v>
      </c>
      <c r="F5" s="1"/>
      <c r="H5" t="s">
        <v>131</v>
      </c>
      <c r="I5">
        <f>D9+D11+D12+D26+D27+D47+D48</f>
        <v>223.29999999999998</v>
      </c>
      <c r="J5">
        <v>5</v>
      </c>
      <c r="M5" s="314" t="s">
        <v>132</v>
      </c>
    </row>
    <row r="6" spans="1:14" ht="30" hidden="1" x14ac:dyDescent="0.25">
      <c r="A6" s="328"/>
      <c r="B6" s="20" t="s">
        <v>133</v>
      </c>
      <c r="C6" s="28">
        <v>0.41666666666666669</v>
      </c>
      <c r="D6" s="17">
        <v>115.12</v>
      </c>
      <c r="E6" s="1" t="s">
        <v>130</v>
      </c>
      <c r="F6" s="1"/>
      <c r="H6" t="s">
        <v>134</v>
      </c>
      <c r="I6" s="12">
        <v>508.08</v>
      </c>
      <c r="J6">
        <v>4</v>
      </c>
      <c r="K6">
        <f>I6+I10</f>
        <v>508.08</v>
      </c>
      <c r="M6" s="314"/>
    </row>
    <row r="7" spans="1:14" x14ac:dyDescent="0.25">
      <c r="A7" s="328"/>
      <c r="B7" s="22"/>
      <c r="C7" s="28">
        <v>0.375</v>
      </c>
      <c r="D7">
        <v>52.15</v>
      </c>
      <c r="E7" s="1" t="s">
        <v>134</v>
      </c>
      <c r="F7" s="1"/>
      <c r="H7" t="s">
        <v>135</v>
      </c>
      <c r="I7" s="100">
        <f>120+40+15.24+28.35+73.75</f>
        <v>277.34000000000003</v>
      </c>
      <c r="J7">
        <v>4</v>
      </c>
      <c r="K7">
        <f>I7+I11</f>
        <v>277.34000000000003</v>
      </c>
      <c r="M7" s="24" t="s">
        <v>136</v>
      </c>
      <c r="N7" s="25" t="s">
        <v>130</v>
      </c>
    </row>
    <row r="8" spans="1:14" hidden="1" x14ac:dyDescent="0.25">
      <c r="A8" s="328"/>
      <c r="B8" s="22"/>
      <c r="C8" s="28">
        <v>0.41666666666666669</v>
      </c>
      <c r="D8">
        <f>52.15+40.52</f>
        <v>92.67</v>
      </c>
      <c r="E8" s="1"/>
      <c r="F8" s="1" t="s">
        <v>134</v>
      </c>
      <c r="H8" t="s">
        <v>137</v>
      </c>
      <c r="I8" s="83">
        <f>202+162.69-73.75</f>
        <v>290.94</v>
      </c>
      <c r="J8">
        <v>3</v>
      </c>
      <c r="M8" s="24" t="s">
        <v>138</v>
      </c>
      <c r="N8" s="25" t="s">
        <v>139</v>
      </c>
    </row>
    <row r="9" spans="1:14" hidden="1" x14ac:dyDescent="0.25">
      <c r="A9" s="328"/>
      <c r="B9" s="22"/>
      <c r="C9" s="28">
        <v>0.41666666666666669</v>
      </c>
      <c r="D9" s="17"/>
      <c r="E9" s="1"/>
      <c r="F9" s="1"/>
      <c r="H9" t="s">
        <v>140</v>
      </c>
      <c r="I9">
        <v>278.52</v>
      </c>
      <c r="J9">
        <v>4</v>
      </c>
      <c r="M9" s="24"/>
      <c r="N9" s="25"/>
    </row>
    <row r="10" spans="1:14" hidden="1" x14ac:dyDescent="0.25">
      <c r="A10" s="328"/>
      <c r="B10" s="20"/>
      <c r="C10" s="28">
        <v>0</v>
      </c>
      <c r="D10" s="17">
        <v>96.24</v>
      </c>
      <c r="E10" s="1" t="s">
        <v>130</v>
      </c>
      <c r="F10" s="10"/>
      <c r="H10" s="106"/>
      <c r="M10" s="24" t="s">
        <v>141</v>
      </c>
      <c r="N10" s="25" t="s">
        <v>142</v>
      </c>
    </row>
    <row r="11" spans="1:14" hidden="1" x14ac:dyDescent="0.25">
      <c r="A11" s="328"/>
      <c r="B11" s="22"/>
      <c r="C11" s="28">
        <v>0.45833333333333331</v>
      </c>
      <c r="D11" s="17">
        <v>38.979999999999997</v>
      </c>
      <c r="E11" s="1" t="s">
        <v>139</v>
      </c>
      <c r="F11" s="1"/>
      <c r="H11" s="106"/>
      <c r="M11" s="24" t="s">
        <v>143</v>
      </c>
      <c r="N11" s="25" t="s">
        <v>134</v>
      </c>
    </row>
    <row r="12" spans="1:14" hidden="1" x14ac:dyDescent="0.25">
      <c r="A12" s="328"/>
      <c r="B12" s="22"/>
      <c r="C12" s="28">
        <v>0</v>
      </c>
      <c r="D12" s="17">
        <f>20.55+20.32+14.17</f>
        <v>55.040000000000006</v>
      </c>
      <c r="E12" s="1" t="s">
        <v>139</v>
      </c>
      <c r="F12" s="1"/>
      <c r="M12" s="24"/>
      <c r="N12" s="25"/>
    </row>
    <row r="13" spans="1:14" hidden="1" x14ac:dyDescent="0.25">
      <c r="A13" s="328"/>
      <c r="B13" s="22"/>
      <c r="C13" s="28">
        <v>12</v>
      </c>
      <c r="D13" s="17">
        <v>61.09</v>
      </c>
      <c r="E13" s="1"/>
      <c r="F13" s="1" t="s">
        <v>134</v>
      </c>
      <c r="H13" t="s">
        <v>144</v>
      </c>
      <c r="I13">
        <f>D17+D24+D32+D34+D38</f>
        <v>362.46000000000004</v>
      </c>
      <c r="J13">
        <v>7</v>
      </c>
      <c r="M13" s="24" t="s">
        <v>145</v>
      </c>
      <c r="N13" s="25" t="s">
        <v>135</v>
      </c>
    </row>
    <row r="14" spans="1:14" hidden="1" x14ac:dyDescent="0.25">
      <c r="A14" s="328"/>
      <c r="B14" s="22"/>
      <c r="C14" s="28">
        <v>0.58333333333333337</v>
      </c>
      <c r="D14" s="17">
        <v>20.68</v>
      </c>
      <c r="E14" s="1"/>
      <c r="F14" s="1" t="s">
        <v>134</v>
      </c>
      <c r="M14" s="24"/>
      <c r="N14" s="25"/>
    </row>
    <row r="15" spans="1:14" hidden="1" x14ac:dyDescent="0.25">
      <c r="A15" s="328"/>
      <c r="B15" s="22"/>
      <c r="C15" s="28">
        <v>0.58333333333333337</v>
      </c>
      <c r="D15" s="49">
        <f>15.29+19.32</f>
        <v>34.61</v>
      </c>
      <c r="E15" s="25"/>
      <c r="F15" s="25" t="s">
        <v>134</v>
      </c>
    </row>
    <row r="16" spans="1:14" hidden="1" x14ac:dyDescent="0.25">
      <c r="A16" s="328"/>
      <c r="B16" s="22"/>
      <c r="C16" s="28">
        <v>0.625</v>
      </c>
      <c r="D16" s="17">
        <f>19.34+14.51</f>
        <v>33.85</v>
      </c>
      <c r="E16" s="1"/>
      <c r="F16" s="1" t="s">
        <v>134</v>
      </c>
    </row>
    <row r="17" spans="1:10" hidden="1" x14ac:dyDescent="0.25">
      <c r="A17" s="328"/>
      <c r="B17" s="22"/>
      <c r="C17" s="28">
        <v>0.625</v>
      </c>
      <c r="D17" s="17">
        <v>75.099999999999994</v>
      </c>
      <c r="E17" s="1"/>
      <c r="F17" s="1" t="s">
        <v>144</v>
      </c>
    </row>
    <row r="18" spans="1:10" hidden="1" x14ac:dyDescent="0.25">
      <c r="A18" s="328"/>
      <c r="B18" s="22"/>
      <c r="C18" s="28">
        <v>0.66666666666666663</v>
      </c>
      <c r="D18" s="17">
        <v>54.2</v>
      </c>
      <c r="E18" s="1"/>
      <c r="F18" s="1" t="s">
        <v>134</v>
      </c>
    </row>
    <row r="19" spans="1:10" hidden="1" x14ac:dyDescent="0.25">
      <c r="A19" s="328"/>
      <c r="B19" s="22"/>
      <c r="C19" s="28"/>
      <c r="D19" s="1">
        <v>120</v>
      </c>
      <c r="E19" s="1"/>
      <c r="F19" s="1" t="s">
        <v>146</v>
      </c>
      <c r="G19" t="s">
        <v>145</v>
      </c>
    </row>
    <row r="20" spans="1:10" hidden="1" x14ac:dyDescent="0.25">
      <c r="A20" s="328"/>
      <c r="B20" s="22"/>
      <c r="C20" s="28"/>
      <c r="D20" s="1">
        <v>40</v>
      </c>
      <c r="E20" s="1"/>
      <c r="F20" s="1" t="s">
        <v>146</v>
      </c>
    </row>
    <row r="21" spans="1:10" hidden="1" x14ac:dyDescent="0.25">
      <c r="A21" s="328"/>
      <c r="B21" s="22"/>
      <c r="C21" s="28"/>
      <c r="D21" s="1">
        <v>15.24</v>
      </c>
      <c r="E21" s="1"/>
      <c r="F21" s="1" t="s">
        <v>146</v>
      </c>
    </row>
    <row r="22" spans="1:10" hidden="1" x14ac:dyDescent="0.25">
      <c r="A22" s="328"/>
      <c r="B22" s="22"/>
      <c r="C22" s="28"/>
      <c r="D22" s="17"/>
      <c r="E22" s="1"/>
      <c r="F22" s="1"/>
    </row>
    <row r="23" spans="1:10" hidden="1" x14ac:dyDescent="0.25">
      <c r="A23" s="328"/>
      <c r="B23" s="23"/>
      <c r="E23" s="1"/>
      <c r="F23" s="1"/>
    </row>
    <row r="24" spans="1:10" hidden="1" x14ac:dyDescent="0.25">
      <c r="A24" s="328"/>
      <c r="B24" s="302" t="s">
        <v>147</v>
      </c>
      <c r="C24" s="29">
        <v>0.375</v>
      </c>
      <c r="D24" s="17">
        <v>120.12</v>
      </c>
      <c r="E24" s="1" t="s">
        <v>148</v>
      </c>
      <c r="F24" s="1"/>
    </row>
    <row r="25" spans="1:10" hidden="1" x14ac:dyDescent="0.25">
      <c r="A25" s="328"/>
      <c r="B25" s="303"/>
      <c r="C25" s="29">
        <v>0.375</v>
      </c>
      <c r="D25" s="17">
        <v>25.26</v>
      </c>
      <c r="E25" s="1" t="s">
        <v>137</v>
      </c>
      <c r="F25" s="1"/>
    </row>
    <row r="26" spans="1:10" hidden="1" x14ac:dyDescent="0.25">
      <c r="A26" s="328"/>
      <c r="B26" s="303"/>
      <c r="C26" s="29">
        <v>0.375</v>
      </c>
      <c r="D26" s="1">
        <v>56.19</v>
      </c>
      <c r="E26" s="1"/>
      <c r="F26" s="1" t="s">
        <v>139</v>
      </c>
    </row>
    <row r="27" spans="1:10" hidden="1" x14ac:dyDescent="0.25">
      <c r="A27" s="328"/>
      <c r="B27" s="303"/>
      <c r="C27" s="29">
        <v>0.375</v>
      </c>
      <c r="D27" s="1">
        <v>31.36</v>
      </c>
      <c r="E27" s="1"/>
      <c r="F27" s="1" t="s">
        <v>139</v>
      </c>
    </row>
    <row r="28" spans="1:10" hidden="1" x14ac:dyDescent="0.25">
      <c r="A28" s="328"/>
      <c r="B28" s="303"/>
      <c r="C28" s="29">
        <v>0.375</v>
      </c>
      <c r="D28" s="1">
        <v>37.35</v>
      </c>
      <c r="E28" s="1"/>
      <c r="F28" s="1" t="s">
        <v>137</v>
      </c>
    </row>
    <row r="29" spans="1:10" hidden="1" x14ac:dyDescent="0.25">
      <c r="A29" s="328"/>
      <c r="B29" s="303"/>
      <c r="C29" s="29">
        <v>0.375</v>
      </c>
      <c r="D29" s="1">
        <v>27.34</v>
      </c>
      <c r="E29" s="1"/>
      <c r="F29" s="1" t="s">
        <v>137</v>
      </c>
    </row>
    <row r="30" spans="1:10" x14ac:dyDescent="0.25">
      <c r="A30" s="328"/>
      <c r="B30" s="303"/>
      <c r="C30" s="29">
        <v>0.625</v>
      </c>
      <c r="D30" s="1">
        <v>118.79</v>
      </c>
      <c r="E30" s="1" t="s">
        <v>134</v>
      </c>
      <c r="F30" s="1"/>
      <c r="J30">
        <v>401.54</v>
      </c>
    </row>
    <row r="31" spans="1:10" hidden="1" x14ac:dyDescent="0.25">
      <c r="A31" s="328"/>
      <c r="B31" s="303"/>
      <c r="C31" s="28">
        <v>0.375</v>
      </c>
      <c r="D31" s="18">
        <v>40.03</v>
      </c>
      <c r="E31" s="1"/>
      <c r="F31" s="1" t="s">
        <v>134</v>
      </c>
    </row>
    <row r="32" spans="1:10" hidden="1" x14ac:dyDescent="0.25">
      <c r="A32" s="328"/>
      <c r="B32" s="303"/>
      <c r="C32" s="28">
        <v>0.375</v>
      </c>
      <c r="D32" s="17">
        <v>35.14</v>
      </c>
      <c r="E32" s="1"/>
      <c r="F32" s="1" t="s">
        <v>144</v>
      </c>
    </row>
    <row r="33" spans="1:6" hidden="1" x14ac:dyDescent="0.25">
      <c r="A33" s="328"/>
      <c r="B33" s="303"/>
      <c r="C33" s="28">
        <v>0.375</v>
      </c>
      <c r="D33" s="17">
        <v>28.34</v>
      </c>
      <c r="E33" s="1"/>
      <c r="F33" s="1" t="s">
        <v>146</v>
      </c>
    </row>
    <row r="34" spans="1:6" hidden="1" x14ac:dyDescent="0.25">
      <c r="A34" s="328"/>
      <c r="B34" s="303"/>
      <c r="C34" s="28">
        <v>0.41666666666666702</v>
      </c>
      <c r="D34" s="17">
        <f>68.2+21.8</f>
        <v>90</v>
      </c>
      <c r="E34" s="1"/>
      <c r="F34" s="1" t="s">
        <v>144</v>
      </c>
    </row>
    <row r="35" spans="1:6" hidden="1" x14ac:dyDescent="0.25">
      <c r="A35" s="328"/>
      <c r="B35" s="303"/>
      <c r="C35" s="28">
        <v>0.41666666666666702</v>
      </c>
      <c r="D35" s="17">
        <v>19.57</v>
      </c>
      <c r="E35" s="1" t="s">
        <v>137</v>
      </c>
      <c r="F35" s="1"/>
    </row>
    <row r="36" spans="1:6" hidden="1" x14ac:dyDescent="0.25">
      <c r="A36" s="328"/>
      <c r="B36" s="303"/>
      <c r="C36" s="28">
        <v>0.41666666666666669</v>
      </c>
      <c r="D36" s="17">
        <v>21.14</v>
      </c>
      <c r="E36" s="1"/>
      <c r="F36" s="1" t="s">
        <v>137</v>
      </c>
    </row>
    <row r="37" spans="1:6" hidden="1" x14ac:dyDescent="0.25">
      <c r="A37" s="328"/>
      <c r="B37" s="303"/>
      <c r="C37" s="28">
        <v>0.41666666666666669</v>
      </c>
      <c r="D37" s="17">
        <v>29.33</v>
      </c>
      <c r="E37" s="1"/>
      <c r="F37" s="1" t="s">
        <v>137</v>
      </c>
    </row>
    <row r="38" spans="1:6" hidden="1" x14ac:dyDescent="0.25">
      <c r="A38" s="328"/>
      <c r="B38" s="303"/>
      <c r="C38" s="28">
        <v>0.625</v>
      </c>
      <c r="D38" s="17">
        <f>15+27.1</f>
        <v>42.1</v>
      </c>
      <c r="E38" s="1"/>
      <c r="F38" s="1" t="s">
        <v>144</v>
      </c>
    </row>
    <row r="39" spans="1:6" x14ac:dyDescent="0.25">
      <c r="A39" s="328"/>
      <c r="B39" s="303"/>
      <c r="C39" s="28">
        <v>0.625</v>
      </c>
      <c r="D39" s="17">
        <v>17.34</v>
      </c>
      <c r="E39" s="1" t="s">
        <v>135</v>
      </c>
      <c r="F39" s="1"/>
    </row>
    <row r="40" spans="1:6" hidden="1" x14ac:dyDescent="0.25">
      <c r="A40" s="329"/>
      <c r="B40" s="303"/>
      <c r="C40" s="28">
        <v>0.45833333333333331</v>
      </c>
      <c r="D40" s="17">
        <v>168.75</v>
      </c>
      <c r="E40" s="1"/>
      <c r="F40" s="1" t="s">
        <v>144</v>
      </c>
    </row>
    <row r="41" spans="1:6" hidden="1" x14ac:dyDescent="0.25">
      <c r="A41" s="1"/>
      <c r="B41" s="303"/>
      <c r="C41" s="28">
        <v>0.5</v>
      </c>
      <c r="D41" s="17">
        <v>28.11</v>
      </c>
      <c r="E41" s="1" t="s">
        <v>137</v>
      </c>
      <c r="F41" s="1"/>
    </row>
    <row r="42" spans="1:6" hidden="1" x14ac:dyDescent="0.25">
      <c r="A42" s="1"/>
      <c r="B42" s="303"/>
      <c r="C42" s="28">
        <v>0.5</v>
      </c>
      <c r="D42" s="17">
        <v>33.51</v>
      </c>
      <c r="E42" s="1" t="s">
        <v>137</v>
      </c>
      <c r="F42" s="1"/>
    </row>
    <row r="43" spans="1:6" hidden="1" x14ac:dyDescent="0.25">
      <c r="A43" s="1"/>
      <c r="B43" s="303"/>
      <c r="C43" s="28">
        <v>0.5</v>
      </c>
      <c r="D43" s="17">
        <v>23.54</v>
      </c>
      <c r="E43" s="1" t="s">
        <v>137</v>
      </c>
      <c r="F43" s="1"/>
    </row>
    <row r="44" spans="1:6" x14ac:dyDescent="0.25">
      <c r="A44" s="1"/>
      <c r="B44" s="303"/>
      <c r="C44" s="29">
        <v>0.625</v>
      </c>
      <c r="D44" s="17">
        <v>38.200000000000003</v>
      </c>
      <c r="E44" s="1" t="s">
        <v>135</v>
      </c>
      <c r="F44" s="1"/>
    </row>
    <row r="45" spans="1:6" hidden="1" x14ac:dyDescent="0.25">
      <c r="A45" s="1"/>
      <c r="B45" s="303"/>
      <c r="C45" s="29">
        <v>0.625</v>
      </c>
      <c r="D45" s="17">
        <v>27.35</v>
      </c>
      <c r="E45" s="1"/>
      <c r="F45" s="1" t="s">
        <v>137</v>
      </c>
    </row>
    <row r="46" spans="1:6" hidden="1" x14ac:dyDescent="0.25">
      <c r="A46" s="1"/>
      <c r="B46" s="303"/>
      <c r="C46" s="29">
        <v>0.625</v>
      </c>
      <c r="D46" s="17">
        <v>19.18</v>
      </c>
      <c r="E46" s="1"/>
      <c r="F46" s="1" t="s">
        <v>137</v>
      </c>
    </row>
    <row r="47" spans="1:6" hidden="1" x14ac:dyDescent="0.25">
      <c r="A47" s="1"/>
      <c r="B47" s="303"/>
      <c r="C47" s="29">
        <v>0.625</v>
      </c>
      <c r="D47" s="17">
        <v>24.5</v>
      </c>
      <c r="E47" s="1"/>
      <c r="F47" s="1" t="s">
        <v>139</v>
      </c>
    </row>
    <row r="48" spans="1:6" hidden="1" x14ac:dyDescent="0.25">
      <c r="A48" s="1"/>
      <c r="B48" s="303"/>
      <c r="C48" s="28">
        <v>0.66666666666666663</v>
      </c>
      <c r="D48" s="17">
        <v>17.23</v>
      </c>
      <c r="E48" s="1"/>
      <c r="F48" s="1" t="s">
        <v>139</v>
      </c>
    </row>
    <row r="49" spans="1:7" x14ac:dyDescent="0.25">
      <c r="A49" s="1"/>
      <c r="B49" s="303"/>
      <c r="C49" s="28">
        <v>0.66666666666666663</v>
      </c>
      <c r="D49" s="17">
        <v>18.21</v>
      </c>
      <c r="E49" s="1" t="s">
        <v>135</v>
      </c>
      <c r="F49" s="1"/>
    </row>
    <row r="50" spans="1:7" x14ac:dyDescent="0.25">
      <c r="A50" s="1"/>
      <c r="B50" s="303"/>
      <c r="C50" s="28">
        <v>0.66666666666666663</v>
      </c>
      <c r="D50" s="17">
        <v>12.9</v>
      </c>
      <c r="E50" s="1" t="s">
        <v>135</v>
      </c>
      <c r="F50" s="1"/>
    </row>
    <row r="51" spans="1:7" x14ac:dyDescent="0.25">
      <c r="A51" s="1"/>
      <c r="B51" s="303"/>
      <c r="C51" s="28">
        <v>0.66666666666666663</v>
      </c>
      <c r="D51" s="17">
        <v>11.13</v>
      </c>
      <c r="E51" s="1" t="s">
        <v>135</v>
      </c>
      <c r="F51" s="1"/>
    </row>
    <row r="52" spans="1:7" x14ac:dyDescent="0.25">
      <c r="A52" s="1"/>
      <c r="B52" s="303"/>
      <c r="C52" s="28">
        <v>0.66666666666666663</v>
      </c>
      <c r="D52" s="17">
        <v>12.7</v>
      </c>
      <c r="E52" s="1" t="s">
        <v>135</v>
      </c>
      <c r="F52" s="1"/>
    </row>
    <row r="53" spans="1:7" hidden="1" x14ac:dyDescent="0.25">
      <c r="A53" s="1"/>
      <c r="B53" s="304"/>
      <c r="C53" s="1"/>
      <c r="D53" s="82">
        <f>32+(16/60)</f>
        <v>32.266666666666666</v>
      </c>
      <c r="E53" s="1" t="s">
        <v>149</v>
      </c>
      <c r="F53" s="1"/>
    </row>
    <row r="54" spans="1:7" hidden="1" x14ac:dyDescent="0.25">
      <c r="A54" s="1"/>
      <c r="B54" s="1"/>
      <c r="C54" s="1"/>
      <c r="D54" s="82">
        <f>22+(40/60)</f>
        <v>22.666666666666668</v>
      </c>
      <c r="E54" s="1" t="s">
        <v>149</v>
      </c>
      <c r="F54" s="1"/>
      <c r="G54" t="s">
        <v>150</v>
      </c>
    </row>
    <row r="55" spans="1:7" hidden="1" x14ac:dyDescent="0.25">
      <c r="A55" s="1"/>
      <c r="B55" s="1"/>
      <c r="C55" s="1"/>
      <c r="D55" s="17">
        <f>22+(6/60)</f>
        <v>22.1</v>
      </c>
      <c r="E55" s="1" t="s">
        <v>149</v>
      </c>
      <c r="F55" s="1"/>
    </row>
    <row r="56" spans="1:7" hidden="1" x14ac:dyDescent="0.25">
      <c r="A56" s="1"/>
      <c r="B56" s="1"/>
      <c r="C56" s="1"/>
      <c r="D56" s="82">
        <f>26+(5/60)</f>
        <v>26.083333333333332</v>
      </c>
      <c r="E56" s="1" t="s">
        <v>149</v>
      </c>
      <c r="F56" s="1"/>
    </row>
    <row r="57" spans="1:7" hidden="1" x14ac:dyDescent="0.25">
      <c r="A57" s="1"/>
      <c r="B57" s="1"/>
      <c r="C57" s="1"/>
      <c r="D57" s="82">
        <f>39+(5/60)</f>
        <v>39.083333333333336</v>
      </c>
      <c r="E57" s="1" t="s">
        <v>149</v>
      </c>
      <c r="F57" s="1"/>
    </row>
    <row r="58" spans="1:7" hidden="1" x14ac:dyDescent="0.25">
      <c r="D58">
        <v>56</v>
      </c>
      <c r="E58" s="1" t="s">
        <v>149</v>
      </c>
    </row>
    <row r="59" spans="1:7" hidden="1" x14ac:dyDescent="0.25">
      <c r="D59" s="83">
        <f>42+(26/60)</f>
        <v>42.43333333333333</v>
      </c>
      <c r="E59" s="1" t="s">
        <v>149</v>
      </c>
    </row>
    <row r="60" spans="1:7" hidden="1" x14ac:dyDescent="0.25">
      <c r="D60" s="83">
        <f>11+(49/60)</f>
        <v>11.816666666666666</v>
      </c>
      <c r="E60" s="1" t="s">
        <v>149</v>
      </c>
    </row>
    <row r="61" spans="1:7" hidden="1" x14ac:dyDescent="0.25">
      <c r="D61" s="83">
        <f>7+(50/60)</f>
        <v>7.833333333333333</v>
      </c>
      <c r="E61" s="1" t="s">
        <v>149</v>
      </c>
    </row>
    <row r="62" spans="1:7" hidden="1" x14ac:dyDescent="0.25">
      <c r="D62" s="83">
        <f>7+(56/60)</f>
        <v>7.9333333333333336</v>
      </c>
      <c r="E62" s="1" t="s">
        <v>149</v>
      </c>
    </row>
    <row r="63" spans="1:7" hidden="1" x14ac:dyDescent="0.25">
      <c r="D63" s="83">
        <f>7+(23/60)</f>
        <v>7.3833333333333337</v>
      </c>
      <c r="E63" s="1" t="s">
        <v>149</v>
      </c>
    </row>
    <row r="64" spans="1:7" hidden="1" x14ac:dyDescent="0.25">
      <c r="D64" s="83">
        <f>3+(7/60)</f>
        <v>3.1166666666666667</v>
      </c>
      <c r="E64" s="1" t="s">
        <v>149</v>
      </c>
    </row>
  </sheetData>
  <autoFilter ref="A3:N64" xr:uid="{BE0399A6-2EA2-48B1-ADF7-76081A765941}">
    <filterColumn colId="4">
      <filters>
        <filter val="Aux 3"/>
        <filter val="Aux 4"/>
      </filters>
    </filterColumn>
    <filterColumn colId="6" showButton="0"/>
  </autoFilter>
  <mergeCells count="6">
    <mergeCell ref="D1:F1"/>
    <mergeCell ref="G3:H3"/>
    <mergeCell ref="A4:A40"/>
    <mergeCell ref="C4:C5"/>
    <mergeCell ref="M5:M6"/>
    <mergeCell ref="B24:B53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5ADE-974F-47EB-89C1-DD59F272BD60}">
  <dimension ref="A1:J1121"/>
  <sheetViews>
    <sheetView topLeftCell="A288" zoomScale="99" workbookViewId="0">
      <selection activeCell="B16" sqref="B16"/>
    </sheetView>
  </sheetViews>
  <sheetFormatPr baseColWidth="10" defaultColWidth="11.42578125" defaultRowHeight="15" x14ac:dyDescent="0.25"/>
  <cols>
    <col min="1" max="1" width="39.140625" bestFit="1" customWidth="1"/>
    <col min="2" max="2" width="82.5703125" customWidth="1"/>
    <col min="3" max="3" width="36.28515625" bestFit="1" customWidth="1"/>
    <col min="4" max="4" width="18.7109375" bestFit="1" customWidth="1"/>
    <col min="5" max="5" width="17.7109375" hidden="1" customWidth="1"/>
    <col min="6" max="6" width="27.140625" hidden="1" customWidth="1"/>
    <col min="7" max="7" width="18.42578125" customWidth="1"/>
    <col min="8" max="8" width="10.85546875" hidden="1" customWidth="1"/>
    <col min="9" max="9" width="4.5703125" hidden="1" customWidth="1"/>
    <col min="10" max="10" width="21" customWidth="1"/>
  </cols>
  <sheetData>
    <row r="1" spans="1:10" x14ac:dyDescent="0.25">
      <c r="B1" s="101"/>
      <c r="C1" s="330"/>
      <c r="D1" s="330"/>
      <c r="E1" s="330"/>
      <c r="F1" s="330"/>
      <c r="G1" s="330"/>
      <c r="H1" s="330"/>
      <c r="I1" s="330"/>
      <c r="J1" s="102"/>
    </row>
    <row r="2" spans="1:10" ht="45" x14ac:dyDescent="0.25">
      <c r="A2" s="107" t="s">
        <v>151</v>
      </c>
      <c r="B2" s="107" t="s">
        <v>152</v>
      </c>
      <c r="C2" s="104" t="s">
        <v>2</v>
      </c>
      <c r="D2" s="103" t="s">
        <v>153</v>
      </c>
      <c r="E2" s="103" t="s">
        <v>154</v>
      </c>
      <c r="F2" s="103" t="s">
        <v>155</v>
      </c>
      <c r="G2" s="103" t="s">
        <v>156</v>
      </c>
      <c r="H2" s="104" t="s">
        <v>8</v>
      </c>
      <c r="I2" s="104" t="s">
        <v>9</v>
      </c>
      <c r="J2" s="105" t="s">
        <v>157</v>
      </c>
    </row>
    <row r="3" spans="1:10" s="7" customFormat="1" ht="19.5" customHeight="1" x14ac:dyDescent="0.25">
      <c r="A3" s="118" t="s">
        <v>158</v>
      </c>
      <c r="B3" s="113" t="s">
        <v>159</v>
      </c>
      <c r="C3" s="113" t="s">
        <v>160</v>
      </c>
      <c r="D3" s="113">
        <v>3.5</v>
      </c>
      <c r="E3" s="114">
        <f>4/7.5</f>
        <v>0.53333333333333333</v>
      </c>
      <c r="F3" s="113"/>
      <c r="G3" s="115">
        <f>2+(38/60)</f>
        <v>2.6333333333333333</v>
      </c>
      <c r="H3" s="116">
        <f>1+(0.3+0.2+0.4)</f>
        <v>1.9</v>
      </c>
      <c r="I3" s="116"/>
      <c r="J3" s="117" t="e">
        <f>G3/F3</f>
        <v>#DIV/0!</v>
      </c>
    </row>
    <row r="4" spans="1:10" s="7" customFormat="1" x14ac:dyDescent="0.25">
      <c r="A4" s="118" t="s">
        <v>158</v>
      </c>
      <c r="B4" s="113" t="s">
        <v>161</v>
      </c>
      <c r="C4" s="113" t="s">
        <v>160</v>
      </c>
      <c r="D4" s="113">
        <v>3.5</v>
      </c>
      <c r="E4" s="114">
        <f>5/15</f>
        <v>0.33333333333333331</v>
      </c>
      <c r="F4" s="113"/>
      <c r="G4" s="115">
        <f>2+(19/60)</f>
        <v>2.3166666666666664</v>
      </c>
      <c r="H4" s="116">
        <f>1+(0.3+0.2+0.4)</f>
        <v>1.9</v>
      </c>
      <c r="I4" s="116"/>
      <c r="J4" s="117" t="e">
        <f t="shared" ref="J4:J22" si="0">G4/F4</f>
        <v>#DIV/0!</v>
      </c>
    </row>
    <row r="5" spans="1:10" s="7" customFormat="1" x14ac:dyDescent="0.25">
      <c r="A5" s="118" t="s">
        <v>158</v>
      </c>
      <c r="B5" s="113" t="s">
        <v>159</v>
      </c>
      <c r="C5" s="113" t="s">
        <v>160</v>
      </c>
      <c r="D5" s="113">
        <v>3.5</v>
      </c>
      <c r="E5" s="114">
        <f>9/D5</f>
        <v>2.5714285714285716</v>
      </c>
      <c r="F5" s="113"/>
      <c r="G5" s="119">
        <f>6+(57/60)</f>
        <v>6.95</v>
      </c>
      <c r="H5" s="116">
        <f>1+(0.3+0.2+0.4)</f>
        <v>1.9</v>
      </c>
      <c r="I5" s="116"/>
      <c r="J5" s="117" t="e">
        <f t="shared" si="0"/>
        <v>#DIV/0!</v>
      </c>
    </row>
    <row r="6" spans="1:10" s="7" customFormat="1" x14ac:dyDescent="0.25">
      <c r="A6" s="118" t="s">
        <v>158</v>
      </c>
      <c r="B6" s="113" t="s">
        <v>162</v>
      </c>
      <c r="C6" s="113" t="s">
        <v>160</v>
      </c>
      <c r="D6" s="113">
        <v>3.5</v>
      </c>
      <c r="E6" s="114">
        <f>5/D6</f>
        <v>1.4285714285714286</v>
      </c>
      <c r="F6" s="115"/>
      <c r="G6" s="115">
        <f>3+(29/60)</f>
        <v>3.4833333333333334</v>
      </c>
      <c r="H6" s="116">
        <f>1+(0.3+0.2+0.4)</f>
        <v>1.9</v>
      </c>
      <c r="I6" s="116"/>
      <c r="J6" s="117" t="e">
        <f t="shared" si="0"/>
        <v>#DIV/0!</v>
      </c>
    </row>
    <row r="7" spans="1:10" s="7" customFormat="1" x14ac:dyDescent="0.25">
      <c r="A7" s="118" t="s">
        <v>158</v>
      </c>
      <c r="B7" s="113" t="s">
        <v>163</v>
      </c>
      <c r="C7" s="113" t="s">
        <v>160</v>
      </c>
      <c r="D7" s="113">
        <v>3.5</v>
      </c>
      <c r="E7" s="114">
        <f>5/D7</f>
        <v>1.4285714285714286</v>
      </c>
      <c r="F7" s="115"/>
      <c r="G7" s="115">
        <f>8+(35/60)</f>
        <v>8.5833333333333339</v>
      </c>
      <c r="H7" s="116">
        <f>1+(0.3+0.2+0.4)</f>
        <v>1.9</v>
      </c>
      <c r="I7" s="113"/>
      <c r="J7" s="117" t="e">
        <f t="shared" si="0"/>
        <v>#DIV/0!</v>
      </c>
    </row>
    <row r="8" spans="1:10" s="7" customFormat="1" x14ac:dyDescent="0.25">
      <c r="A8" s="118" t="s">
        <v>158</v>
      </c>
      <c r="B8" s="113" t="s">
        <v>163</v>
      </c>
      <c r="C8" s="113" t="s">
        <v>160</v>
      </c>
      <c r="D8" s="113">
        <v>3.5</v>
      </c>
      <c r="E8" s="114">
        <f>4.5/D8</f>
        <v>1.2857142857142858</v>
      </c>
      <c r="F8" s="113"/>
      <c r="G8" s="115">
        <f>4+(57/60)</f>
        <v>4.95</v>
      </c>
      <c r="H8" s="116"/>
      <c r="I8" s="113"/>
      <c r="J8" s="117" t="e">
        <f t="shared" si="0"/>
        <v>#DIV/0!</v>
      </c>
    </row>
    <row r="9" spans="1:10" s="7" customFormat="1" x14ac:dyDescent="0.25">
      <c r="A9" s="118" t="s">
        <v>158</v>
      </c>
      <c r="B9" s="113" t="s">
        <v>163</v>
      </c>
      <c r="C9" s="113" t="s">
        <v>160</v>
      </c>
      <c r="D9" s="113">
        <v>3.5</v>
      </c>
      <c r="E9" s="114">
        <f>7/15</f>
        <v>0.46666666666666667</v>
      </c>
      <c r="F9" s="113"/>
      <c r="G9" s="115">
        <f>6+(15/60)</f>
        <v>6.25</v>
      </c>
      <c r="H9" s="116">
        <f>1+(0.3+0.2+0.4)</f>
        <v>1.9</v>
      </c>
      <c r="I9" s="120"/>
      <c r="J9" s="117" t="e">
        <f t="shared" si="0"/>
        <v>#DIV/0!</v>
      </c>
    </row>
    <row r="10" spans="1:10" s="7" customFormat="1" x14ac:dyDescent="0.25">
      <c r="A10" s="118" t="s">
        <v>158</v>
      </c>
      <c r="B10" s="113" t="s">
        <v>163</v>
      </c>
      <c r="C10" s="113" t="s">
        <v>160</v>
      </c>
      <c r="D10" s="113">
        <v>3.5</v>
      </c>
      <c r="E10" s="121"/>
      <c r="F10" s="121"/>
      <c r="G10" s="115">
        <f>14+(36/60)</f>
        <v>14.6</v>
      </c>
      <c r="H10" s="121"/>
      <c r="I10" s="121"/>
      <c r="J10" s="117" t="e">
        <f t="shared" si="0"/>
        <v>#DIV/0!</v>
      </c>
    </row>
    <row r="11" spans="1:10" s="7" customFormat="1" x14ac:dyDescent="0.25">
      <c r="A11" s="118" t="s">
        <v>158</v>
      </c>
      <c r="B11" s="113" t="s">
        <v>163</v>
      </c>
      <c r="C11" s="113" t="s">
        <v>160</v>
      </c>
      <c r="D11" s="113">
        <v>3.5</v>
      </c>
      <c r="E11" s="121"/>
      <c r="F11" s="121"/>
      <c r="G11" s="115">
        <f>1+(2/60)</f>
        <v>1.0333333333333334</v>
      </c>
      <c r="H11" s="121"/>
      <c r="I11" s="121"/>
      <c r="J11" s="117" t="e">
        <f t="shared" si="0"/>
        <v>#DIV/0!</v>
      </c>
    </row>
    <row r="12" spans="1:10" x14ac:dyDescent="0.25">
      <c r="A12" s="118" t="s">
        <v>158</v>
      </c>
      <c r="B12" s="113" t="s">
        <v>163</v>
      </c>
      <c r="C12" s="113" t="s">
        <v>160</v>
      </c>
      <c r="D12" s="113">
        <v>3.5</v>
      </c>
      <c r="E12" s="121"/>
      <c r="F12" s="121"/>
      <c r="G12" s="115">
        <f>1+(59/60)</f>
        <v>1.9833333333333334</v>
      </c>
      <c r="H12" s="121"/>
      <c r="I12" s="121"/>
      <c r="J12" s="117" t="e">
        <f t="shared" si="0"/>
        <v>#DIV/0!</v>
      </c>
    </row>
    <row r="13" spans="1:10" x14ac:dyDescent="0.25">
      <c r="A13" s="118" t="s">
        <v>158</v>
      </c>
      <c r="B13" s="113" t="s">
        <v>163</v>
      </c>
      <c r="C13" s="113" t="s">
        <v>160</v>
      </c>
      <c r="D13" s="113">
        <v>3.5</v>
      </c>
      <c r="E13" s="121"/>
      <c r="F13" s="121"/>
      <c r="G13" s="115">
        <f>4+(40/60)</f>
        <v>4.666666666666667</v>
      </c>
      <c r="H13" s="121"/>
      <c r="I13" s="121"/>
      <c r="J13" s="117" t="e">
        <f t="shared" si="0"/>
        <v>#DIV/0!</v>
      </c>
    </row>
    <row r="14" spans="1:10" x14ac:dyDescent="0.25">
      <c r="A14" s="118" t="s">
        <v>158</v>
      </c>
      <c r="B14" s="113" t="s">
        <v>163</v>
      </c>
      <c r="C14" s="113" t="s">
        <v>160</v>
      </c>
      <c r="D14" s="113">
        <v>3.5</v>
      </c>
      <c r="E14" s="121"/>
      <c r="F14" s="121"/>
      <c r="G14" s="115">
        <f>53/60</f>
        <v>0.8833333333333333</v>
      </c>
      <c r="H14" s="121"/>
      <c r="I14" s="121"/>
      <c r="J14" s="117" t="e">
        <f t="shared" si="0"/>
        <v>#DIV/0!</v>
      </c>
    </row>
    <row r="15" spans="1:10" x14ac:dyDescent="0.25">
      <c r="A15" s="118" t="s">
        <v>158</v>
      </c>
      <c r="B15" s="113" t="s">
        <v>163</v>
      </c>
      <c r="C15" s="113" t="s">
        <v>160</v>
      </c>
      <c r="D15" s="113">
        <v>3.5</v>
      </c>
      <c r="E15" s="121"/>
      <c r="F15" s="121"/>
      <c r="G15" s="115">
        <f>1+(35/60)</f>
        <v>1.5833333333333335</v>
      </c>
      <c r="H15" s="121"/>
      <c r="I15" s="121"/>
      <c r="J15" s="117" t="e">
        <f t="shared" si="0"/>
        <v>#DIV/0!</v>
      </c>
    </row>
    <row r="16" spans="1:10" x14ac:dyDescent="0.25">
      <c r="A16" s="118" t="s">
        <v>158</v>
      </c>
      <c r="B16" s="113" t="s">
        <v>164</v>
      </c>
      <c r="C16" s="113" t="s">
        <v>160</v>
      </c>
      <c r="D16" s="113">
        <v>3.5</v>
      </c>
      <c r="E16" s="121"/>
      <c r="F16" s="121"/>
      <c r="G16" s="115">
        <f>15+(49/60)</f>
        <v>15.816666666666666</v>
      </c>
      <c r="H16" s="121"/>
      <c r="I16" s="121"/>
      <c r="J16" s="117" t="e">
        <f t="shared" si="0"/>
        <v>#DIV/0!</v>
      </c>
    </row>
    <row r="17" spans="1:10" x14ac:dyDescent="0.25">
      <c r="A17" s="118" t="s">
        <v>158</v>
      </c>
      <c r="B17" s="113" t="s">
        <v>165</v>
      </c>
      <c r="C17" s="113" t="s">
        <v>160</v>
      </c>
      <c r="D17" s="113">
        <v>3.5</v>
      </c>
      <c r="E17" s="121"/>
      <c r="F17" s="121"/>
      <c r="G17" s="115">
        <f>2+(12/60)</f>
        <v>2.2000000000000002</v>
      </c>
      <c r="H17" s="121"/>
      <c r="I17" s="121"/>
      <c r="J17" s="117" t="e">
        <f t="shared" si="0"/>
        <v>#DIV/0!</v>
      </c>
    </row>
    <row r="18" spans="1:10" x14ac:dyDescent="0.25">
      <c r="A18" s="118" t="s">
        <v>158</v>
      </c>
      <c r="B18" s="113" t="s">
        <v>161</v>
      </c>
      <c r="C18" s="113" t="s">
        <v>160</v>
      </c>
      <c r="D18" s="113">
        <v>3.5</v>
      </c>
      <c r="E18" s="121"/>
      <c r="F18" s="121"/>
      <c r="G18" s="115">
        <f>3+(39/60)+4+(29/60)</f>
        <v>8.1333333333333329</v>
      </c>
      <c r="H18" s="121"/>
      <c r="I18" s="121"/>
      <c r="J18" s="117" t="e">
        <f t="shared" si="0"/>
        <v>#DIV/0!</v>
      </c>
    </row>
    <row r="19" spans="1:10" x14ac:dyDescent="0.25">
      <c r="A19" s="118" t="s">
        <v>158</v>
      </c>
      <c r="B19" s="113" t="s">
        <v>159</v>
      </c>
      <c r="C19" s="113" t="s">
        <v>160</v>
      </c>
      <c r="D19" s="113">
        <v>3.5</v>
      </c>
      <c r="E19" s="121"/>
      <c r="F19" s="121"/>
      <c r="G19" s="115">
        <f>9+(18/60)</f>
        <v>9.3000000000000007</v>
      </c>
      <c r="H19" s="121"/>
      <c r="I19" s="121"/>
      <c r="J19" s="117" t="e">
        <f t="shared" si="0"/>
        <v>#DIV/0!</v>
      </c>
    </row>
    <row r="20" spans="1:10" x14ac:dyDescent="0.25">
      <c r="A20" s="118" t="s">
        <v>158</v>
      </c>
      <c r="B20" s="113" t="s">
        <v>163</v>
      </c>
      <c r="C20" s="113" t="s">
        <v>160</v>
      </c>
      <c r="D20" s="113">
        <v>3.5</v>
      </c>
      <c r="E20" s="121"/>
      <c r="F20" s="121"/>
      <c r="G20" s="115">
        <f>16+(58/60)</f>
        <v>16.966666666666665</v>
      </c>
      <c r="H20" s="121"/>
      <c r="I20" s="121"/>
      <c r="J20" s="117" t="e">
        <f t="shared" si="0"/>
        <v>#DIV/0!</v>
      </c>
    </row>
    <row r="21" spans="1:10" x14ac:dyDescent="0.25">
      <c r="A21" s="118" t="s">
        <v>158</v>
      </c>
      <c r="B21" s="113" t="s">
        <v>163</v>
      </c>
      <c r="C21" s="113" t="s">
        <v>160</v>
      </c>
      <c r="D21" s="113">
        <v>3.5</v>
      </c>
      <c r="E21" s="121"/>
      <c r="F21" s="121"/>
      <c r="G21" s="115">
        <f>15+(9/60)</f>
        <v>15.15</v>
      </c>
      <c r="H21" s="121"/>
      <c r="I21" s="121"/>
      <c r="J21" s="117" t="e">
        <f t="shared" si="0"/>
        <v>#DIV/0!</v>
      </c>
    </row>
    <row r="22" spans="1:10" ht="30" x14ac:dyDescent="0.25">
      <c r="A22" s="118" t="s">
        <v>158</v>
      </c>
      <c r="B22" s="122" t="s">
        <v>166</v>
      </c>
      <c r="C22" s="118" t="s">
        <v>160</v>
      </c>
      <c r="D22" s="127">
        <v>3.5</v>
      </c>
      <c r="E22" s="121"/>
      <c r="F22" s="121"/>
      <c r="G22" s="128">
        <f>2+(48/60)+14+(3/60)</f>
        <v>16.850000000000001</v>
      </c>
      <c r="H22" s="121"/>
      <c r="I22" s="121"/>
      <c r="J22" s="129" t="e">
        <f t="shared" si="0"/>
        <v>#DIV/0!</v>
      </c>
    </row>
    <row r="23" spans="1:10" x14ac:dyDescent="0.25">
      <c r="A23" s="123" t="s">
        <v>158</v>
      </c>
      <c r="B23" s="124" t="s">
        <v>159</v>
      </c>
      <c r="C23" s="123" t="s">
        <v>160</v>
      </c>
      <c r="D23" s="124">
        <v>7.5</v>
      </c>
      <c r="E23" s="124"/>
      <c r="F23" s="124"/>
      <c r="G23" s="125">
        <f>30+(6/60)+28+(46/60)</f>
        <v>58.866666666666667</v>
      </c>
      <c r="H23" s="124"/>
      <c r="I23" s="124"/>
      <c r="J23" s="124"/>
    </row>
    <row r="24" spans="1:10" x14ac:dyDescent="0.25">
      <c r="A24" s="123" t="s">
        <v>158</v>
      </c>
      <c r="B24" s="124" t="s">
        <v>167</v>
      </c>
      <c r="C24" s="123" t="s">
        <v>160</v>
      </c>
      <c r="D24" s="124">
        <v>7.5</v>
      </c>
      <c r="E24" s="124"/>
      <c r="F24" s="124"/>
      <c r="G24" s="125">
        <f>1+(46/60)</f>
        <v>1.7666666666666666</v>
      </c>
      <c r="H24" s="124"/>
      <c r="I24" s="124"/>
      <c r="J24" s="124"/>
    </row>
    <row r="25" spans="1:10" x14ac:dyDescent="0.25">
      <c r="A25" s="123" t="s">
        <v>158</v>
      </c>
      <c r="B25" s="123" t="s">
        <v>164</v>
      </c>
      <c r="C25" s="123" t="s">
        <v>160</v>
      </c>
      <c r="D25" s="124">
        <v>7.5</v>
      </c>
      <c r="E25" s="124"/>
      <c r="F25" s="124"/>
      <c r="G25" s="126">
        <f>35+(33/60)</f>
        <v>35.549999999999997</v>
      </c>
      <c r="H25" s="124"/>
      <c r="I25" s="124"/>
      <c r="J25" s="124"/>
    </row>
    <row r="26" spans="1:10" x14ac:dyDescent="0.25">
      <c r="A26" s="123" t="s">
        <v>158</v>
      </c>
      <c r="B26" s="124" t="s">
        <v>168</v>
      </c>
      <c r="C26" s="123" t="s">
        <v>160</v>
      </c>
      <c r="D26" s="124">
        <v>7.5</v>
      </c>
      <c r="E26" s="124"/>
      <c r="F26" s="124"/>
      <c r="G26" s="125">
        <f>3+(57/60)</f>
        <v>3.95</v>
      </c>
      <c r="H26" s="124"/>
      <c r="I26" s="124"/>
      <c r="J26" s="124"/>
    </row>
    <row r="27" spans="1:10" x14ac:dyDescent="0.25">
      <c r="A27" s="123" t="s">
        <v>158</v>
      </c>
      <c r="B27" s="124" t="s">
        <v>164</v>
      </c>
      <c r="C27" s="123" t="s">
        <v>160</v>
      </c>
      <c r="D27" s="124">
        <v>7.5</v>
      </c>
      <c r="E27" s="124"/>
      <c r="F27" s="124"/>
      <c r="G27" s="125">
        <f>36+(2/60)</f>
        <v>36.033333333333331</v>
      </c>
      <c r="H27" s="124"/>
      <c r="I27" s="124"/>
      <c r="J27" s="124"/>
    </row>
    <row r="28" spans="1:10" x14ac:dyDescent="0.25">
      <c r="A28" s="123" t="s">
        <v>158</v>
      </c>
      <c r="B28" s="124" t="s">
        <v>168</v>
      </c>
      <c r="C28" s="123" t="s">
        <v>160</v>
      </c>
      <c r="D28" s="124">
        <v>7.5</v>
      </c>
      <c r="E28" s="124"/>
      <c r="F28" s="124"/>
      <c r="G28" s="125">
        <f>2+(1/60)</f>
        <v>2.0166666666666666</v>
      </c>
      <c r="H28" s="124"/>
      <c r="I28" s="124"/>
      <c r="J28" s="124"/>
    </row>
    <row r="29" spans="1:10" x14ac:dyDescent="0.25">
      <c r="A29" s="123" t="s">
        <v>158</v>
      </c>
      <c r="B29" s="124" t="s">
        <v>164</v>
      </c>
      <c r="C29" s="123" t="s">
        <v>160</v>
      </c>
      <c r="D29" s="124">
        <v>7.5</v>
      </c>
      <c r="E29" s="124"/>
      <c r="F29" s="124"/>
      <c r="G29" s="125">
        <f>9+(55/60)</f>
        <v>9.9166666666666661</v>
      </c>
      <c r="H29" s="124"/>
      <c r="I29" s="124"/>
      <c r="J29" s="124"/>
    </row>
    <row r="30" spans="1:10" x14ac:dyDescent="0.25">
      <c r="A30" s="123" t="s">
        <v>158</v>
      </c>
      <c r="B30" s="124" t="s">
        <v>168</v>
      </c>
      <c r="C30" s="123" t="s">
        <v>160</v>
      </c>
      <c r="D30" s="124">
        <v>7.5</v>
      </c>
      <c r="E30" s="124"/>
      <c r="F30" s="124"/>
      <c r="G30" s="125">
        <f>3+(30/60)</f>
        <v>3.5</v>
      </c>
      <c r="H30" s="124"/>
      <c r="I30" s="124"/>
      <c r="J30" s="124"/>
    </row>
    <row r="31" spans="1:10" x14ac:dyDescent="0.25">
      <c r="A31" s="123" t="s">
        <v>158</v>
      </c>
      <c r="B31" s="124" t="s">
        <v>164</v>
      </c>
      <c r="C31" s="123" t="s">
        <v>160</v>
      </c>
      <c r="D31" s="124">
        <v>7.5</v>
      </c>
      <c r="E31" s="124"/>
      <c r="F31" s="124"/>
      <c r="G31" s="125">
        <f>6+(6/60)</f>
        <v>6.1</v>
      </c>
      <c r="H31" s="124"/>
      <c r="I31" s="124"/>
      <c r="J31" s="124"/>
    </row>
    <row r="32" spans="1:10" x14ac:dyDescent="0.25">
      <c r="A32" s="123" t="s">
        <v>158</v>
      </c>
      <c r="B32" s="124" t="s">
        <v>169</v>
      </c>
      <c r="C32" s="123" t="s">
        <v>160</v>
      </c>
      <c r="D32" s="124">
        <v>7.5</v>
      </c>
      <c r="E32" s="124"/>
      <c r="F32" s="124"/>
      <c r="G32" s="125">
        <f>47+(43/60)</f>
        <v>47.716666666666669</v>
      </c>
      <c r="H32" s="124"/>
      <c r="I32" s="124"/>
      <c r="J32" s="124"/>
    </row>
    <row r="33" spans="1:10" x14ac:dyDescent="0.25">
      <c r="A33" s="123" t="s">
        <v>158</v>
      </c>
      <c r="B33" s="124" t="s">
        <v>169</v>
      </c>
      <c r="C33" s="123" t="s">
        <v>160</v>
      </c>
      <c r="D33" s="124">
        <v>7.5</v>
      </c>
      <c r="E33" s="124"/>
      <c r="F33" s="124"/>
      <c r="G33" s="125">
        <f>17+(35/60)</f>
        <v>17.583333333333332</v>
      </c>
      <c r="H33" s="124"/>
      <c r="I33" s="124"/>
      <c r="J33" s="124"/>
    </row>
    <row r="34" spans="1:10" x14ac:dyDescent="0.25">
      <c r="A34" s="123" t="s">
        <v>158</v>
      </c>
      <c r="B34" s="124" t="s">
        <v>170</v>
      </c>
      <c r="C34" s="123" t="s">
        <v>160</v>
      </c>
      <c r="D34" s="124">
        <v>7.5</v>
      </c>
      <c r="E34" s="124"/>
      <c r="F34" s="124"/>
      <c r="G34" s="125">
        <f>1+(17/60)</f>
        <v>1.2833333333333332</v>
      </c>
      <c r="H34" s="124"/>
      <c r="I34" s="124"/>
      <c r="J34" s="124"/>
    </row>
    <row r="35" spans="1:10" x14ac:dyDescent="0.25">
      <c r="A35" s="123" t="s">
        <v>158</v>
      </c>
      <c r="B35" s="124" t="s">
        <v>169</v>
      </c>
      <c r="C35" s="123" t="s">
        <v>160</v>
      </c>
      <c r="D35" s="124">
        <v>7.5</v>
      </c>
      <c r="E35" s="124"/>
      <c r="F35" s="124"/>
      <c r="G35" s="125">
        <f>5+(37/60)</f>
        <v>5.6166666666666671</v>
      </c>
      <c r="H35" s="124"/>
      <c r="I35" s="124"/>
      <c r="J35" s="124"/>
    </row>
    <row r="36" spans="1:10" x14ac:dyDescent="0.25">
      <c r="A36" s="123" t="s">
        <v>158</v>
      </c>
      <c r="B36" s="124" t="s">
        <v>169</v>
      </c>
      <c r="C36" s="123" t="s">
        <v>160</v>
      </c>
      <c r="D36" s="124">
        <v>7.5</v>
      </c>
      <c r="E36" s="124"/>
      <c r="F36" s="124"/>
      <c r="G36" s="125">
        <f>4+(5/60)</f>
        <v>4.083333333333333</v>
      </c>
      <c r="H36" s="124"/>
      <c r="I36" s="124"/>
      <c r="J36" s="124"/>
    </row>
    <row r="37" spans="1:10" x14ac:dyDescent="0.25">
      <c r="A37" s="123" t="s">
        <v>158</v>
      </c>
      <c r="B37" s="124" t="s">
        <v>169</v>
      </c>
      <c r="C37" s="123" t="s">
        <v>160</v>
      </c>
      <c r="D37" s="124">
        <v>7.5</v>
      </c>
      <c r="E37" s="124"/>
      <c r="F37" s="124"/>
      <c r="G37" s="125">
        <f>2+(42/60)</f>
        <v>2.7</v>
      </c>
      <c r="H37" s="124"/>
      <c r="I37" s="124"/>
      <c r="J37" s="124"/>
    </row>
    <row r="38" spans="1:10" x14ac:dyDescent="0.25">
      <c r="A38" s="123" t="s">
        <v>158</v>
      </c>
      <c r="B38" s="124" t="s">
        <v>169</v>
      </c>
      <c r="C38" s="123" t="s">
        <v>160</v>
      </c>
      <c r="D38" s="124">
        <v>7.5</v>
      </c>
      <c r="E38" s="124"/>
      <c r="F38" s="124"/>
      <c r="G38" s="125">
        <f>1+(28/60)</f>
        <v>1.4666666666666668</v>
      </c>
      <c r="H38" s="124"/>
      <c r="I38" s="124"/>
      <c r="J38" s="124"/>
    </row>
    <row r="39" spans="1:10" x14ac:dyDescent="0.25">
      <c r="A39" s="123" t="s">
        <v>158</v>
      </c>
      <c r="B39" s="124" t="s">
        <v>171</v>
      </c>
      <c r="C39" s="123" t="s">
        <v>160</v>
      </c>
      <c r="D39" s="124">
        <v>7.5</v>
      </c>
      <c r="E39" s="124"/>
      <c r="F39" s="124"/>
      <c r="G39" s="125">
        <f>2+(53/60)</f>
        <v>2.8833333333333333</v>
      </c>
      <c r="H39" s="124"/>
      <c r="I39" s="124"/>
      <c r="J39" s="124"/>
    </row>
    <row r="40" spans="1:10" x14ac:dyDescent="0.25">
      <c r="A40" s="123" t="s">
        <v>158</v>
      </c>
      <c r="B40" s="124" t="s">
        <v>172</v>
      </c>
      <c r="C40" s="123" t="s">
        <v>160</v>
      </c>
      <c r="D40" s="124">
        <v>7.5</v>
      </c>
      <c r="E40" s="124"/>
      <c r="F40" s="124"/>
      <c r="G40" s="125">
        <f>29/60</f>
        <v>0.48333333333333334</v>
      </c>
      <c r="H40" s="124"/>
      <c r="I40" s="124"/>
      <c r="J40" s="124"/>
    </row>
    <row r="41" spans="1:10" x14ac:dyDescent="0.25">
      <c r="A41" s="123" t="s">
        <v>158</v>
      </c>
      <c r="B41" s="124" t="s">
        <v>173</v>
      </c>
      <c r="C41" s="123" t="s">
        <v>160</v>
      </c>
      <c r="D41" s="124">
        <v>7.5</v>
      </c>
      <c r="E41" s="124"/>
      <c r="F41" s="124"/>
      <c r="G41" s="125">
        <f>8+(25/60)+15+(58/60)</f>
        <v>24.383333333333329</v>
      </c>
      <c r="H41" s="124"/>
      <c r="I41" s="124"/>
      <c r="J41" s="124"/>
    </row>
    <row r="42" spans="1:10" x14ac:dyDescent="0.25">
      <c r="A42" s="130" t="s">
        <v>158</v>
      </c>
      <c r="B42" s="131" t="s">
        <v>174</v>
      </c>
      <c r="C42" s="130" t="s">
        <v>160</v>
      </c>
      <c r="D42" s="131">
        <v>6.5</v>
      </c>
      <c r="E42" s="131">
        <v>6.5</v>
      </c>
      <c r="F42" s="131">
        <v>6.5</v>
      </c>
      <c r="G42" s="132">
        <f>3+(19/60)</f>
        <v>3.3166666666666664</v>
      </c>
      <c r="H42" s="131"/>
      <c r="I42" s="131"/>
      <c r="J42" s="131"/>
    </row>
    <row r="43" spans="1:10" x14ac:dyDescent="0.25">
      <c r="A43" s="130" t="s">
        <v>158</v>
      </c>
      <c r="B43" s="131" t="s">
        <v>175</v>
      </c>
      <c r="C43" s="130" t="s">
        <v>160</v>
      </c>
      <c r="D43" s="131">
        <v>6.5</v>
      </c>
      <c r="E43" s="131"/>
      <c r="F43" s="131"/>
      <c r="G43" s="132">
        <f>1+(43/60)</f>
        <v>1.7166666666666668</v>
      </c>
      <c r="H43" s="131"/>
      <c r="I43" s="131"/>
      <c r="J43" s="131"/>
    </row>
    <row r="44" spans="1:10" x14ac:dyDescent="0.25">
      <c r="A44" s="130" t="s">
        <v>158</v>
      </c>
      <c r="B44" s="130" t="s">
        <v>176</v>
      </c>
      <c r="C44" s="130" t="s">
        <v>160</v>
      </c>
      <c r="D44" s="131">
        <v>6.5</v>
      </c>
      <c r="E44" s="131"/>
      <c r="F44" s="131"/>
      <c r="G44" s="133">
        <f>1+(10/60)</f>
        <v>1.1666666666666667</v>
      </c>
      <c r="H44" s="131"/>
      <c r="I44" s="131"/>
      <c r="J44" s="131"/>
    </row>
    <row r="45" spans="1:10" x14ac:dyDescent="0.25">
      <c r="A45" s="130" t="s">
        <v>158</v>
      </c>
      <c r="B45" s="131" t="s">
        <v>177</v>
      </c>
      <c r="C45" s="130" t="s">
        <v>160</v>
      </c>
      <c r="D45" s="131">
        <v>6.5</v>
      </c>
      <c r="E45" s="131"/>
      <c r="F45" s="131"/>
      <c r="G45" s="132">
        <f>14+(12/60)</f>
        <v>14.2</v>
      </c>
      <c r="H45" s="131"/>
      <c r="I45" s="131"/>
      <c r="J45" s="131"/>
    </row>
    <row r="46" spans="1:10" x14ac:dyDescent="0.25">
      <c r="A46" s="130" t="s">
        <v>158</v>
      </c>
      <c r="B46" s="131" t="s">
        <v>178</v>
      </c>
      <c r="C46" s="130" t="s">
        <v>160</v>
      </c>
      <c r="D46" s="131">
        <v>6.5</v>
      </c>
      <c r="E46" s="131"/>
      <c r="F46" s="131"/>
      <c r="G46" s="132">
        <f>3+(8/60)</f>
        <v>3.1333333333333333</v>
      </c>
      <c r="H46" s="131"/>
      <c r="I46" s="131"/>
      <c r="J46" s="131"/>
    </row>
    <row r="47" spans="1:10" x14ac:dyDescent="0.25">
      <c r="A47" s="130" t="s">
        <v>158</v>
      </c>
      <c r="B47" s="131" t="s">
        <v>179</v>
      </c>
      <c r="C47" s="130" t="s">
        <v>160</v>
      </c>
      <c r="D47" s="131">
        <v>6.5</v>
      </c>
      <c r="E47" s="131"/>
      <c r="F47" s="131"/>
      <c r="G47" s="132">
        <f>20+(42/60)</f>
        <v>20.7</v>
      </c>
      <c r="H47" s="131"/>
      <c r="I47" s="131"/>
      <c r="J47" s="131"/>
    </row>
    <row r="48" spans="1:10" x14ac:dyDescent="0.25">
      <c r="A48" s="130" t="s">
        <v>158</v>
      </c>
      <c r="B48" s="131" t="s">
        <v>178</v>
      </c>
      <c r="C48" s="130" t="s">
        <v>160</v>
      </c>
      <c r="D48" s="131">
        <v>6.5</v>
      </c>
      <c r="E48" s="131"/>
      <c r="F48" s="131"/>
      <c r="G48" s="132">
        <f>2+(42/60)</f>
        <v>2.7</v>
      </c>
      <c r="H48" s="131"/>
      <c r="I48" s="131"/>
      <c r="J48" s="131"/>
    </row>
    <row r="49" spans="1:10" x14ac:dyDescent="0.25">
      <c r="A49" s="130" t="s">
        <v>158</v>
      </c>
      <c r="B49" s="131" t="s">
        <v>179</v>
      </c>
      <c r="C49" s="130" t="s">
        <v>160</v>
      </c>
      <c r="D49" s="131">
        <v>6.5</v>
      </c>
      <c r="E49" s="131"/>
      <c r="F49" s="131"/>
      <c r="G49" s="132">
        <f>5+(51/60)</f>
        <v>5.85</v>
      </c>
      <c r="H49" s="131"/>
      <c r="I49" s="131"/>
      <c r="J49" s="131"/>
    </row>
    <row r="50" spans="1:10" x14ac:dyDescent="0.25">
      <c r="A50" s="130" t="s">
        <v>158</v>
      </c>
      <c r="B50" s="131" t="s">
        <v>178</v>
      </c>
      <c r="C50" s="130" t="s">
        <v>160</v>
      </c>
      <c r="D50" s="131">
        <v>6.5</v>
      </c>
      <c r="E50" s="131"/>
      <c r="F50" s="131"/>
      <c r="G50" s="132">
        <v>0.53</v>
      </c>
      <c r="H50" s="131"/>
      <c r="I50" s="131"/>
      <c r="J50" s="131"/>
    </row>
    <row r="51" spans="1:10" x14ac:dyDescent="0.25">
      <c r="A51" s="130" t="s">
        <v>158</v>
      </c>
      <c r="B51" s="131" t="s">
        <v>179</v>
      </c>
      <c r="C51" s="130" t="s">
        <v>160</v>
      </c>
      <c r="D51" s="131">
        <v>6.5</v>
      </c>
      <c r="E51" s="131"/>
      <c r="F51" s="131"/>
      <c r="G51" s="132">
        <f>4+(19/60)</f>
        <v>4.3166666666666664</v>
      </c>
      <c r="H51" s="131"/>
      <c r="I51" s="131"/>
      <c r="J51" s="131"/>
    </row>
    <row r="52" spans="1:10" x14ac:dyDescent="0.25">
      <c r="A52" s="130" t="s">
        <v>158</v>
      </c>
      <c r="B52" s="131" t="s">
        <v>178</v>
      </c>
      <c r="C52" s="130" t="s">
        <v>160</v>
      </c>
      <c r="D52" s="131">
        <v>6.5</v>
      </c>
      <c r="E52" s="131"/>
      <c r="F52" s="131"/>
      <c r="G52" s="132">
        <v>4.97</v>
      </c>
      <c r="H52" s="131"/>
      <c r="I52" s="131"/>
      <c r="J52" s="131"/>
    </row>
    <row r="53" spans="1:10" x14ac:dyDescent="0.25">
      <c r="A53" s="130" t="s">
        <v>158</v>
      </c>
      <c r="B53" s="131" t="s">
        <v>179</v>
      </c>
      <c r="C53" s="130" t="s">
        <v>160</v>
      </c>
      <c r="D53" s="131">
        <v>6.5</v>
      </c>
      <c r="E53" s="131"/>
      <c r="F53" s="131"/>
      <c r="G53" s="132">
        <f>25+(30/60)</f>
        <v>25.5</v>
      </c>
      <c r="H53" s="131"/>
      <c r="I53" s="131"/>
      <c r="J53" s="131"/>
    </row>
    <row r="54" spans="1:10" x14ac:dyDescent="0.25">
      <c r="A54" s="130" t="s">
        <v>158</v>
      </c>
      <c r="B54" s="131" t="s">
        <v>178</v>
      </c>
      <c r="C54" s="130" t="s">
        <v>160</v>
      </c>
      <c r="D54" s="131">
        <v>6.5</v>
      </c>
      <c r="E54" s="131"/>
      <c r="F54" s="131"/>
      <c r="G54" s="132">
        <f>43/60</f>
        <v>0.71666666666666667</v>
      </c>
      <c r="H54" s="131"/>
      <c r="I54" s="131"/>
      <c r="J54" s="131"/>
    </row>
    <row r="55" spans="1:10" x14ac:dyDescent="0.25">
      <c r="A55" s="130" t="s">
        <v>158</v>
      </c>
      <c r="B55" s="131" t="s">
        <v>179</v>
      </c>
      <c r="C55" s="130" t="s">
        <v>160</v>
      </c>
      <c r="D55" s="131">
        <v>6.5</v>
      </c>
      <c r="E55" s="131"/>
      <c r="F55" s="131"/>
      <c r="G55" s="132">
        <f>3+(11/60)</f>
        <v>3.1833333333333331</v>
      </c>
      <c r="H55" s="131"/>
      <c r="I55" s="131"/>
      <c r="J55" s="131"/>
    </row>
    <row r="56" spans="1:10" x14ac:dyDescent="0.25">
      <c r="A56" s="130" t="s">
        <v>158</v>
      </c>
      <c r="B56" s="131" t="s">
        <v>178</v>
      </c>
      <c r="C56" s="130" t="s">
        <v>160</v>
      </c>
      <c r="D56" s="131">
        <v>6.5</v>
      </c>
      <c r="E56" s="131"/>
      <c r="F56" s="131"/>
      <c r="G56" s="132">
        <f>8+(43/60)</f>
        <v>8.7166666666666668</v>
      </c>
      <c r="H56" s="131"/>
      <c r="I56" s="131"/>
      <c r="J56" s="131"/>
    </row>
    <row r="57" spans="1:10" x14ac:dyDescent="0.25">
      <c r="A57" s="130" t="s">
        <v>158</v>
      </c>
      <c r="B57" s="131" t="s">
        <v>179</v>
      </c>
      <c r="C57" s="130" t="s">
        <v>160</v>
      </c>
      <c r="D57" s="131">
        <v>6.5</v>
      </c>
      <c r="E57" s="131"/>
      <c r="F57" s="131"/>
      <c r="G57" s="132">
        <f>32+(53/60)</f>
        <v>32.883333333333333</v>
      </c>
      <c r="H57" s="131"/>
      <c r="I57" s="131"/>
      <c r="J57" s="131"/>
    </row>
    <row r="58" spans="1:10" x14ac:dyDescent="0.25">
      <c r="A58" s="130" t="s">
        <v>158</v>
      </c>
      <c r="B58" s="131" t="s">
        <v>178</v>
      </c>
      <c r="C58" s="130" t="s">
        <v>160</v>
      </c>
      <c r="D58" s="131">
        <v>6.5</v>
      </c>
      <c r="E58" s="131"/>
      <c r="F58" s="131"/>
      <c r="G58" s="132">
        <f>2+(11/60)</f>
        <v>2.1833333333333331</v>
      </c>
      <c r="H58" s="131"/>
      <c r="I58" s="131"/>
      <c r="J58" s="131"/>
    </row>
    <row r="59" spans="1:10" x14ac:dyDescent="0.25">
      <c r="A59" s="130" t="s">
        <v>158</v>
      </c>
      <c r="B59" s="131" t="s">
        <v>179</v>
      </c>
      <c r="C59" s="130" t="s">
        <v>160</v>
      </c>
      <c r="D59" s="131">
        <v>6.5</v>
      </c>
      <c r="E59" s="131"/>
      <c r="F59" s="131"/>
      <c r="G59" s="132">
        <f>13+(52/60)</f>
        <v>13.866666666666667</v>
      </c>
      <c r="H59" s="131"/>
      <c r="I59" s="131"/>
      <c r="J59" s="131"/>
    </row>
    <row r="60" spans="1:10" x14ac:dyDescent="0.25">
      <c r="A60" s="130" t="s">
        <v>158</v>
      </c>
      <c r="B60" s="131" t="s">
        <v>180</v>
      </c>
      <c r="C60" s="130" t="s">
        <v>160</v>
      </c>
      <c r="D60" s="131">
        <v>6.5</v>
      </c>
      <c r="E60" s="131"/>
      <c r="F60" s="131"/>
      <c r="G60" s="132">
        <f>7+(27/60)</f>
        <v>7.45</v>
      </c>
      <c r="H60" s="131"/>
      <c r="I60" s="131"/>
      <c r="J60" s="131"/>
    </row>
    <row r="61" spans="1:10" x14ac:dyDescent="0.25">
      <c r="A61" s="130" t="s">
        <v>158</v>
      </c>
      <c r="B61" s="131" t="s">
        <v>181</v>
      </c>
      <c r="C61" s="130" t="s">
        <v>160</v>
      </c>
      <c r="D61" s="131">
        <v>6.5</v>
      </c>
      <c r="E61" s="131"/>
      <c r="F61" s="131"/>
      <c r="G61" s="132">
        <f>4+(38/60)</f>
        <v>4.6333333333333329</v>
      </c>
      <c r="H61" s="131"/>
      <c r="I61" s="131"/>
      <c r="J61" s="131"/>
    </row>
    <row r="62" spans="1:10" x14ac:dyDescent="0.25">
      <c r="A62" s="130" t="s">
        <v>158</v>
      </c>
      <c r="B62" s="131" t="s">
        <v>178</v>
      </c>
      <c r="C62" s="130" t="s">
        <v>160</v>
      </c>
      <c r="D62" s="131">
        <v>6.5</v>
      </c>
      <c r="E62" s="131"/>
      <c r="F62" s="131"/>
      <c r="G62" s="132">
        <f>7+(18/60)</f>
        <v>7.3</v>
      </c>
      <c r="H62" s="131"/>
      <c r="I62" s="131"/>
      <c r="J62" s="131"/>
    </row>
    <row r="63" spans="1:10" x14ac:dyDescent="0.25">
      <c r="A63" s="130" t="s">
        <v>158</v>
      </c>
      <c r="B63" s="131" t="s">
        <v>179</v>
      </c>
      <c r="C63" s="130" t="s">
        <v>160</v>
      </c>
      <c r="D63" s="131">
        <v>6.5</v>
      </c>
      <c r="E63" s="131"/>
      <c r="F63" s="131"/>
      <c r="G63" s="132">
        <f>45+(55/60)</f>
        <v>45.916666666666664</v>
      </c>
      <c r="H63" s="131"/>
      <c r="I63" s="131"/>
      <c r="J63" s="131"/>
    </row>
    <row r="64" spans="1:10" x14ac:dyDescent="0.25">
      <c r="A64" s="130" t="s">
        <v>158</v>
      </c>
      <c r="B64" s="131" t="s">
        <v>182</v>
      </c>
      <c r="C64" s="130" t="s">
        <v>160</v>
      </c>
      <c r="D64" s="131">
        <v>6.5</v>
      </c>
      <c r="E64" s="131"/>
      <c r="F64" s="131"/>
      <c r="G64" s="132">
        <f>10+(8/60)</f>
        <v>10.133333333333333</v>
      </c>
      <c r="H64" s="131"/>
      <c r="I64" s="131"/>
      <c r="J64" s="131"/>
    </row>
    <row r="65" spans="1:10" x14ac:dyDescent="0.25">
      <c r="A65" s="130" t="s">
        <v>158</v>
      </c>
      <c r="B65" s="131" t="s">
        <v>182</v>
      </c>
      <c r="C65" s="130" t="s">
        <v>160</v>
      </c>
      <c r="D65" s="131">
        <v>6.5</v>
      </c>
      <c r="E65" s="131"/>
      <c r="F65" s="131"/>
      <c r="G65" s="132">
        <f>6+(33/60)</f>
        <v>6.55</v>
      </c>
      <c r="H65" s="131"/>
      <c r="I65" s="131"/>
      <c r="J65" s="131"/>
    </row>
    <row r="66" spans="1:10" x14ac:dyDescent="0.25">
      <c r="A66" s="130" t="s">
        <v>158</v>
      </c>
      <c r="B66" s="131" t="s">
        <v>178</v>
      </c>
      <c r="C66" s="130" t="s">
        <v>160</v>
      </c>
      <c r="D66" s="131">
        <v>6.5</v>
      </c>
      <c r="E66" s="131"/>
      <c r="F66" s="131"/>
      <c r="G66" s="132">
        <f>3+(55/60)</f>
        <v>3.9166666666666665</v>
      </c>
      <c r="H66" s="131"/>
      <c r="I66" s="131"/>
      <c r="J66" s="131"/>
    </row>
    <row r="67" spans="1:10" x14ac:dyDescent="0.25">
      <c r="A67" s="130" t="s">
        <v>158</v>
      </c>
      <c r="B67" s="131" t="s">
        <v>179</v>
      </c>
      <c r="C67" s="130" t="s">
        <v>160</v>
      </c>
      <c r="D67" s="131">
        <v>6.5</v>
      </c>
      <c r="E67" s="131"/>
      <c r="F67" s="131"/>
      <c r="G67" s="132">
        <f>16+(8/60)</f>
        <v>16.133333333333333</v>
      </c>
      <c r="H67" s="131"/>
      <c r="I67" s="131"/>
      <c r="J67" s="131"/>
    </row>
    <row r="68" spans="1:10" x14ac:dyDescent="0.25">
      <c r="A68" s="130" t="s">
        <v>158</v>
      </c>
      <c r="B68" s="131" t="s">
        <v>183</v>
      </c>
      <c r="C68" s="130" t="s">
        <v>160</v>
      </c>
      <c r="D68" s="131">
        <v>6.5</v>
      </c>
      <c r="E68" s="131"/>
      <c r="F68" s="131"/>
      <c r="G68" s="132">
        <f>6+(4/60)</f>
        <v>6.0666666666666664</v>
      </c>
      <c r="H68" s="131"/>
      <c r="I68" s="131"/>
      <c r="J68" s="131"/>
    </row>
    <row r="69" spans="1:10" x14ac:dyDescent="0.25">
      <c r="A69" s="130" t="s">
        <v>158</v>
      </c>
      <c r="B69" s="131" t="s">
        <v>179</v>
      </c>
      <c r="C69" s="130" t="s">
        <v>160</v>
      </c>
      <c r="D69" s="131">
        <v>6.5</v>
      </c>
      <c r="E69" s="131"/>
      <c r="F69" s="131"/>
      <c r="G69" s="132">
        <f>3+(16/60)</f>
        <v>3.2666666666666666</v>
      </c>
      <c r="H69" s="131"/>
      <c r="I69" s="131"/>
      <c r="J69" s="131"/>
    </row>
    <row r="70" spans="1:10" x14ac:dyDescent="0.25">
      <c r="A70" s="134" t="s">
        <v>158</v>
      </c>
      <c r="B70" s="135" t="s">
        <v>164</v>
      </c>
      <c r="C70" s="134" t="s">
        <v>160</v>
      </c>
      <c r="D70" s="135">
        <v>7.5</v>
      </c>
      <c r="E70" s="135"/>
      <c r="F70" s="135"/>
      <c r="G70" s="136">
        <f>6+(28/60)</f>
        <v>6.4666666666666668</v>
      </c>
      <c r="H70" s="135"/>
      <c r="I70" s="135"/>
      <c r="J70" s="135"/>
    </row>
    <row r="71" spans="1:10" x14ac:dyDescent="0.25">
      <c r="A71" s="134" t="s">
        <v>158</v>
      </c>
      <c r="B71" s="135" t="s">
        <v>184</v>
      </c>
      <c r="C71" s="134" t="s">
        <v>160</v>
      </c>
      <c r="D71" s="135">
        <v>7.5</v>
      </c>
      <c r="E71" s="135"/>
      <c r="F71" s="135"/>
      <c r="G71" s="136">
        <f>19+(48/60)</f>
        <v>19.8</v>
      </c>
      <c r="H71" s="135"/>
      <c r="I71" s="135"/>
      <c r="J71" s="135"/>
    </row>
    <row r="72" spans="1:10" x14ac:dyDescent="0.25">
      <c r="A72" s="134" t="s">
        <v>158</v>
      </c>
      <c r="B72" s="134" t="s">
        <v>185</v>
      </c>
      <c r="C72" s="134" t="s">
        <v>160</v>
      </c>
      <c r="D72" s="135">
        <v>7.5</v>
      </c>
      <c r="E72" s="135"/>
      <c r="F72" s="135"/>
      <c r="G72" s="137">
        <f>2+(35/60)</f>
        <v>2.5833333333333335</v>
      </c>
      <c r="H72" s="135"/>
      <c r="I72" s="135"/>
      <c r="J72" s="135"/>
    </row>
    <row r="73" spans="1:10" x14ac:dyDescent="0.25">
      <c r="A73" s="134" t="s">
        <v>158</v>
      </c>
      <c r="B73" s="135" t="s">
        <v>186</v>
      </c>
      <c r="C73" s="134" t="s">
        <v>160</v>
      </c>
      <c r="D73" s="135">
        <v>7.5</v>
      </c>
      <c r="E73" s="135"/>
      <c r="F73" s="135"/>
      <c r="G73" s="136">
        <f>9+(28/60)</f>
        <v>9.4666666666666668</v>
      </c>
      <c r="H73" s="135"/>
      <c r="I73" s="135"/>
      <c r="J73" s="135"/>
    </row>
    <row r="74" spans="1:10" x14ac:dyDescent="0.25">
      <c r="A74" s="134" t="s">
        <v>158</v>
      </c>
      <c r="B74" s="135" t="s">
        <v>184</v>
      </c>
      <c r="C74" s="134" t="s">
        <v>160</v>
      </c>
      <c r="D74" s="135">
        <v>7.5</v>
      </c>
      <c r="E74" s="135"/>
      <c r="F74" s="135"/>
      <c r="G74" s="136">
        <v>3</v>
      </c>
      <c r="H74" s="135"/>
      <c r="I74" s="135"/>
      <c r="J74" s="135"/>
    </row>
    <row r="75" spans="1:10" x14ac:dyDescent="0.25">
      <c r="A75" s="134" t="s">
        <v>158</v>
      </c>
      <c r="B75" s="135" t="s">
        <v>187</v>
      </c>
      <c r="C75" s="134" t="s">
        <v>160</v>
      </c>
      <c r="D75" s="135">
        <v>7.5</v>
      </c>
      <c r="E75" s="135"/>
      <c r="F75" s="135"/>
      <c r="G75" s="136">
        <f>2+(9/60)</f>
        <v>2.15</v>
      </c>
      <c r="H75" s="135"/>
      <c r="I75" s="135"/>
      <c r="J75" s="135"/>
    </row>
    <row r="76" spans="1:10" x14ac:dyDescent="0.25">
      <c r="A76" s="134" t="s">
        <v>158</v>
      </c>
      <c r="B76" s="113" t="s">
        <v>159</v>
      </c>
      <c r="C76" s="134" t="s">
        <v>160</v>
      </c>
      <c r="D76" s="135">
        <v>7.5</v>
      </c>
      <c r="E76" s="135"/>
      <c r="F76" s="135"/>
      <c r="G76" s="136">
        <f>17+(46/60)</f>
        <v>17.766666666666666</v>
      </c>
      <c r="H76" s="135"/>
      <c r="I76" s="135"/>
      <c r="J76" s="135"/>
    </row>
    <row r="77" spans="1:10" x14ac:dyDescent="0.25">
      <c r="A77" s="134" t="s">
        <v>158</v>
      </c>
      <c r="B77" s="113" t="s">
        <v>159</v>
      </c>
      <c r="C77" s="134" t="s">
        <v>160</v>
      </c>
      <c r="D77" s="135">
        <v>7.5</v>
      </c>
      <c r="E77" s="135"/>
      <c r="F77" s="135"/>
      <c r="G77" s="136">
        <f>47+(43/60)</f>
        <v>47.716666666666669</v>
      </c>
      <c r="H77" s="135"/>
      <c r="I77" s="135"/>
      <c r="J77" s="135"/>
    </row>
    <row r="78" spans="1:10" x14ac:dyDescent="0.25">
      <c r="A78" s="134" t="s">
        <v>158</v>
      </c>
      <c r="B78" s="113" t="s">
        <v>159</v>
      </c>
      <c r="C78" s="134" t="s">
        <v>160</v>
      </c>
      <c r="D78" s="135">
        <v>7.5</v>
      </c>
      <c r="E78" s="135"/>
      <c r="F78" s="135"/>
      <c r="G78" s="136">
        <f>18+(56/60)</f>
        <v>18.933333333333334</v>
      </c>
      <c r="H78" s="135"/>
      <c r="I78" s="135"/>
      <c r="J78" s="135"/>
    </row>
    <row r="79" spans="1:10" x14ac:dyDescent="0.25">
      <c r="A79" s="134" t="s">
        <v>158</v>
      </c>
      <c r="B79" s="113" t="s">
        <v>159</v>
      </c>
      <c r="C79" s="134" t="s">
        <v>160</v>
      </c>
      <c r="D79" s="135">
        <v>7.5</v>
      </c>
      <c r="E79" s="135"/>
      <c r="F79" s="135"/>
      <c r="G79" s="136">
        <f>19+(42/60)</f>
        <v>19.7</v>
      </c>
      <c r="H79" s="135"/>
      <c r="I79" s="135"/>
      <c r="J79" s="135"/>
    </row>
    <row r="80" spans="1:10" x14ac:dyDescent="0.25">
      <c r="A80" s="134" t="s">
        <v>158</v>
      </c>
      <c r="B80" s="135" t="s">
        <v>188</v>
      </c>
      <c r="C80" s="134" t="s">
        <v>160</v>
      </c>
      <c r="D80" s="135">
        <v>7.5</v>
      </c>
      <c r="E80" s="135"/>
      <c r="F80" s="135"/>
      <c r="G80" s="136">
        <f>4+(10/60)+93+(58/60)</f>
        <v>98.13333333333334</v>
      </c>
      <c r="H80" s="135"/>
      <c r="I80" s="135"/>
      <c r="J80" s="135"/>
    </row>
    <row r="81" spans="1:10" x14ac:dyDescent="0.25">
      <c r="A81" s="134" t="s">
        <v>158</v>
      </c>
      <c r="B81" s="135" t="s">
        <v>189</v>
      </c>
      <c r="C81" s="134" t="s">
        <v>160</v>
      </c>
      <c r="D81" s="135">
        <v>7.5</v>
      </c>
      <c r="E81" s="135"/>
      <c r="F81" s="135"/>
      <c r="G81" s="136">
        <f>34/60</f>
        <v>0.56666666666666665</v>
      </c>
      <c r="H81" s="135"/>
      <c r="I81" s="135"/>
      <c r="J81" s="135"/>
    </row>
    <row r="82" spans="1:10" x14ac:dyDescent="0.25">
      <c r="A82" s="134" t="s">
        <v>158</v>
      </c>
      <c r="B82" s="135" t="s">
        <v>170</v>
      </c>
      <c r="C82" s="134" t="s">
        <v>160</v>
      </c>
      <c r="D82" s="135">
        <v>7.5</v>
      </c>
      <c r="E82" s="135"/>
      <c r="F82" s="135"/>
      <c r="G82" s="136">
        <f>47/60</f>
        <v>0.78333333333333333</v>
      </c>
      <c r="H82" s="135"/>
      <c r="I82" s="135"/>
      <c r="J82" s="135"/>
    </row>
    <row r="83" spans="1:10" x14ac:dyDescent="0.25">
      <c r="A83" s="134" t="s">
        <v>158</v>
      </c>
      <c r="B83" s="135" t="s">
        <v>164</v>
      </c>
      <c r="C83" s="134" t="s">
        <v>160</v>
      </c>
      <c r="D83" s="135">
        <v>7.5</v>
      </c>
      <c r="E83" s="135"/>
      <c r="F83" s="135"/>
      <c r="G83" s="136">
        <f>8+(47/60)</f>
        <v>8.7833333333333332</v>
      </c>
      <c r="H83" s="135"/>
      <c r="I83" s="135"/>
      <c r="J83" s="135"/>
    </row>
    <row r="84" spans="1:10" x14ac:dyDescent="0.25">
      <c r="A84" s="134" t="s">
        <v>158</v>
      </c>
      <c r="B84" s="135" t="s">
        <v>164</v>
      </c>
      <c r="C84" s="134" t="s">
        <v>160</v>
      </c>
      <c r="D84" s="135">
        <v>7.5</v>
      </c>
      <c r="E84" s="135"/>
      <c r="F84" s="135"/>
      <c r="G84" s="136">
        <f>43+(54/60)</f>
        <v>43.9</v>
      </c>
      <c r="H84" s="135"/>
      <c r="I84" s="135"/>
      <c r="J84" s="135"/>
    </row>
    <row r="85" spans="1:10" x14ac:dyDescent="0.25">
      <c r="A85" s="134" t="s">
        <v>158</v>
      </c>
      <c r="B85" s="135" t="s">
        <v>168</v>
      </c>
      <c r="C85" s="134" t="s">
        <v>160</v>
      </c>
      <c r="D85" s="135">
        <v>7.5</v>
      </c>
      <c r="E85" s="135"/>
      <c r="F85" s="135"/>
      <c r="G85" s="136">
        <f>6+(23/60)</f>
        <v>6.3833333333333337</v>
      </c>
      <c r="H85" s="135"/>
      <c r="I85" s="135"/>
      <c r="J85" s="135"/>
    </row>
    <row r="86" spans="1:10" x14ac:dyDescent="0.25">
      <c r="A86" s="134" t="s">
        <v>158</v>
      </c>
      <c r="B86" s="135" t="s">
        <v>189</v>
      </c>
      <c r="C86" s="134" t="s">
        <v>160</v>
      </c>
      <c r="D86" s="135">
        <v>7.5</v>
      </c>
      <c r="E86" s="135"/>
      <c r="F86" s="135"/>
      <c r="G86" s="136">
        <f>46/60</f>
        <v>0.76666666666666672</v>
      </c>
      <c r="H86" s="135"/>
      <c r="I86" s="135"/>
      <c r="J86" s="135"/>
    </row>
    <row r="87" spans="1:10" x14ac:dyDescent="0.25">
      <c r="A87" s="134" t="s">
        <v>158</v>
      </c>
      <c r="B87" s="135" t="s">
        <v>178</v>
      </c>
      <c r="C87" s="134" t="s">
        <v>160</v>
      </c>
      <c r="D87" s="135">
        <v>7.5</v>
      </c>
      <c r="E87" s="135"/>
      <c r="F87" s="135"/>
      <c r="G87" s="136">
        <f>1+(23/60)</f>
        <v>1.3833333333333333</v>
      </c>
      <c r="H87" s="135"/>
      <c r="I87" s="135"/>
      <c r="J87" s="135"/>
    </row>
    <row r="88" spans="1:10" x14ac:dyDescent="0.25">
      <c r="A88" s="134" t="s">
        <v>158</v>
      </c>
      <c r="B88" s="135" t="s">
        <v>179</v>
      </c>
      <c r="C88" s="134" t="s">
        <v>160</v>
      </c>
      <c r="D88" s="135">
        <v>7.5</v>
      </c>
      <c r="E88" s="135"/>
      <c r="F88" s="135"/>
      <c r="G88" s="136">
        <f>36+(5/60)</f>
        <v>36.083333333333336</v>
      </c>
      <c r="H88" s="135"/>
      <c r="I88" s="135"/>
      <c r="J88" s="135"/>
    </row>
    <row r="89" spans="1:10" x14ac:dyDescent="0.25">
      <c r="A89" s="134" t="s">
        <v>158</v>
      </c>
      <c r="B89" s="135" t="s">
        <v>187</v>
      </c>
      <c r="C89" s="134" t="s">
        <v>160</v>
      </c>
      <c r="D89" s="135">
        <v>7.5</v>
      </c>
      <c r="E89" s="135"/>
      <c r="F89" s="135"/>
      <c r="G89" s="136">
        <f>2+(37/60)</f>
        <v>2.6166666666666667</v>
      </c>
      <c r="H89" s="135"/>
      <c r="I89" s="135"/>
      <c r="J89" s="135"/>
    </row>
    <row r="90" spans="1:10" x14ac:dyDescent="0.25">
      <c r="A90" s="134" t="s">
        <v>158</v>
      </c>
      <c r="B90" s="135" t="s">
        <v>178</v>
      </c>
      <c r="C90" s="134" t="s">
        <v>160</v>
      </c>
      <c r="D90" s="135">
        <v>7.5</v>
      </c>
      <c r="E90" s="135"/>
      <c r="F90" s="135"/>
      <c r="G90" s="136">
        <f>3+(15/60)</f>
        <v>3.25</v>
      </c>
      <c r="H90" s="135"/>
      <c r="I90" s="135"/>
      <c r="J90" s="135"/>
    </row>
    <row r="91" spans="1:10" x14ac:dyDescent="0.25">
      <c r="A91" s="134" t="s">
        <v>158</v>
      </c>
      <c r="B91" s="135" t="s">
        <v>179</v>
      </c>
      <c r="C91" s="134" t="s">
        <v>160</v>
      </c>
      <c r="D91" s="135">
        <v>7.5</v>
      </c>
      <c r="E91" s="135"/>
      <c r="F91" s="135"/>
      <c r="G91" s="136">
        <f>14+(25/60)</f>
        <v>14.416666666666666</v>
      </c>
      <c r="H91" s="135"/>
      <c r="I91" s="135"/>
      <c r="J91" s="135"/>
    </row>
    <row r="92" spans="1:10" x14ac:dyDescent="0.25">
      <c r="A92" s="104" t="s">
        <v>190</v>
      </c>
      <c r="B92" s="1" t="s">
        <v>191</v>
      </c>
      <c r="C92" s="104" t="s">
        <v>192</v>
      </c>
      <c r="D92" s="1">
        <v>7.5</v>
      </c>
      <c r="E92" s="1">
        <v>7.5</v>
      </c>
      <c r="F92" s="1">
        <v>7.5</v>
      </c>
      <c r="G92" s="111">
        <f>3+(44/60)+2+(32/60)</f>
        <v>6.2666666666666666</v>
      </c>
      <c r="H92" s="1"/>
      <c r="I92" s="1"/>
      <c r="J92" s="1"/>
    </row>
    <row r="93" spans="1:10" x14ac:dyDescent="0.25">
      <c r="A93" s="104" t="s">
        <v>190</v>
      </c>
      <c r="B93" s="1" t="s">
        <v>185</v>
      </c>
      <c r="C93" s="104" t="s">
        <v>192</v>
      </c>
      <c r="D93" s="1">
        <v>7.5</v>
      </c>
      <c r="E93" s="1"/>
      <c r="F93" s="1"/>
      <c r="G93" s="111">
        <f>2+(47/60)</f>
        <v>2.7833333333333332</v>
      </c>
      <c r="H93" s="1"/>
      <c r="I93" s="1"/>
      <c r="J93" s="1"/>
    </row>
    <row r="94" spans="1:10" x14ac:dyDescent="0.25">
      <c r="A94" s="104" t="s">
        <v>190</v>
      </c>
      <c r="B94" s="104" t="s">
        <v>193</v>
      </c>
      <c r="C94" s="104" t="s">
        <v>192</v>
      </c>
      <c r="D94" s="1">
        <v>7.5</v>
      </c>
      <c r="E94" s="1"/>
      <c r="F94" s="1"/>
      <c r="G94" s="112">
        <f>44/60+21+(25/60)+4+(23/60)+2+(2/60)</f>
        <v>28.56666666666667</v>
      </c>
      <c r="H94" s="1"/>
      <c r="I94" s="1"/>
      <c r="J94" s="1"/>
    </row>
    <row r="95" spans="1:10" x14ac:dyDescent="0.25">
      <c r="A95" s="104" t="s">
        <v>190</v>
      </c>
      <c r="B95" s="1" t="s">
        <v>185</v>
      </c>
      <c r="C95" s="104" t="s">
        <v>192</v>
      </c>
      <c r="D95" s="1">
        <v>7.5</v>
      </c>
      <c r="E95" s="1"/>
      <c r="F95" s="1"/>
      <c r="G95" s="111">
        <f>2+(20/60)</f>
        <v>2.3333333333333335</v>
      </c>
      <c r="H95" s="1"/>
      <c r="I95" s="1"/>
      <c r="J95" s="1"/>
    </row>
    <row r="96" spans="1:10" x14ac:dyDescent="0.25">
      <c r="A96" s="104" t="s">
        <v>190</v>
      </c>
      <c r="B96" s="1" t="s">
        <v>194</v>
      </c>
      <c r="C96" s="104" t="s">
        <v>192</v>
      </c>
      <c r="D96" s="1">
        <v>7.5</v>
      </c>
      <c r="E96" s="1"/>
      <c r="F96" s="1"/>
      <c r="G96" s="111">
        <f>2+(30/60)</f>
        <v>2.5</v>
      </c>
      <c r="H96" s="1"/>
      <c r="I96" s="1"/>
      <c r="J96" s="1"/>
    </row>
    <row r="97" spans="1:10" x14ac:dyDescent="0.25">
      <c r="A97" s="104" t="s">
        <v>190</v>
      </c>
      <c r="B97" s="1" t="s">
        <v>195</v>
      </c>
      <c r="C97" s="104" t="s">
        <v>192</v>
      </c>
      <c r="D97" s="1">
        <v>7.5</v>
      </c>
      <c r="E97" s="1"/>
      <c r="F97" s="1"/>
      <c r="G97" s="111">
        <f>3+(24/60)</f>
        <v>3.4</v>
      </c>
      <c r="H97" s="1"/>
      <c r="I97" s="1"/>
      <c r="J97" s="1"/>
    </row>
    <row r="98" spans="1:10" x14ac:dyDescent="0.25">
      <c r="A98" s="104" t="s">
        <v>190</v>
      </c>
      <c r="B98" s="104" t="s">
        <v>193</v>
      </c>
      <c r="C98" s="104" t="s">
        <v>192</v>
      </c>
      <c r="D98" s="1">
        <v>7.5</v>
      </c>
      <c r="E98" s="1"/>
      <c r="F98" s="1"/>
      <c r="G98" s="111">
        <f>24+(4/60)</f>
        <v>24.066666666666666</v>
      </c>
      <c r="H98" s="1"/>
      <c r="I98" s="1"/>
      <c r="J98" s="1"/>
    </row>
    <row r="99" spans="1:10" x14ac:dyDescent="0.25">
      <c r="A99" s="104" t="s">
        <v>190</v>
      </c>
      <c r="B99" s="1" t="s">
        <v>196</v>
      </c>
      <c r="C99" s="104" t="s">
        <v>192</v>
      </c>
      <c r="D99" s="1">
        <v>7.5</v>
      </c>
      <c r="E99" s="1"/>
      <c r="F99" s="1"/>
      <c r="G99" s="111">
        <f>2+(47/60)</f>
        <v>2.7833333333333332</v>
      </c>
      <c r="H99" s="1"/>
      <c r="I99" s="1"/>
      <c r="J99" s="1"/>
    </row>
    <row r="100" spans="1:10" x14ac:dyDescent="0.25">
      <c r="A100" s="104" t="s">
        <v>190</v>
      </c>
      <c r="B100" s="1" t="s">
        <v>197</v>
      </c>
      <c r="C100" s="104" t="s">
        <v>192</v>
      </c>
      <c r="D100" s="1">
        <v>7.5</v>
      </c>
      <c r="E100" s="1"/>
      <c r="F100" s="1"/>
      <c r="G100" s="111">
        <f>11+(39/60)</f>
        <v>11.65</v>
      </c>
      <c r="H100" s="1"/>
      <c r="I100" s="1"/>
      <c r="J100" s="1"/>
    </row>
    <row r="101" spans="1:10" x14ac:dyDescent="0.25">
      <c r="A101" s="104" t="s">
        <v>190</v>
      </c>
      <c r="B101" s="1" t="s">
        <v>198</v>
      </c>
      <c r="C101" s="104" t="s">
        <v>192</v>
      </c>
      <c r="D101" s="1">
        <v>7.5</v>
      </c>
      <c r="E101" s="1"/>
      <c r="F101" s="1"/>
      <c r="G101" s="111">
        <f>54+(29/60)</f>
        <v>54.483333333333334</v>
      </c>
      <c r="H101" s="1"/>
      <c r="I101" s="1"/>
      <c r="J101" s="1"/>
    </row>
    <row r="102" spans="1:10" x14ac:dyDescent="0.25">
      <c r="A102" s="104" t="s">
        <v>190</v>
      </c>
      <c r="B102" s="1" t="s">
        <v>199</v>
      </c>
      <c r="C102" s="104" t="s">
        <v>192</v>
      </c>
      <c r="D102" s="1">
        <v>7.5</v>
      </c>
      <c r="E102" s="1"/>
      <c r="F102" s="1"/>
      <c r="G102" s="111">
        <f>5+(25/60)</f>
        <v>5.416666666666667</v>
      </c>
      <c r="H102" s="1"/>
      <c r="I102" s="1"/>
      <c r="J102" s="1"/>
    </row>
    <row r="103" spans="1:10" x14ac:dyDescent="0.25">
      <c r="A103" s="104" t="s">
        <v>190</v>
      </c>
      <c r="B103" s="1" t="s">
        <v>198</v>
      </c>
      <c r="C103" s="104" t="s">
        <v>192</v>
      </c>
      <c r="D103" s="1">
        <v>7.5</v>
      </c>
      <c r="E103" s="1"/>
      <c r="F103" s="1"/>
      <c r="G103" s="111">
        <f>12+(41/60)</f>
        <v>12.683333333333334</v>
      </c>
      <c r="H103" s="1"/>
      <c r="I103" s="1"/>
      <c r="J103" s="1"/>
    </row>
    <row r="104" spans="1:10" x14ac:dyDescent="0.25">
      <c r="A104" s="104" t="s">
        <v>190</v>
      </c>
      <c r="B104" s="1" t="s">
        <v>185</v>
      </c>
      <c r="C104" s="104" t="s">
        <v>192</v>
      </c>
      <c r="D104" s="1">
        <v>7.5</v>
      </c>
      <c r="E104" s="1"/>
      <c r="F104" s="1"/>
      <c r="G104" s="111">
        <f>5+(13/60)</f>
        <v>5.2166666666666668</v>
      </c>
      <c r="H104" s="1"/>
      <c r="I104" s="1"/>
      <c r="J104" s="1"/>
    </row>
    <row r="105" spans="1:10" x14ac:dyDescent="0.25">
      <c r="A105" s="104" t="s">
        <v>190</v>
      </c>
      <c r="B105" s="1" t="s">
        <v>198</v>
      </c>
      <c r="C105" s="104" t="s">
        <v>192</v>
      </c>
      <c r="D105" s="1">
        <v>7.5</v>
      </c>
      <c r="E105" s="1"/>
      <c r="F105" s="1"/>
      <c r="G105" s="111">
        <f>21+(27/60)</f>
        <v>21.45</v>
      </c>
      <c r="H105" s="1"/>
      <c r="I105" s="1"/>
      <c r="J105" s="1"/>
    </row>
    <row r="106" spans="1:10" x14ac:dyDescent="0.25">
      <c r="A106" s="104" t="s">
        <v>190</v>
      </c>
      <c r="B106" s="104" t="s">
        <v>193</v>
      </c>
      <c r="C106" s="104" t="s">
        <v>192</v>
      </c>
      <c r="D106" s="1">
        <v>7.5</v>
      </c>
      <c r="E106" s="1"/>
      <c r="F106" s="1"/>
      <c r="G106" s="111">
        <f>4+(2/60)</f>
        <v>4.0333333333333332</v>
      </c>
      <c r="H106" s="1"/>
      <c r="I106" s="1"/>
      <c r="J106" s="1"/>
    </row>
    <row r="107" spans="1:10" x14ac:dyDescent="0.25">
      <c r="A107" s="104" t="s">
        <v>190</v>
      </c>
      <c r="B107" s="1" t="s">
        <v>200</v>
      </c>
      <c r="C107" s="104" t="s">
        <v>192</v>
      </c>
      <c r="D107" s="1">
        <v>7.5</v>
      </c>
      <c r="E107" s="1"/>
      <c r="F107" s="1"/>
      <c r="G107" s="111">
        <f>2+(32/60)</f>
        <v>2.5333333333333332</v>
      </c>
      <c r="H107" s="1"/>
      <c r="I107" s="1"/>
      <c r="J107" s="1"/>
    </row>
    <row r="108" spans="1:10" x14ac:dyDescent="0.25">
      <c r="A108" s="104" t="s">
        <v>190</v>
      </c>
      <c r="B108" s="104" t="s">
        <v>193</v>
      </c>
      <c r="C108" s="104" t="s">
        <v>192</v>
      </c>
      <c r="D108" s="1">
        <v>7.5</v>
      </c>
      <c r="E108" s="1"/>
      <c r="F108" s="1"/>
      <c r="G108" s="111">
        <f>2+(48/60)</f>
        <v>2.8</v>
      </c>
      <c r="H108" s="1"/>
      <c r="I108" s="1"/>
      <c r="J108" s="1"/>
    </row>
    <row r="109" spans="1:10" x14ac:dyDescent="0.25">
      <c r="A109" s="104" t="s">
        <v>190</v>
      </c>
      <c r="B109" s="1" t="s">
        <v>200</v>
      </c>
      <c r="C109" s="104" t="s">
        <v>192</v>
      </c>
      <c r="D109" s="1">
        <v>7.5</v>
      </c>
      <c r="E109" s="1"/>
      <c r="F109" s="1"/>
      <c r="G109" s="111">
        <f>3+(2/60)</f>
        <v>3.0333333333333332</v>
      </c>
      <c r="H109" s="1"/>
      <c r="I109" s="1"/>
      <c r="J109" s="1"/>
    </row>
    <row r="110" spans="1:10" x14ac:dyDescent="0.25">
      <c r="A110" s="104" t="s">
        <v>190</v>
      </c>
      <c r="B110" s="1" t="s">
        <v>201</v>
      </c>
      <c r="C110" s="104" t="s">
        <v>192</v>
      </c>
      <c r="D110" s="1">
        <v>7.5</v>
      </c>
      <c r="E110" s="1"/>
      <c r="F110" s="1"/>
      <c r="G110" s="111">
        <f>10+(13/60)</f>
        <v>10.216666666666667</v>
      </c>
      <c r="H110" s="1"/>
      <c r="I110" s="1"/>
      <c r="J110" s="1"/>
    </row>
    <row r="111" spans="1:10" x14ac:dyDescent="0.25">
      <c r="A111" s="104" t="s">
        <v>190</v>
      </c>
      <c r="B111" s="110" t="s">
        <v>202</v>
      </c>
      <c r="C111" s="104" t="s">
        <v>192</v>
      </c>
      <c r="D111" s="1">
        <v>7.5</v>
      </c>
      <c r="E111" s="1"/>
      <c r="F111" s="1"/>
      <c r="G111" s="112">
        <f>17+(57/60)</f>
        <v>17.95</v>
      </c>
      <c r="H111" s="1"/>
      <c r="I111" s="1"/>
      <c r="J111" s="1"/>
    </row>
    <row r="112" spans="1:10" x14ac:dyDescent="0.25">
      <c r="A112" s="104" t="s">
        <v>190</v>
      </c>
      <c r="B112" s="1" t="s">
        <v>198</v>
      </c>
      <c r="C112" s="104" t="s">
        <v>192</v>
      </c>
      <c r="D112" s="1">
        <v>7.5</v>
      </c>
      <c r="E112" s="1"/>
      <c r="F112" s="1"/>
      <c r="G112" s="111">
        <f>12+(10/60)</f>
        <v>12.166666666666666</v>
      </c>
      <c r="H112" s="1"/>
      <c r="I112" s="1"/>
      <c r="J112" s="1"/>
    </row>
    <row r="113" spans="1:10" x14ac:dyDescent="0.25">
      <c r="A113" s="104" t="s">
        <v>190</v>
      </c>
      <c r="B113" s="1" t="s">
        <v>198</v>
      </c>
      <c r="C113" s="104" t="s">
        <v>192</v>
      </c>
      <c r="D113" s="1">
        <v>7.5</v>
      </c>
      <c r="E113" s="1"/>
      <c r="F113" s="1"/>
      <c r="G113" s="111">
        <f>49+(38/60)</f>
        <v>49.633333333333333</v>
      </c>
      <c r="H113" s="1"/>
      <c r="I113" s="1"/>
      <c r="J113" s="1"/>
    </row>
    <row r="114" spans="1:10" x14ac:dyDescent="0.25">
      <c r="A114" s="104" t="s">
        <v>190</v>
      </c>
      <c r="B114" s="1" t="s">
        <v>198</v>
      </c>
      <c r="C114" s="104" t="s">
        <v>192</v>
      </c>
      <c r="D114" s="1">
        <v>7.5</v>
      </c>
      <c r="E114" s="1"/>
      <c r="F114" s="1"/>
      <c r="G114" s="111">
        <f>30+(53/60)</f>
        <v>30.883333333333333</v>
      </c>
      <c r="H114" s="1"/>
      <c r="I114" s="1"/>
      <c r="J114" s="1"/>
    </row>
    <row r="115" spans="1:10" x14ac:dyDescent="0.25">
      <c r="A115" s="118" t="s">
        <v>190</v>
      </c>
      <c r="B115" s="113" t="s">
        <v>203</v>
      </c>
      <c r="C115" s="118" t="s">
        <v>192</v>
      </c>
      <c r="D115" s="113">
        <v>7.5</v>
      </c>
      <c r="E115" s="121"/>
      <c r="F115" s="121"/>
      <c r="G115" s="115">
        <f>1+(49/60)</f>
        <v>1.8166666666666667</v>
      </c>
      <c r="H115" s="121"/>
      <c r="I115" s="121"/>
      <c r="J115" s="113"/>
    </row>
    <row r="116" spans="1:10" x14ac:dyDescent="0.25">
      <c r="A116" s="118" t="s">
        <v>190</v>
      </c>
      <c r="B116" s="113" t="s">
        <v>204</v>
      </c>
      <c r="C116" s="118" t="s">
        <v>192</v>
      </c>
      <c r="D116" s="113">
        <v>7.5</v>
      </c>
      <c r="E116" s="121"/>
      <c r="F116" s="121"/>
      <c r="G116" s="115">
        <f>1+(20/60)</f>
        <v>1.3333333333333333</v>
      </c>
      <c r="H116" s="121"/>
      <c r="I116" s="121"/>
      <c r="J116" s="113"/>
    </row>
    <row r="117" spans="1:10" x14ac:dyDescent="0.25">
      <c r="A117" s="118" t="s">
        <v>190</v>
      </c>
      <c r="B117" s="113" t="s">
        <v>205</v>
      </c>
      <c r="C117" s="118" t="s">
        <v>192</v>
      </c>
      <c r="D117" s="113">
        <v>7.5</v>
      </c>
      <c r="E117" s="121"/>
      <c r="F117" s="121"/>
      <c r="G117" s="115">
        <f>7+(17/60)</f>
        <v>7.2833333333333332</v>
      </c>
      <c r="H117" s="121"/>
      <c r="I117" s="121"/>
      <c r="J117" s="113"/>
    </row>
    <row r="118" spans="1:10" x14ac:dyDescent="0.25">
      <c r="A118" s="118" t="s">
        <v>190</v>
      </c>
      <c r="B118" s="113" t="s">
        <v>206</v>
      </c>
      <c r="C118" s="118" t="s">
        <v>192</v>
      </c>
      <c r="D118" s="113">
        <v>7.5</v>
      </c>
      <c r="E118" s="121"/>
      <c r="F118" s="121"/>
      <c r="G118" s="115">
        <f>15+(38/60)+9+(54/60)</f>
        <v>25.533333333333331</v>
      </c>
      <c r="H118" s="121"/>
      <c r="I118" s="121"/>
      <c r="J118" s="113"/>
    </row>
    <row r="119" spans="1:10" x14ac:dyDescent="0.25">
      <c r="A119" s="118" t="s">
        <v>190</v>
      </c>
      <c r="B119" s="113" t="s">
        <v>185</v>
      </c>
      <c r="C119" s="118" t="s">
        <v>192</v>
      </c>
      <c r="D119" s="113">
        <v>7.5</v>
      </c>
      <c r="E119" s="121"/>
      <c r="F119" s="121"/>
      <c r="G119" s="115">
        <f>25/60</f>
        <v>0.41666666666666669</v>
      </c>
      <c r="H119" s="121"/>
      <c r="I119" s="121"/>
      <c r="J119" s="113"/>
    </row>
    <row r="120" spans="1:10" x14ac:dyDescent="0.25">
      <c r="A120" s="118" t="s">
        <v>190</v>
      </c>
      <c r="B120" s="113" t="s">
        <v>206</v>
      </c>
      <c r="C120" s="118" t="s">
        <v>192</v>
      </c>
      <c r="D120" s="113">
        <v>7.5</v>
      </c>
      <c r="E120" s="121"/>
      <c r="F120" s="121"/>
      <c r="G120" s="115">
        <f>9+(10/60)</f>
        <v>9.1666666666666661</v>
      </c>
      <c r="H120" s="121"/>
      <c r="I120" s="121"/>
      <c r="J120" s="113"/>
    </row>
    <row r="121" spans="1:10" x14ac:dyDescent="0.25">
      <c r="A121" s="118" t="s">
        <v>190</v>
      </c>
      <c r="B121" s="113" t="s">
        <v>185</v>
      </c>
      <c r="C121" s="118" t="s">
        <v>192</v>
      </c>
      <c r="D121" s="113">
        <v>7.5</v>
      </c>
      <c r="E121" s="121"/>
      <c r="F121" s="121"/>
      <c r="G121" s="115">
        <f>3+(41/60)</f>
        <v>3.6833333333333336</v>
      </c>
      <c r="H121" s="121"/>
      <c r="I121" s="121"/>
      <c r="J121" s="113"/>
    </row>
    <row r="122" spans="1:10" x14ac:dyDescent="0.25">
      <c r="A122" s="118" t="s">
        <v>190</v>
      </c>
      <c r="B122" s="113" t="s">
        <v>206</v>
      </c>
      <c r="C122" s="118" t="s">
        <v>192</v>
      </c>
      <c r="D122" s="113">
        <v>7.5</v>
      </c>
      <c r="E122" s="121"/>
      <c r="F122" s="121"/>
      <c r="G122" s="115">
        <f>60+34+(37/60)</f>
        <v>94.61666666666666</v>
      </c>
      <c r="H122" s="121"/>
      <c r="I122" s="121"/>
      <c r="J122" s="113"/>
    </row>
    <row r="123" spans="1:10" x14ac:dyDescent="0.25">
      <c r="A123" s="118" t="s">
        <v>190</v>
      </c>
      <c r="B123" s="113" t="s">
        <v>207</v>
      </c>
      <c r="C123" s="118" t="s">
        <v>192</v>
      </c>
      <c r="D123" s="113">
        <v>7.5</v>
      </c>
      <c r="E123" s="121"/>
      <c r="F123" s="121"/>
      <c r="G123" s="115">
        <f>22+(46/60)</f>
        <v>22.766666666666666</v>
      </c>
      <c r="H123" s="121"/>
      <c r="I123" s="121"/>
      <c r="J123" s="113"/>
    </row>
    <row r="124" spans="1:10" x14ac:dyDescent="0.25">
      <c r="A124" s="118" t="s">
        <v>190</v>
      </c>
      <c r="B124" s="113" t="s">
        <v>208</v>
      </c>
      <c r="C124" s="118" t="s">
        <v>192</v>
      </c>
      <c r="D124" s="113">
        <v>7.5</v>
      </c>
      <c r="E124" s="121"/>
      <c r="F124" s="121"/>
      <c r="G124" s="115">
        <f>8+(16/60)</f>
        <v>8.2666666666666675</v>
      </c>
      <c r="H124" s="121"/>
      <c r="I124" s="121"/>
      <c r="J124" s="113"/>
    </row>
    <row r="125" spans="1:10" x14ac:dyDescent="0.25">
      <c r="A125" s="118" t="s">
        <v>190</v>
      </c>
      <c r="B125" s="113" t="s">
        <v>207</v>
      </c>
      <c r="C125" s="118" t="s">
        <v>192</v>
      </c>
      <c r="D125" s="113">
        <v>7.5</v>
      </c>
      <c r="E125" s="121"/>
      <c r="F125" s="121"/>
      <c r="G125" s="115">
        <v>69</v>
      </c>
      <c r="H125" s="121"/>
      <c r="I125" s="121"/>
      <c r="J125" s="113"/>
    </row>
    <row r="126" spans="1:10" x14ac:dyDescent="0.25">
      <c r="A126" s="118" t="s">
        <v>190</v>
      </c>
      <c r="B126" s="113" t="s">
        <v>208</v>
      </c>
      <c r="C126" s="118" t="s">
        <v>192</v>
      </c>
      <c r="D126" s="113">
        <v>7.5</v>
      </c>
      <c r="E126" s="121"/>
      <c r="F126" s="121"/>
      <c r="G126" s="115">
        <f>7+(195/60)</f>
        <v>10.25</v>
      </c>
      <c r="H126" s="121"/>
      <c r="I126" s="121"/>
      <c r="J126" s="113"/>
    </row>
    <row r="127" spans="1:10" x14ac:dyDescent="0.25">
      <c r="A127" s="118" t="s">
        <v>190</v>
      </c>
      <c r="B127" s="113" t="s">
        <v>209</v>
      </c>
      <c r="C127" s="118" t="s">
        <v>192</v>
      </c>
      <c r="D127" s="113">
        <v>7.5</v>
      </c>
      <c r="E127" s="121"/>
      <c r="F127" s="121"/>
      <c r="G127" s="115">
        <f>20/60</f>
        <v>0.33333333333333331</v>
      </c>
      <c r="H127" s="121"/>
      <c r="I127" s="121"/>
      <c r="J127" s="113"/>
    </row>
    <row r="128" spans="1:10" x14ac:dyDescent="0.25">
      <c r="A128" s="139" t="s">
        <v>210</v>
      </c>
      <c r="B128" s="139" t="s">
        <v>211</v>
      </c>
      <c r="C128" s="155" t="s">
        <v>212</v>
      </c>
      <c r="G128" s="156">
        <v>7.21</v>
      </c>
    </row>
    <row r="129" spans="1:7" x14ac:dyDescent="0.25">
      <c r="A129" s="139" t="s">
        <v>210</v>
      </c>
      <c r="B129" s="139" t="s">
        <v>213</v>
      </c>
      <c r="C129" s="155" t="s">
        <v>212</v>
      </c>
      <c r="G129" s="156">
        <v>1.1299999999999999</v>
      </c>
    </row>
    <row r="130" spans="1:7" x14ac:dyDescent="0.25">
      <c r="A130" s="139" t="s">
        <v>210</v>
      </c>
      <c r="B130" s="139" t="s">
        <v>214</v>
      </c>
      <c r="C130" s="155" t="s">
        <v>212</v>
      </c>
      <c r="G130" s="156">
        <v>1.34</v>
      </c>
    </row>
    <row r="131" spans="1:7" x14ac:dyDescent="0.25">
      <c r="A131" s="140" t="s">
        <v>210</v>
      </c>
      <c r="B131" s="140" t="s">
        <v>215</v>
      </c>
      <c r="C131" s="155" t="s">
        <v>212</v>
      </c>
      <c r="G131" s="157">
        <v>4.49</v>
      </c>
    </row>
    <row r="132" spans="1:7" x14ac:dyDescent="0.25">
      <c r="A132" s="141" t="s">
        <v>210</v>
      </c>
      <c r="B132" s="141" t="s">
        <v>216</v>
      </c>
      <c r="C132" s="155" t="s">
        <v>212</v>
      </c>
      <c r="G132" s="158">
        <v>6.09</v>
      </c>
    </row>
    <row r="133" spans="1:7" x14ac:dyDescent="0.25">
      <c r="A133" s="142" t="s">
        <v>210</v>
      </c>
      <c r="B133" s="142" t="s">
        <v>217</v>
      </c>
      <c r="C133" s="155" t="s">
        <v>212</v>
      </c>
      <c r="G133" s="159">
        <v>0.34</v>
      </c>
    </row>
    <row r="134" spans="1:7" x14ac:dyDescent="0.25">
      <c r="A134" s="143" t="s">
        <v>210</v>
      </c>
      <c r="B134" s="143" t="s">
        <v>217</v>
      </c>
      <c r="C134" s="155" t="s">
        <v>212</v>
      </c>
      <c r="G134" s="160">
        <v>0.23</v>
      </c>
    </row>
    <row r="135" spans="1:7" x14ac:dyDescent="0.25">
      <c r="A135" s="144" t="s">
        <v>210</v>
      </c>
      <c r="B135" s="144" t="s">
        <v>217</v>
      </c>
      <c r="C135" s="155" t="s">
        <v>212</v>
      </c>
      <c r="G135" s="161">
        <v>0.28999999999999998</v>
      </c>
    </row>
    <row r="136" spans="1:7" x14ac:dyDescent="0.25">
      <c r="A136" s="145" t="s">
        <v>210</v>
      </c>
      <c r="B136" s="145" t="s">
        <v>217</v>
      </c>
      <c r="C136" s="155" t="s">
        <v>212</v>
      </c>
      <c r="G136" s="162">
        <v>0.19</v>
      </c>
    </row>
    <row r="137" spans="1:7" x14ac:dyDescent="0.25">
      <c r="A137" s="146" t="s">
        <v>210</v>
      </c>
      <c r="B137" s="146" t="s">
        <v>217</v>
      </c>
      <c r="C137" s="155" t="s">
        <v>212</v>
      </c>
      <c r="G137" s="163">
        <v>0.18</v>
      </c>
    </row>
    <row r="138" spans="1:7" x14ac:dyDescent="0.25">
      <c r="A138" s="139" t="s">
        <v>210</v>
      </c>
      <c r="B138" s="139" t="s">
        <v>217</v>
      </c>
      <c r="C138" s="155" t="s">
        <v>212</v>
      </c>
      <c r="G138" s="156">
        <v>0.28999999999999998</v>
      </c>
    </row>
    <row r="139" spans="1:7" x14ac:dyDescent="0.25">
      <c r="A139" s="140" t="s">
        <v>210</v>
      </c>
      <c r="B139" s="140" t="s">
        <v>217</v>
      </c>
      <c r="C139" s="155" t="s">
        <v>212</v>
      </c>
      <c r="G139" s="157">
        <v>0.32</v>
      </c>
    </row>
    <row r="140" spans="1:7" x14ac:dyDescent="0.25">
      <c r="A140" s="141" t="s">
        <v>210</v>
      </c>
      <c r="B140" s="141" t="s">
        <v>217</v>
      </c>
      <c r="C140" s="155" t="s">
        <v>212</v>
      </c>
      <c r="G140" s="158">
        <v>0.33</v>
      </c>
    </row>
    <row r="141" spans="1:7" x14ac:dyDescent="0.25">
      <c r="A141" s="143" t="s">
        <v>210</v>
      </c>
      <c r="B141" s="143" t="s">
        <v>218</v>
      </c>
      <c r="C141" s="155" t="s">
        <v>212</v>
      </c>
      <c r="G141" s="160">
        <v>0.54</v>
      </c>
    </row>
    <row r="142" spans="1:7" x14ac:dyDescent="0.25">
      <c r="A142" s="144" t="s">
        <v>210</v>
      </c>
      <c r="B142" s="144" t="s">
        <v>219</v>
      </c>
      <c r="C142" s="155" t="s">
        <v>212</v>
      </c>
      <c r="G142" s="161">
        <v>4.41</v>
      </c>
    </row>
    <row r="143" spans="1:7" x14ac:dyDescent="0.25">
      <c r="A143" s="144" t="s">
        <v>210</v>
      </c>
      <c r="B143" s="144" t="s">
        <v>220</v>
      </c>
      <c r="C143" s="155" t="s">
        <v>212</v>
      </c>
      <c r="G143" s="164">
        <v>1.21</v>
      </c>
    </row>
    <row r="144" spans="1:7" x14ac:dyDescent="0.25">
      <c r="A144" s="144" t="s">
        <v>210</v>
      </c>
      <c r="B144" s="144" t="s">
        <v>221</v>
      </c>
      <c r="C144" s="155" t="s">
        <v>212</v>
      </c>
      <c r="G144" s="164">
        <v>0.39</v>
      </c>
    </row>
    <row r="145" spans="1:7" x14ac:dyDescent="0.25">
      <c r="A145" s="144" t="s">
        <v>210</v>
      </c>
      <c r="B145" s="144" t="s">
        <v>222</v>
      </c>
      <c r="C145" s="155" t="s">
        <v>212</v>
      </c>
      <c r="G145" s="164">
        <v>1.1499999999999999</v>
      </c>
    </row>
    <row r="146" spans="1:7" x14ac:dyDescent="0.25">
      <c r="A146" s="140" t="s">
        <v>210</v>
      </c>
      <c r="B146" s="140" t="s">
        <v>219</v>
      </c>
      <c r="C146" s="155" t="s">
        <v>212</v>
      </c>
      <c r="G146" s="165">
        <v>0.31</v>
      </c>
    </row>
    <row r="147" spans="1:7" x14ac:dyDescent="0.25">
      <c r="A147" s="140" t="s">
        <v>210</v>
      </c>
      <c r="B147" s="140" t="s">
        <v>223</v>
      </c>
      <c r="C147" s="155" t="s">
        <v>212</v>
      </c>
      <c r="G147" s="165">
        <v>1.25</v>
      </c>
    </row>
    <row r="148" spans="1:7" x14ac:dyDescent="0.25">
      <c r="A148" s="145" t="s">
        <v>210</v>
      </c>
      <c r="B148" s="145" t="s">
        <v>219</v>
      </c>
      <c r="C148" s="155" t="s">
        <v>212</v>
      </c>
      <c r="G148" s="166">
        <v>2.4300000000000002</v>
      </c>
    </row>
    <row r="149" spans="1:7" x14ac:dyDescent="0.25">
      <c r="A149" s="145" t="s">
        <v>210</v>
      </c>
      <c r="B149" s="145" t="s">
        <v>223</v>
      </c>
      <c r="C149" s="155" t="s">
        <v>212</v>
      </c>
      <c r="G149" s="167">
        <v>1.3</v>
      </c>
    </row>
    <row r="150" spans="1:7" x14ac:dyDescent="0.25">
      <c r="A150" s="145" t="s">
        <v>210</v>
      </c>
      <c r="B150" s="145" t="s">
        <v>222</v>
      </c>
      <c r="C150" s="155" t="s">
        <v>212</v>
      </c>
      <c r="G150" s="167">
        <v>1.23</v>
      </c>
    </row>
    <row r="151" spans="1:7" x14ac:dyDescent="0.25">
      <c r="A151" s="146" t="s">
        <v>210</v>
      </c>
      <c r="B151" s="146" t="s">
        <v>219</v>
      </c>
      <c r="C151" s="155" t="s">
        <v>212</v>
      </c>
      <c r="G151" s="168">
        <v>1.23</v>
      </c>
    </row>
    <row r="152" spans="1:7" x14ac:dyDescent="0.25">
      <c r="A152" s="146" t="s">
        <v>210</v>
      </c>
      <c r="B152" s="146" t="s">
        <v>223</v>
      </c>
      <c r="C152" s="155" t="s">
        <v>212</v>
      </c>
      <c r="G152" s="168">
        <v>1.1100000000000001</v>
      </c>
    </row>
    <row r="153" spans="1:7" x14ac:dyDescent="0.25">
      <c r="A153" s="146" t="s">
        <v>210</v>
      </c>
      <c r="B153" s="146" t="s">
        <v>221</v>
      </c>
      <c r="C153" s="155" t="s">
        <v>212</v>
      </c>
      <c r="G153" s="168">
        <v>0.45</v>
      </c>
    </row>
    <row r="154" spans="1:7" x14ac:dyDescent="0.25">
      <c r="A154" s="146" t="s">
        <v>210</v>
      </c>
      <c r="B154" s="146" t="s">
        <v>222</v>
      </c>
      <c r="C154" s="155" t="s">
        <v>212</v>
      </c>
      <c r="G154" s="168">
        <v>1.01</v>
      </c>
    </row>
    <row r="155" spans="1:7" x14ac:dyDescent="0.25">
      <c r="A155" s="139" t="s">
        <v>210</v>
      </c>
      <c r="B155" s="149" t="s">
        <v>224</v>
      </c>
      <c r="C155" s="155" t="s">
        <v>212</v>
      </c>
      <c r="G155" s="149">
        <v>5.23</v>
      </c>
    </row>
    <row r="156" spans="1:7" x14ac:dyDescent="0.25">
      <c r="A156" s="147" t="s">
        <v>225</v>
      </c>
      <c r="B156" s="150" t="s">
        <v>226</v>
      </c>
      <c r="C156" s="155" t="s">
        <v>212</v>
      </c>
      <c r="G156" s="148">
        <v>13.58</v>
      </c>
    </row>
    <row r="157" spans="1:7" x14ac:dyDescent="0.25">
      <c r="A157" s="139" t="s">
        <v>210</v>
      </c>
      <c r="B157" s="139" t="s">
        <v>223</v>
      </c>
      <c r="C157" s="155" t="s">
        <v>212</v>
      </c>
      <c r="G157" s="149">
        <v>1.31</v>
      </c>
    </row>
    <row r="158" spans="1:7" x14ac:dyDescent="0.25">
      <c r="A158" s="140" t="s">
        <v>210</v>
      </c>
      <c r="B158" s="151" t="s">
        <v>227</v>
      </c>
      <c r="C158" s="155" t="s">
        <v>212</v>
      </c>
      <c r="G158" s="151">
        <v>3.3</v>
      </c>
    </row>
    <row r="159" spans="1:7" x14ac:dyDescent="0.25">
      <c r="A159" s="140" t="s">
        <v>210</v>
      </c>
      <c r="B159" s="140" t="s">
        <v>216</v>
      </c>
      <c r="C159" s="155" t="s">
        <v>212</v>
      </c>
      <c r="G159" s="151">
        <v>3.17</v>
      </c>
    </row>
    <row r="160" spans="1:7" x14ac:dyDescent="0.25">
      <c r="A160" s="141" t="s">
        <v>210</v>
      </c>
      <c r="B160" s="141" t="s">
        <v>217</v>
      </c>
      <c r="C160" s="155" t="s">
        <v>212</v>
      </c>
      <c r="G160" s="152">
        <v>0.49</v>
      </c>
    </row>
    <row r="161" spans="1:7" x14ac:dyDescent="0.25">
      <c r="A161" s="143" t="s">
        <v>210</v>
      </c>
      <c r="B161" s="143" t="s">
        <v>217</v>
      </c>
      <c r="C161" s="155" t="s">
        <v>212</v>
      </c>
      <c r="G161" s="153">
        <v>0.22</v>
      </c>
    </row>
    <row r="162" spans="1:7" x14ac:dyDescent="0.25">
      <c r="A162" s="144" t="s">
        <v>210</v>
      </c>
      <c r="B162" s="144" t="s">
        <v>217</v>
      </c>
      <c r="C162" s="155" t="s">
        <v>212</v>
      </c>
      <c r="G162" s="169">
        <v>0.57999999999999996</v>
      </c>
    </row>
    <row r="163" spans="1:7" x14ac:dyDescent="0.25">
      <c r="A163" s="145" t="s">
        <v>210</v>
      </c>
      <c r="B163" s="145" t="s">
        <v>217</v>
      </c>
      <c r="C163" s="155" t="s">
        <v>212</v>
      </c>
      <c r="G163" s="167">
        <v>0.37</v>
      </c>
    </row>
    <row r="164" spans="1:7" x14ac:dyDescent="0.25">
      <c r="A164" s="146" t="s">
        <v>210</v>
      </c>
      <c r="B164" s="146" t="s">
        <v>217</v>
      </c>
      <c r="C164" s="155" t="s">
        <v>212</v>
      </c>
      <c r="G164" s="168">
        <v>1.04</v>
      </c>
    </row>
    <row r="165" spans="1:7" x14ac:dyDescent="0.25">
      <c r="A165" s="139" t="s">
        <v>210</v>
      </c>
      <c r="B165" s="139" t="s">
        <v>218</v>
      </c>
      <c r="C165" s="155" t="s">
        <v>212</v>
      </c>
      <c r="G165" s="149">
        <v>0.53</v>
      </c>
    </row>
    <row r="166" spans="1:7" x14ac:dyDescent="0.25">
      <c r="A166" s="140" t="s">
        <v>210</v>
      </c>
      <c r="B166" s="151" t="s">
        <v>224</v>
      </c>
      <c r="C166" s="155" t="s">
        <v>212</v>
      </c>
      <c r="G166" s="151">
        <v>2.42</v>
      </c>
    </row>
    <row r="167" spans="1:7" x14ac:dyDescent="0.25">
      <c r="A167" s="140" t="s">
        <v>210</v>
      </c>
      <c r="B167" s="140" t="s">
        <v>223</v>
      </c>
      <c r="C167" s="155" t="s">
        <v>212</v>
      </c>
      <c r="G167" s="151">
        <v>1.19</v>
      </c>
    </row>
    <row r="168" spans="1:7" x14ac:dyDescent="0.25">
      <c r="A168" s="140" t="s">
        <v>210</v>
      </c>
      <c r="B168" s="151" t="s">
        <v>222</v>
      </c>
      <c r="C168" s="155" t="s">
        <v>212</v>
      </c>
      <c r="G168" s="151">
        <v>1.43</v>
      </c>
    </row>
    <row r="169" spans="1:7" x14ac:dyDescent="0.25">
      <c r="A169" s="141" t="s">
        <v>210</v>
      </c>
      <c r="B169" s="152" t="s">
        <v>224</v>
      </c>
      <c r="C169" s="155" t="s">
        <v>212</v>
      </c>
      <c r="G169" s="152">
        <v>6.14</v>
      </c>
    </row>
    <row r="170" spans="1:7" x14ac:dyDescent="0.25">
      <c r="A170" s="141" t="s">
        <v>210</v>
      </c>
      <c r="B170" s="141" t="s">
        <v>223</v>
      </c>
      <c r="C170" s="155" t="s">
        <v>212</v>
      </c>
      <c r="G170" s="152">
        <v>1.17</v>
      </c>
    </row>
    <row r="171" spans="1:7" x14ac:dyDescent="0.25">
      <c r="A171" s="141" t="s">
        <v>210</v>
      </c>
      <c r="B171" s="152" t="s">
        <v>228</v>
      </c>
      <c r="C171" s="155" t="s">
        <v>212</v>
      </c>
      <c r="G171" s="152">
        <v>1.31</v>
      </c>
    </row>
    <row r="172" spans="1:7" x14ac:dyDescent="0.25">
      <c r="A172" s="141" t="s">
        <v>210</v>
      </c>
      <c r="B172" s="141" t="s">
        <v>222</v>
      </c>
      <c r="C172" s="155" t="s">
        <v>212</v>
      </c>
      <c r="G172" s="152">
        <v>1.1599999999999999</v>
      </c>
    </row>
    <row r="173" spans="1:7" x14ac:dyDescent="0.25">
      <c r="A173" s="143" t="s">
        <v>210</v>
      </c>
      <c r="B173" s="153" t="s">
        <v>224</v>
      </c>
      <c r="C173" s="155" t="s">
        <v>212</v>
      </c>
      <c r="G173" s="153">
        <v>6.07</v>
      </c>
    </row>
    <row r="174" spans="1:7" x14ac:dyDescent="0.25">
      <c r="A174" s="143" t="s">
        <v>210</v>
      </c>
      <c r="B174" s="143" t="s">
        <v>223</v>
      </c>
      <c r="C174" s="155" t="s">
        <v>212</v>
      </c>
      <c r="G174" s="153">
        <v>1.38</v>
      </c>
    </row>
    <row r="175" spans="1:7" x14ac:dyDescent="0.25">
      <c r="A175" s="143" t="s">
        <v>210</v>
      </c>
      <c r="B175" s="143" t="s">
        <v>222</v>
      </c>
      <c r="C175" s="155" t="s">
        <v>212</v>
      </c>
      <c r="G175" s="153">
        <v>1.32</v>
      </c>
    </row>
    <row r="176" spans="1:7" x14ac:dyDescent="0.25">
      <c r="A176" s="148" t="s">
        <v>229</v>
      </c>
      <c r="B176" s="150" t="s">
        <v>230</v>
      </c>
      <c r="C176" s="155" t="s">
        <v>212</v>
      </c>
      <c r="G176" s="148">
        <v>30.04</v>
      </c>
    </row>
    <row r="177" spans="1:7" x14ac:dyDescent="0.25">
      <c r="A177" s="139" t="s">
        <v>210</v>
      </c>
      <c r="B177" s="139" t="s">
        <v>216</v>
      </c>
      <c r="C177" s="155" t="s">
        <v>212</v>
      </c>
      <c r="G177" s="149">
        <v>3.46</v>
      </c>
    </row>
    <row r="178" spans="1:7" x14ac:dyDescent="0.25">
      <c r="A178" s="140" t="s">
        <v>210</v>
      </c>
      <c r="B178" s="140" t="s">
        <v>217</v>
      </c>
      <c r="C178" s="155" t="s">
        <v>212</v>
      </c>
      <c r="G178" s="151">
        <v>0.32</v>
      </c>
    </row>
    <row r="179" spans="1:7" x14ac:dyDescent="0.25">
      <c r="A179" s="141" t="s">
        <v>210</v>
      </c>
      <c r="B179" s="141" t="s">
        <v>217</v>
      </c>
      <c r="C179" s="155" t="s">
        <v>212</v>
      </c>
      <c r="G179" s="152">
        <v>0.48</v>
      </c>
    </row>
    <row r="180" spans="1:7" x14ac:dyDescent="0.25">
      <c r="A180" s="143" t="s">
        <v>210</v>
      </c>
      <c r="B180" s="143" t="s">
        <v>217</v>
      </c>
      <c r="C180" s="155" t="s">
        <v>212</v>
      </c>
      <c r="G180" s="153">
        <v>0.53</v>
      </c>
    </row>
    <row r="181" spans="1:7" x14ac:dyDescent="0.25">
      <c r="A181" s="147" t="s">
        <v>210</v>
      </c>
      <c r="B181" s="154" t="s">
        <v>231</v>
      </c>
      <c r="C181" s="155" t="s">
        <v>212</v>
      </c>
      <c r="G181" s="148">
        <v>33.340000000000003</v>
      </c>
    </row>
    <row r="182" spans="1:7" x14ac:dyDescent="0.25">
      <c r="A182" s="139" t="s">
        <v>210</v>
      </c>
      <c r="B182" s="139" t="s">
        <v>232</v>
      </c>
      <c r="C182" s="155" t="s">
        <v>212</v>
      </c>
      <c r="G182" s="156">
        <v>0.54</v>
      </c>
    </row>
    <row r="183" spans="1:7" x14ac:dyDescent="0.25">
      <c r="A183" s="140" t="s">
        <v>210</v>
      </c>
      <c r="B183" s="140" t="s">
        <v>233</v>
      </c>
      <c r="C183" s="155" t="s">
        <v>212</v>
      </c>
      <c r="G183" s="157">
        <v>8.01</v>
      </c>
    </row>
    <row r="184" spans="1:7" x14ac:dyDescent="0.25">
      <c r="A184" s="140" t="s">
        <v>210</v>
      </c>
      <c r="B184" s="140" t="s">
        <v>234</v>
      </c>
      <c r="C184" s="155" t="s">
        <v>212</v>
      </c>
      <c r="G184" s="157">
        <v>1.07</v>
      </c>
    </row>
    <row r="185" spans="1:7" x14ac:dyDescent="0.25">
      <c r="A185" s="140" t="s">
        <v>210</v>
      </c>
      <c r="B185" s="140" t="s">
        <v>235</v>
      </c>
      <c r="C185" s="155" t="s">
        <v>212</v>
      </c>
      <c r="G185" s="157">
        <v>1.21</v>
      </c>
    </row>
    <row r="186" spans="1:7" x14ac:dyDescent="0.25">
      <c r="A186" s="140" t="s">
        <v>210</v>
      </c>
      <c r="B186" s="140" t="s">
        <v>236</v>
      </c>
      <c r="C186" s="155" t="s">
        <v>212</v>
      </c>
      <c r="G186" s="157">
        <v>0.41</v>
      </c>
    </row>
    <row r="187" spans="1:7" x14ac:dyDescent="0.25">
      <c r="A187" s="141" t="s">
        <v>210</v>
      </c>
      <c r="B187" s="141" t="s">
        <v>233</v>
      </c>
      <c r="C187" s="155" t="s">
        <v>212</v>
      </c>
      <c r="G187" s="158">
        <v>3.18</v>
      </c>
    </row>
    <row r="188" spans="1:7" x14ac:dyDescent="0.25">
      <c r="A188" s="141" t="s">
        <v>210</v>
      </c>
      <c r="B188" s="141" t="s">
        <v>234</v>
      </c>
      <c r="C188" s="155" t="s">
        <v>212</v>
      </c>
      <c r="G188" s="158">
        <v>0.47</v>
      </c>
    </row>
    <row r="189" spans="1:7" x14ac:dyDescent="0.25">
      <c r="A189" s="141" t="s">
        <v>210</v>
      </c>
      <c r="B189" s="141" t="s">
        <v>235</v>
      </c>
      <c r="C189" s="155" t="s">
        <v>212</v>
      </c>
      <c r="G189" s="158">
        <v>1.08</v>
      </c>
    </row>
    <row r="190" spans="1:7" x14ac:dyDescent="0.25">
      <c r="A190" s="141" t="s">
        <v>210</v>
      </c>
      <c r="B190" s="141" t="s">
        <v>236</v>
      </c>
      <c r="C190" s="155" t="s">
        <v>212</v>
      </c>
      <c r="G190" s="158">
        <v>0.31</v>
      </c>
    </row>
    <row r="191" spans="1:7" x14ac:dyDescent="0.25">
      <c r="A191" s="143" t="s">
        <v>210</v>
      </c>
      <c r="B191" s="143" t="s">
        <v>233</v>
      </c>
      <c r="C191" s="155" t="s">
        <v>212</v>
      </c>
      <c r="G191" s="160">
        <v>4.16</v>
      </c>
    </row>
    <row r="192" spans="1:7" x14ac:dyDescent="0.25">
      <c r="A192" s="143" t="s">
        <v>210</v>
      </c>
      <c r="B192" s="143" t="s">
        <v>234</v>
      </c>
      <c r="C192" s="155" t="s">
        <v>212</v>
      </c>
      <c r="G192" s="160">
        <v>0.33</v>
      </c>
    </row>
    <row r="193" spans="1:7" x14ac:dyDescent="0.25">
      <c r="A193" s="143" t="s">
        <v>210</v>
      </c>
      <c r="B193" s="143" t="s">
        <v>237</v>
      </c>
      <c r="C193" s="155" t="s">
        <v>212</v>
      </c>
      <c r="G193" s="160">
        <v>1.44</v>
      </c>
    </row>
    <row r="194" spans="1:7" x14ac:dyDescent="0.25">
      <c r="A194" s="144" t="s">
        <v>210</v>
      </c>
      <c r="B194" s="144" t="s">
        <v>233</v>
      </c>
      <c r="C194" s="155" t="s">
        <v>212</v>
      </c>
      <c r="G194" s="161">
        <v>5.14</v>
      </c>
    </row>
    <row r="195" spans="1:7" x14ac:dyDescent="0.25">
      <c r="A195" s="144" t="s">
        <v>210</v>
      </c>
      <c r="B195" s="144" t="s">
        <v>234</v>
      </c>
      <c r="C195" s="155" t="s">
        <v>212</v>
      </c>
      <c r="G195" s="161">
        <v>0.59</v>
      </c>
    </row>
    <row r="196" spans="1:7" x14ac:dyDescent="0.25">
      <c r="A196" s="144" t="s">
        <v>210</v>
      </c>
      <c r="B196" s="144" t="s">
        <v>235</v>
      </c>
      <c r="C196" s="155" t="s">
        <v>212</v>
      </c>
      <c r="G196" s="164">
        <v>1.02</v>
      </c>
    </row>
    <row r="197" spans="1:7" x14ac:dyDescent="0.25">
      <c r="A197" s="144" t="s">
        <v>210</v>
      </c>
      <c r="B197" s="144" t="s">
        <v>236</v>
      </c>
      <c r="C197" s="155" t="s">
        <v>212</v>
      </c>
      <c r="G197" s="164">
        <v>1.1399999999999999</v>
      </c>
    </row>
    <row r="198" spans="1:7" x14ac:dyDescent="0.25">
      <c r="A198" s="145" t="s">
        <v>210</v>
      </c>
      <c r="B198" s="145" t="s">
        <v>233</v>
      </c>
      <c r="C198" s="155" t="s">
        <v>212</v>
      </c>
      <c r="G198" s="166">
        <v>5.0999999999999996</v>
      </c>
    </row>
    <row r="199" spans="1:7" x14ac:dyDescent="0.25">
      <c r="A199" s="145" t="s">
        <v>210</v>
      </c>
      <c r="B199" s="145" t="s">
        <v>234</v>
      </c>
      <c r="C199" s="155" t="s">
        <v>212</v>
      </c>
      <c r="G199" s="166">
        <v>1.1399999999999999</v>
      </c>
    </row>
    <row r="200" spans="1:7" x14ac:dyDescent="0.25">
      <c r="A200" s="145" t="s">
        <v>210</v>
      </c>
      <c r="B200" s="145" t="s">
        <v>235</v>
      </c>
      <c r="C200" s="155" t="s">
        <v>212</v>
      </c>
      <c r="G200" s="166">
        <v>2.13</v>
      </c>
    </row>
    <row r="201" spans="1:7" x14ac:dyDescent="0.25">
      <c r="A201" s="145" t="s">
        <v>210</v>
      </c>
      <c r="B201" s="145" t="s">
        <v>238</v>
      </c>
      <c r="C201" s="155" t="s">
        <v>212</v>
      </c>
      <c r="G201" s="166">
        <v>1.38</v>
      </c>
    </row>
    <row r="202" spans="1:7" x14ac:dyDescent="0.25">
      <c r="A202" s="148" t="s">
        <v>225</v>
      </c>
      <c r="B202" s="150" t="s">
        <v>239</v>
      </c>
      <c r="C202" s="155" t="s">
        <v>212</v>
      </c>
      <c r="G202" s="148">
        <v>5.0599999999999996</v>
      </c>
    </row>
    <row r="203" spans="1:7" x14ac:dyDescent="0.25">
      <c r="A203" s="146" t="s">
        <v>210</v>
      </c>
      <c r="B203" s="168" t="s">
        <v>240</v>
      </c>
      <c r="C203" s="155" t="s">
        <v>212</v>
      </c>
      <c r="G203" s="168">
        <v>3.12</v>
      </c>
    </row>
    <row r="204" spans="1:7" x14ac:dyDescent="0.25">
      <c r="A204" s="139" t="s">
        <v>210</v>
      </c>
      <c r="B204" s="139" t="s">
        <v>233</v>
      </c>
      <c r="C204" s="155" t="s">
        <v>212</v>
      </c>
      <c r="G204" s="149">
        <v>4.25</v>
      </c>
    </row>
    <row r="205" spans="1:7" x14ac:dyDescent="0.25">
      <c r="A205" s="139" t="s">
        <v>210</v>
      </c>
      <c r="B205" s="139" t="s">
        <v>234</v>
      </c>
      <c r="C205" s="155" t="s">
        <v>212</v>
      </c>
      <c r="G205" s="149">
        <v>1.1399999999999999</v>
      </c>
    </row>
    <row r="206" spans="1:7" x14ac:dyDescent="0.25">
      <c r="A206" s="139" t="s">
        <v>210</v>
      </c>
      <c r="B206" s="139" t="s">
        <v>235</v>
      </c>
      <c r="C206" s="155" t="s">
        <v>212</v>
      </c>
      <c r="G206" s="149">
        <v>1.43</v>
      </c>
    </row>
    <row r="207" spans="1:7" x14ac:dyDescent="0.25">
      <c r="A207" s="139" t="s">
        <v>210</v>
      </c>
      <c r="B207" s="139" t="s">
        <v>238</v>
      </c>
      <c r="C207" s="155" t="s">
        <v>212</v>
      </c>
      <c r="G207" s="149">
        <v>0.42</v>
      </c>
    </row>
    <row r="208" spans="1:7" x14ac:dyDescent="0.25">
      <c r="A208" s="140" t="s">
        <v>210</v>
      </c>
      <c r="B208" s="140" t="s">
        <v>233</v>
      </c>
      <c r="C208" s="155" t="s">
        <v>212</v>
      </c>
      <c r="G208" s="151">
        <v>2.44</v>
      </c>
    </row>
    <row r="209" spans="1:7" x14ac:dyDescent="0.25">
      <c r="A209" s="140" t="s">
        <v>210</v>
      </c>
      <c r="B209" s="140" t="s">
        <v>234</v>
      </c>
      <c r="C209" s="155" t="s">
        <v>212</v>
      </c>
      <c r="G209" s="151">
        <v>0.56000000000000005</v>
      </c>
    </row>
    <row r="210" spans="1:7" x14ac:dyDescent="0.25">
      <c r="A210" s="140" t="s">
        <v>210</v>
      </c>
      <c r="B210" s="140" t="s">
        <v>237</v>
      </c>
      <c r="C210" s="155" t="s">
        <v>212</v>
      </c>
      <c r="G210" s="151">
        <v>1.43</v>
      </c>
    </row>
    <row r="211" spans="1:7" x14ac:dyDescent="0.25">
      <c r="A211" s="141" t="s">
        <v>210</v>
      </c>
      <c r="B211" s="141" t="s">
        <v>241</v>
      </c>
      <c r="C211" s="155" t="s">
        <v>212</v>
      </c>
      <c r="G211" s="152">
        <v>6.03</v>
      </c>
    </row>
    <row r="212" spans="1:7" x14ac:dyDescent="0.25">
      <c r="A212" s="143" t="s">
        <v>210</v>
      </c>
      <c r="B212" s="153" t="s">
        <v>242</v>
      </c>
      <c r="C212" s="155" t="s">
        <v>212</v>
      </c>
      <c r="G212" s="153">
        <v>4.46</v>
      </c>
    </row>
    <row r="213" spans="1:7" x14ac:dyDescent="0.25">
      <c r="A213" s="139" t="s">
        <v>210</v>
      </c>
      <c r="B213" s="139" t="s">
        <v>217</v>
      </c>
      <c r="C213" s="155" t="s">
        <v>212</v>
      </c>
      <c r="G213" s="149">
        <v>0.17</v>
      </c>
    </row>
    <row r="214" spans="1:7" x14ac:dyDescent="0.25">
      <c r="A214" s="140" t="s">
        <v>210</v>
      </c>
      <c r="B214" s="140" t="s">
        <v>217</v>
      </c>
      <c r="C214" s="155" t="s">
        <v>212</v>
      </c>
      <c r="G214" s="151">
        <v>0.26</v>
      </c>
    </row>
    <row r="215" spans="1:7" x14ac:dyDescent="0.25">
      <c r="A215" s="141" t="s">
        <v>210</v>
      </c>
      <c r="B215" s="141" t="s">
        <v>217</v>
      </c>
      <c r="C215" s="155" t="s">
        <v>212</v>
      </c>
      <c r="G215" s="152">
        <v>0.17</v>
      </c>
    </row>
    <row r="216" spans="1:7" x14ac:dyDescent="0.25">
      <c r="A216" s="143" t="s">
        <v>210</v>
      </c>
      <c r="B216" s="143" t="s">
        <v>217</v>
      </c>
      <c r="C216" s="155" t="s">
        <v>212</v>
      </c>
      <c r="G216" s="153">
        <v>0.47</v>
      </c>
    </row>
    <row r="217" spans="1:7" x14ac:dyDescent="0.25">
      <c r="A217" s="144" t="s">
        <v>210</v>
      </c>
      <c r="B217" s="144" t="s">
        <v>217</v>
      </c>
      <c r="C217" s="155" t="s">
        <v>212</v>
      </c>
      <c r="G217" s="169">
        <v>0.56999999999999995</v>
      </c>
    </row>
    <row r="218" spans="1:7" x14ac:dyDescent="0.25">
      <c r="A218" s="145" t="s">
        <v>210</v>
      </c>
      <c r="B218" s="145" t="s">
        <v>217</v>
      </c>
      <c r="C218" s="155" t="s">
        <v>212</v>
      </c>
      <c r="G218" s="167">
        <v>0.49</v>
      </c>
    </row>
    <row r="219" spans="1:7" x14ac:dyDescent="0.25">
      <c r="A219" s="146" t="s">
        <v>210</v>
      </c>
      <c r="B219" s="146" t="s">
        <v>217</v>
      </c>
      <c r="C219" s="155" t="s">
        <v>212</v>
      </c>
      <c r="G219" s="168">
        <v>0.34</v>
      </c>
    </row>
    <row r="220" spans="1:7" x14ac:dyDescent="0.25">
      <c r="A220" s="140" t="s">
        <v>210</v>
      </c>
      <c r="B220" s="140" t="s">
        <v>217</v>
      </c>
      <c r="C220" s="155" t="s">
        <v>212</v>
      </c>
      <c r="G220" s="151">
        <v>0.23</v>
      </c>
    </row>
    <row r="221" spans="1:7" x14ac:dyDescent="0.25">
      <c r="A221" s="141" t="s">
        <v>210</v>
      </c>
      <c r="B221" s="152" t="s">
        <v>243</v>
      </c>
      <c r="C221" s="155" t="s">
        <v>212</v>
      </c>
      <c r="G221" s="152">
        <v>1.32</v>
      </c>
    </row>
    <row r="222" spans="1:7" x14ac:dyDescent="0.25">
      <c r="A222" s="147" t="s">
        <v>225</v>
      </c>
      <c r="B222" s="150" t="s">
        <v>244</v>
      </c>
      <c r="C222" s="155" t="s">
        <v>212</v>
      </c>
      <c r="G222" s="148">
        <v>3.51</v>
      </c>
    </row>
    <row r="223" spans="1:7" x14ac:dyDescent="0.25">
      <c r="A223" s="147" t="s">
        <v>225</v>
      </c>
      <c r="B223" s="170" t="s">
        <v>245</v>
      </c>
      <c r="C223" s="155" t="s">
        <v>212</v>
      </c>
      <c r="G223" s="148">
        <v>43.39</v>
      </c>
    </row>
    <row r="224" spans="1:7" x14ac:dyDescent="0.25">
      <c r="A224" s="147" t="s">
        <v>225</v>
      </c>
      <c r="B224" s="150" t="s">
        <v>246</v>
      </c>
      <c r="C224" s="155" t="s">
        <v>212</v>
      </c>
      <c r="G224" s="147">
        <v>56.57</v>
      </c>
    </row>
    <row r="225" spans="1:7" x14ac:dyDescent="0.25">
      <c r="A225" s="147" t="s">
        <v>210</v>
      </c>
      <c r="B225" s="150" t="s">
        <v>247</v>
      </c>
      <c r="C225" s="155" t="s">
        <v>212</v>
      </c>
      <c r="G225" s="148">
        <v>26.02</v>
      </c>
    </row>
    <row r="226" spans="1:7" x14ac:dyDescent="0.25">
      <c r="A226" s="139" t="s">
        <v>210</v>
      </c>
      <c r="B226" s="139" t="s">
        <v>232</v>
      </c>
      <c r="C226" s="155" t="s">
        <v>212</v>
      </c>
      <c r="G226" s="156">
        <v>0.54</v>
      </c>
    </row>
    <row r="227" spans="1:7" x14ac:dyDescent="0.25">
      <c r="A227" s="140" t="s">
        <v>210</v>
      </c>
      <c r="B227" s="140" t="s">
        <v>233</v>
      </c>
      <c r="C227" s="155" t="s">
        <v>212</v>
      </c>
      <c r="G227" s="157">
        <v>8.01</v>
      </c>
    </row>
    <row r="228" spans="1:7" x14ac:dyDescent="0.25">
      <c r="A228" s="140" t="s">
        <v>210</v>
      </c>
      <c r="B228" s="140" t="s">
        <v>234</v>
      </c>
      <c r="C228" s="155" t="s">
        <v>212</v>
      </c>
      <c r="G228" s="157">
        <v>1.07</v>
      </c>
    </row>
    <row r="229" spans="1:7" x14ac:dyDescent="0.25">
      <c r="A229" s="140" t="s">
        <v>210</v>
      </c>
      <c r="B229" s="140" t="s">
        <v>235</v>
      </c>
      <c r="C229" s="155" t="s">
        <v>212</v>
      </c>
      <c r="G229" s="157">
        <v>1.21</v>
      </c>
    </row>
    <row r="230" spans="1:7" x14ac:dyDescent="0.25">
      <c r="A230" s="140" t="s">
        <v>210</v>
      </c>
      <c r="B230" s="140" t="s">
        <v>236</v>
      </c>
      <c r="C230" s="155" t="s">
        <v>212</v>
      </c>
      <c r="G230" s="157">
        <v>0.41</v>
      </c>
    </row>
    <row r="231" spans="1:7" x14ac:dyDescent="0.25">
      <c r="A231" s="141" t="s">
        <v>210</v>
      </c>
      <c r="B231" s="141" t="s">
        <v>233</v>
      </c>
      <c r="C231" s="155" t="s">
        <v>212</v>
      </c>
      <c r="G231" s="158">
        <v>3.18</v>
      </c>
    </row>
    <row r="232" spans="1:7" x14ac:dyDescent="0.25">
      <c r="A232" s="141" t="s">
        <v>210</v>
      </c>
      <c r="B232" s="141" t="s">
        <v>234</v>
      </c>
      <c r="C232" s="155" t="s">
        <v>212</v>
      </c>
      <c r="G232" s="158">
        <v>0.47</v>
      </c>
    </row>
    <row r="233" spans="1:7" x14ac:dyDescent="0.25">
      <c r="A233" s="141" t="s">
        <v>210</v>
      </c>
      <c r="B233" s="141" t="s">
        <v>235</v>
      </c>
      <c r="C233" s="155" t="s">
        <v>212</v>
      </c>
      <c r="G233" s="158">
        <v>1.08</v>
      </c>
    </row>
    <row r="234" spans="1:7" x14ac:dyDescent="0.25">
      <c r="A234" s="141" t="s">
        <v>210</v>
      </c>
      <c r="B234" s="141" t="s">
        <v>236</v>
      </c>
      <c r="C234" s="155" t="s">
        <v>212</v>
      </c>
      <c r="G234" s="158">
        <v>0.31</v>
      </c>
    </row>
    <row r="235" spans="1:7" x14ac:dyDescent="0.25">
      <c r="A235" s="143" t="s">
        <v>210</v>
      </c>
      <c r="B235" s="143" t="s">
        <v>233</v>
      </c>
      <c r="C235" s="155" t="s">
        <v>212</v>
      </c>
      <c r="G235" s="160">
        <v>4.16</v>
      </c>
    </row>
    <row r="236" spans="1:7" x14ac:dyDescent="0.25">
      <c r="A236" s="143" t="s">
        <v>210</v>
      </c>
      <c r="B236" s="143" t="s">
        <v>234</v>
      </c>
      <c r="C236" s="155" t="s">
        <v>212</v>
      </c>
      <c r="G236" s="160">
        <v>0.33</v>
      </c>
    </row>
    <row r="237" spans="1:7" x14ac:dyDescent="0.25">
      <c r="A237" s="143" t="s">
        <v>210</v>
      </c>
      <c r="B237" s="143" t="s">
        <v>237</v>
      </c>
      <c r="C237" s="155" t="s">
        <v>212</v>
      </c>
      <c r="G237" s="160">
        <v>1.44</v>
      </c>
    </row>
    <row r="238" spans="1:7" x14ac:dyDescent="0.25">
      <c r="A238" s="144" t="s">
        <v>210</v>
      </c>
      <c r="B238" s="144" t="s">
        <v>233</v>
      </c>
      <c r="C238" s="155" t="s">
        <v>212</v>
      </c>
      <c r="G238" s="161">
        <v>5.14</v>
      </c>
    </row>
    <row r="239" spans="1:7" x14ac:dyDescent="0.25">
      <c r="A239" s="144" t="s">
        <v>210</v>
      </c>
      <c r="B239" s="144" t="s">
        <v>234</v>
      </c>
      <c r="C239" s="155" t="s">
        <v>212</v>
      </c>
      <c r="G239" s="161">
        <v>0.59</v>
      </c>
    </row>
    <row r="240" spans="1:7" x14ac:dyDescent="0.25">
      <c r="A240" s="144" t="s">
        <v>210</v>
      </c>
      <c r="B240" s="144" t="s">
        <v>235</v>
      </c>
      <c r="C240" s="155" t="s">
        <v>212</v>
      </c>
      <c r="G240" s="164">
        <v>1.02</v>
      </c>
    </row>
    <row r="241" spans="1:7" x14ac:dyDescent="0.25">
      <c r="A241" s="144" t="s">
        <v>210</v>
      </c>
      <c r="B241" s="144" t="s">
        <v>236</v>
      </c>
      <c r="C241" s="155" t="s">
        <v>212</v>
      </c>
      <c r="G241" s="164">
        <v>1.1399999999999999</v>
      </c>
    </row>
    <row r="242" spans="1:7" x14ac:dyDescent="0.25">
      <c r="A242" s="145" t="s">
        <v>210</v>
      </c>
      <c r="B242" s="145" t="s">
        <v>233</v>
      </c>
      <c r="C242" s="155" t="s">
        <v>212</v>
      </c>
      <c r="G242" s="166">
        <v>5.0999999999999996</v>
      </c>
    </row>
    <row r="243" spans="1:7" x14ac:dyDescent="0.25">
      <c r="A243" s="145" t="s">
        <v>210</v>
      </c>
      <c r="B243" s="145" t="s">
        <v>234</v>
      </c>
      <c r="C243" s="155" t="s">
        <v>212</v>
      </c>
      <c r="G243" s="166">
        <v>1.1399999999999999</v>
      </c>
    </row>
    <row r="244" spans="1:7" x14ac:dyDescent="0.25">
      <c r="A244" s="145" t="s">
        <v>210</v>
      </c>
      <c r="B244" s="145" t="s">
        <v>235</v>
      </c>
      <c r="C244" s="155" t="s">
        <v>212</v>
      </c>
      <c r="G244" s="166">
        <v>2.13</v>
      </c>
    </row>
    <row r="245" spans="1:7" x14ac:dyDescent="0.25">
      <c r="A245" s="145" t="s">
        <v>210</v>
      </c>
      <c r="B245" s="145" t="s">
        <v>238</v>
      </c>
      <c r="C245" s="155" t="s">
        <v>212</v>
      </c>
      <c r="G245" s="166">
        <v>1.38</v>
      </c>
    </row>
    <row r="246" spans="1:7" x14ac:dyDescent="0.25">
      <c r="A246" s="148" t="s">
        <v>225</v>
      </c>
      <c r="B246" s="150" t="s">
        <v>239</v>
      </c>
      <c r="C246" s="155" t="s">
        <v>212</v>
      </c>
      <c r="G246" s="148">
        <v>5.0599999999999996</v>
      </c>
    </row>
    <row r="247" spans="1:7" x14ac:dyDescent="0.25">
      <c r="A247" s="146" t="s">
        <v>210</v>
      </c>
      <c r="B247" s="168" t="s">
        <v>240</v>
      </c>
      <c r="C247" s="155" t="s">
        <v>212</v>
      </c>
      <c r="G247" s="168">
        <v>3.12</v>
      </c>
    </row>
    <row r="248" spans="1:7" x14ac:dyDescent="0.25">
      <c r="A248" s="139" t="s">
        <v>210</v>
      </c>
      <c r="B248" s="139" t="s">
        <v>233</v>
      </c>
      <c r="C248" s="155" t="s">
        <v>212</v>
      </c>
      <c r="G248" s="149">
        <v>4.25</v>
      </c>
    </row>
    <row r="249" spans="1:7" x14ac:dyDescent="0.25">
      <c r="A249" s="139" t="s">
        <v>210</v>
      </c>
      <c r="B249" s="139" t="s">
        <v>234</v>
      </c>
      <c r="C249" s="155" t="s">
        <v>212</v>
      </c>
      <c r="G249" s="149">
        <v>1.1399999999999999</v>
      </c>
    </row>
    <row r="250" spans="1:7" x14ac:dyDescent="0.25">
      <c r="A250" s="139" t="s">
        <v>210</v>
      </c>
      <c r="B250" s="139" t="s">
        <v>235</v>
      </c>
      <c r="C250" s="155" t="s">
        <v>212</v>
      </c>
      <c r="G250" s="149">
        <v>1.43</v>
      </c>
    </row>
    <row r="251" spans="1:7" x14ac:dyDescent="0.25">
      <c r="A251" s="139" t="s">
        <v>210</v>
      </c>
      <c r="B251" s="139" t="s">
        <v>238</v>
      </c>
      <c r="C251" s="155" t="s">
        <v>212</v>
      </c>
      <c r="G251" s="149">
        <v>0.42</v>
      </c>
    </row>
    <row r="252" spans="1:7" x14ac:dyDescent="0.25">
      <c r="A252" s="140" t="s">
        <v>210</v>
      </c>
      <c r="B252" s="140" t="s">
        <v>233</v>
      </c>
      <c r="C252" s="155" t="s">
        <v>212</v>
      </c>
      <c r="G252" s="151">
        <v>2.44</v>
      </c>
    </row>
    <row r="253" spans="1:7" x14ac:dyDescent="0.25">
      <c r="A253" s="140" t="s">
        <v>210</v>
      </c>
      <c r="B253" s="140" t="s">
        <v>234</v>
      </c>
      <c r="C253" s="155" t="s">
        <v>212</v>
      </c>
      <c r="G253" s="151">
        <v>0.56000000000000005</v>
      </c>
    </row>
    <row r="254" spans="1:7" x14ac:dyDescent="0.25">
      <c r="A254" s="140" t="s">
        <v>210</v>
      </c>
      <c r="B254" s="140" t="s">
        <v>237</v>
      </c>
      <c r="C254" s="155" t="s">
        <v>212</v>
      </c>
      <c r="G254" s="151">
        <v>1.43</v>
      </c>
    </row>
    <row r="255" spans="1:7" x14ac:dyDescent="0.25">
      <c r="A255" s="141" t="s">
        <v>210</v>
      </c>
      <c r="B255" s="141" t="s">
        <v>241</v>
      </c>
      <c r="C255" s="155" t="s">
        <v>212</v>
      </c>
      <c r="G255" s="152">
        <v>6.03</v>
      </c>
    </row>
    <row r="256" spans="1:7" x14ac:dyDescent="0.25">
      <c r="A256" s="143" t="s">
        <v>210</v>
      </c>
      <c r="B256" s="153" t="s">
        <v>242</v>
      </c>
      <c r="C256" s="155" t="s">
        <v>212</v>
      </c>
      <c r="G256" s="153">
        <v>4.46</v>
      </c>
    </row>
    <row r="257" spans="1:7" x14ac:dyDescent="0.25">
      <c r="A257" s="139" t="s">
        <v>210</v>
      </c>
      <c r="B257" s="139" t="s">
        <v>217</v>
      </c>
      <c r="C257" s="155" t="s">
        <v>212</v>
      </c>
      <c r="G257" s="149">
        <v>0.17</v>
      </c>
    </row>
    <row r="258" spans="1:7" x14ac:dyDescent="0.25">
      <c r="A258" s="140" t="s">
        <v>210</v>
      </c>
      <c r="B258" s="140" t="s">
        <v>217</v>
      </c>
      <c r="C258" s="155" t="s">
        <v>212</v>
      </c>
      <c r="G258" s="151">
        <v>0.26</v>
      </c>
    </row>
    <row r="259" spans="1:7" x14ac:dyDescent="0.25">
      <c r="A259" s="141" t="s">
        <v>210</v>
      </c>
      <c r="B259" s="141" t="s">
        <v>217</v>
      </c>
      <c r="C259" s="155" t="s">
        <v>212</v>
      </c>
      <c r="G259" s="152">
        <v>0.17</v>
      </c>
    </row>
    <row r="260" spans="1:7" x14ac:dyDescent="0.25">
      <c r="A260" s="143" t="s">
        <v>210</v>
      </c>
      <c r="B260" s="143" t="s">
        <v>217</v>
      </c>
      <c r="C260" s="155" t="s">
        <v>212</v>
      </c>
      <c r="G260" s="153">
        <v>0.47</v>
      </c>
    </row>
    <row r="261" spans="1:7" x14ac:dyDescent="0.25">
      <c r="A261" s="144" t="s">
        <v>210</v>
      </c>
      <c r="B261" s="144" t="s">
        <v>217</v>
      </c>
      <c r="C261" s="155" t="s">
        <v>212</v>
      </c>
      <c r="G261" s="169">
        <v>0.56999999999999995</v>
      </c>
    </row>
    <row r="262" spans="1:7" x14ac:dyDescent="0.25">
      <c r="A262" s="145" t="s">
        <v>210</v>
      </c>
      <c r="B262" s="145" t="s">
        <v>217</v>
      </c>
      <c r="C262" s="155" t="s">
        <v>212</v>
      </c>
      <c r="G262" s="167">
        <v>0.49</v>
      </c>
    </row>
    <row r="263" spans="1:7" x14ac:dyDescent="0.25">
      <c r="A263" s="146" t="s">
        <v>210</v>
      </c>
      <c r="B263" s="146" t="s">
        <v>217</v>
      </c>
      <c r="C263" s="155" t="s">
        <v>212</v>
      </c>
      <c r="G263" s="168">
        <v>0.34</v>
      </c>
    </row>
    <row r="264" spans="1:7" x14ac:dyDescent="0.25">
      <c r="A264" s="140" t="s">
        <v>210</v>
      </c>
      <c r="B264" s="140" t="s">
        <v>217</v>
      </c>
      <c r="C264" s="155" t="s">
        <v>212</v>
      </c>
      <c r="G264" s="151">
        <v>0.23</v>
      </c>
    </row>
    <row r="265" spans="1:7" x14ac:dyDescent="0.25">
      <c r="A265" s="141" t="s">
        <v>210</v>
      </c>
      <c r="B265" s="152" t="s">
        <v>243</v>
      </c>
      <c r="C265" s="155" t="s">
        <v>212</v>
      </c>
      <c r="G265" s="152">
        <v>1.32</v>
      </c>
    </row>
    <row r="266" spans="1:7" x14ac:dyDescent="0.25">
      <c r="A266" s="147" t="s">
        <v>225</v>
      </c>
      <c r="B266" s="150" t="s">
        <v>244</v>
      </c>
      <c r="C266" s="155" t="s">
        <v>212</v>
      </c>
      <c r="G266" s="148">
        <v>3.51</v>
      </c>
    </row>
    <row r="267" spans="1:7" x14ac:dyDescent="0.25">
      <c r="A267" s="147" t="s">
        <v>225</v>
      </c>
      <c r="B267" s="170" t="s">
        <v>245</v>
      </c>
      <c r="C267" s="155" t="s">
        <v>212</v>
      </c>
      <c r="G267" s="148">
        <v>43.39</v>
      </c>
    </row>
    <row r="268" spans="1:7" x14ac:dyDescent="0.25">
      <c r="A268" s="147" t="s">
        <v>225</v>
      </c>
      <c r="B268" s="150" t="s">
        <v>246</v>
      </c>
      <c r="C268" s="155" t="s">
        <v>212</v>
      </c>
      <c r="G268" s="147">
        <v>56.57</v>
      </c>
    </row>
    <row r="269" spans="1:7" x14ac:dyDescent="0.25">
      <c r="A269" s="147" t="s">
        <v>210</v>
      </c>
      <c r="B269" s="150" t="s">
        <v>247</v>
      </c>
      <c r="C269" s="155" t="s">
        <v>212</v>
      </c>
      <c r="G269" s="148">
        <v>26.02</v>
      </c>
    </row>
    <row r="270" spans="1:7" x14ac:dyDescent="0.25">
      <c r="A270" s="171" t="s">
        <v>248</v>
      </c>
      <c r="B270" s="171" t="s">
        <v>249</v>
      </c>
      <c r="C270" s="180" t="s">
        <v>250</v>
      </c>
      <c r="G270" s="191">
        <v>0.51</v>
      </c>
    </row>
    <row r="271" spans="1:7" x14ac:dyDescent="0.25">
      <c r="A271" s="171" t="s">
        <v>248</v>
      </c>
      <c r="B271" s="171" t="s">
        <v>251</v>
      </c>
      <c r="C271" s="180" t="s">
        <v>250</v>
      </c>
      <c r="G271" s="191">
        <v>0.19</v>
      </c>
    </row>
    <row r="272" spans="1:7" x14ac:dyDescent="0.25">
      <c r="A272" s="173" t="s">
        <v>248</v>
      </c>
      <c r="B272" s="173" t="s">
        <v>252</v>
      </c>
      <c r="C272" s="180" t="s">
        <v>250</v>
      </c>
      <c r="G272" s="192">
        <v>1.19</v>
      </c>
    </row>
    <row r="273" spans="1:7" x14ac:dyDescent="0.25">
      <c r="A273" s="173" t="s">
        <v>248</v>
      </c>
      <c r="B273" s="173" t="s">
        <v>251</v>
      </c>
      <c r="C273" s="180" t="s">
        <v>250</v>
      </c>
      <c r="G273" s="192">
        <v>0.15</v>
      </c>
    </row>
    <row r="274" spans="1:7" x14ac:dyDescent="0.25">
      <c r="A274" s="174" t="s">
        <v>248</v>
      </c>
      <c r="B274" s="174" t="s">
        <v>252</v>
      </c>
      <c r="C274" s="180" t="s">
        <v>250</v>
      </c>
      <c r="G274" s="193">
        <v>1.17</v>
      </c>
    </row>
    <row r="275" spans="1:7" x14ac:dyDescent="0.25">
      <c r="A275" s="175" t="s">
        <v>248</v>
      </c>
      <c r="B275" s="175" t="s">
        <v>253</v>
      </c>
      <c r="C275" s="180" t="s">
        <v>250</v>
      </c>
      <c r="G275" s="194">
        <v>0.26</v>
      </c>
    </row>
    <row r="276" spans="1:7" x14ac:dyDescent="0.25">
      <c r="A276" s="175" t="s">
        <v>248</v>
      </c>
      <c r="B276" s="175" t="s">
        <v>254</v>
      </c>
      <c r="C276" s="180" t="s">
        <v>250</v>
      </c>
      <c r="G276" s="194">
        <v>0.17</v>
      </c>
    </row>
    <row r="277" spans="1:7" x14ac:dyDescent="0.25">
      <c r="A277" s="175" t="s">
        <v>248</v>
      </c>
      <c r="B277" s="175" t="s">
        <v>255</v>
      </c>
      <c r="C277" s="180" t="s">
        <v>250</v>
      </c>
      <c r="G277" s="194">
        <v>0.24</v>
      </c>
    </row>
    <row r="278" spans="1:7" x14ac:dyDescent="0.25">
      <c r="A278" s="176" t="s">
        <v>248</v>
      </c>
      <c r="B278" s="176" t="s">
        <v>256</v>
      </c>
      <c r="C278" s="180" t="s">
        <v>250</v>
      </c>
      <c r="G278" s="195">
        <v>0.27</v>
      </c>
    </row>
    <row r="279" spans="1:7" x14ac:dyDescent="0.25">
      <c r="A279" s="176" t="s">
        <v>248</v>
      </c>
      <c r="B279" s="185" t="s">
        <v>257</v>
      </c>
      <c r="C279" s="180" t="s">
        <v>250</v>
      </c>
      <c r="G279" s="195">
        <v>0.13</v>
      </c>
    </row>
    <row r="280" spans="1:7" x14ac:dyDescent="0.25">
      <c r="A280" s="176" t="s">
        <v>248</v>
      </c>
      <c r="B280" s="176" t="s">
        <v>255</v>
      </c>
      <c r="C280" s="180" t="s">
        <v>250</v>
      </c>
      <c r="G280" s="195">
        <v>0.3</v>
      </c>
    </row>
    <row r="281" spans="1:7" x14ac:dyDescent="0.25">
      <c r="A281" s="177" t="s">
        <v>248</v>
      </c>
      <c r="B281" s="177" t="s">
        <v>258</v>
      </c>
      <c r="C281" s="180" t="s">
        <v>250</v>
      </c>
      <c r="G281" s="196">
        <v>0.43</v>
      </c>
    </row>
    <row r="282" spans="1:7" x14ac:dyDescent="0.25">
      <c r="A282" s="177" t="s">
        <v>248</v>
      </c>
      <c r="B282" s="177" t="s">
        <v>254</v>
      </c>
      <c r="C282" s="180" t="s">
        <v>250</v>
      </c>
      <c r="G282" s="196">
        <v>0.23</v>
      </c>
    </row>
    <row r="283" spans="1:7" x14ac:dyDescent="0.25">
      <c r="A283" s="177" t="s">
        <v>248</v>
      </c>
      <c r="B283" s="177" t="s">
        <v>255</v>
      </c>
      <c r="C283" s="180" t="s">
        <v>250</v>
      </c>
      <c r="G283" s="196">
        <v>0.21</v>
      </c>
    </row>
    <row r="284" spans="1:7" x14ac:dyDescent="0.25">
      <c r="A284" s="178" t="s">
        <v>248</v>
      </c>
      <c r="B284" s="178" t="s">
        <v>259</v>
      </c>
      <c r="C284" s="180" t="s">
        <v>250</v>
      </c>
      <c r="G284" s="197">
        <v>0.28000000000000003</v>
      </c>
    </row>
    <row r="285" spans="1:7" x14ac:dyDescent="0.25">
      <c r="A285" s="178" t="s">
        <v>248</v>
      </c>
      <c r="B285" s="178" t="s">
        <v>254</v>
      </c>
      <c r="C285" s="180" t="s">
        <v>250</v>
      </c>
      <c r="G285" s="187">
        <v>0.19</v>
      </c>
    </row>
    <row r="286" spans="1:7" x14ac:dyDescent="0.25">
      <c r="A286" s="178" t="s">
        <v>248</v>
      </c>
      <c r="B286" s="178" t="s">
        <v>255</v>
      </c>
      <c r="C286" s="180" t="s">
        <v>250</v>
      </c>
      <c r="G286" s="187">
        <v>0.23</v>
      </c>
    </row>
    <row r="287" spans="1:7" x14ac:dyDescent="0.25">
      <c r="A287" s="171" t="s">
        <v>248</v>
      </c>
      <c r="B287" s="171" t="s">
        <v>260</v>
      </c>
      <c r="C287" s="180" t="s">
        <v>250</v>
      </c>
      <c r="G287" s="181">
        <v>1.34</v>
      </c>
    </row>
    <row r="288" spans="1:7" x14ac:dyDescent="0.25">
      <c r="A288" s="173" t="s">
        <v>248</v>
      </c>
      <c r="B288" s="173" t="s">
        <v>260</v>
      </c>
      <c r="C288" s="180" t="s">
        <v>250</v>
      </c>
      <c r="G288" s="182">
        <v>0.57999999999999996</v>
      </c>
    </row>
    <row r="289" spans="1:7" x14ac:dyDescent="0.25">
      <c r="A289" s="174" t="s">
        <v>248</v>
      </c>
      <c r="B289" s="174" t="s">
        <v>260</v>
      </c>
      <c r="C289" s="180" t="s">
        <v>250</v>
      </c>
      <c r="G289" s="183">
        <v>0.52</v>
      </c>
    </row>
    <row r="290" spans="1:7" x14ac:dyDescent="0.25">
      <c r="A290" s="175" t="s">
        <v>248</v>
      </c>
      <c r="B290" s="175" t="s">
        <v>260</v>
      </c>
      <c r="C290" s="180" t="s">
        <v>250</v>
      </c>
      <c r="G290" s="184">
        <v>1.1000000000000001</v>
      </c>
    </row>
    <row r="291" spans="1:7" x14ac:dyDescent="0.25">
      <c r="A291" s="176" t="s">
        <v>248</v>
      </c>
      <c r="B291" s="176" t="s">
        <v>260</v>
      </c>
      <c r="C291" s="180" t="s">
        <v>250</v>
      </c>
      <c r="G291" s="185">
        <v>1.37</v>
      </c>
    </row>
    <row r="292" spans="1:7" x14ac:dyDescent="0.25">
      <c r="A292" s="177" t="s">
        <v>248</v>
      </c>
      <c r="B292" s="177" t="s">
        <v>260</v>
      </c>
      <c r="C292" s="180" t="s">
        <v>250</v>
      </c>
      <c r="G292" s="186">
        <v>1.23</v>
      </c>
    </row>
    <row r="293" spans="1:7" x14ac:dyDescent="0.25">
      <c r="A293" s="178" t="s">
        <v>248</v>
      </c>
      <c r="B293" s="178" t="s">
        <v>260</v>
      </c>
      <c r="C293" s="180" t="s">
        <v>250</v>
      </c>
      <c r="G293" s="187">
        <v>0.41</v>
      </c>
    </row>
    <row r="294" spans="1:7" x14ac:dyDescent="0.25">
      <c r="A294" s="172" t="s">
        <v>248</v>
      </c>
      <c r="B294" s="172" t="s">
        <v>260</v>
      </c>
      <c r="C294" s="180" t="s">
        <v>250</v>
      </c>
      <c r="G294" s="188">
        <v>0.37</v>
      </c>
    </row>
    <row r="295" spans="1:7" x14ac:dyDescent="0.25">
      <c r="A295" s="171" t="s">
        <v>248</v>
      </c>
      <c r="B295" s="171" t="s">
        <v>260</v>
      </c>
      <c r="C295" s="180" t="s">
        <v>250</v>
      </c>
      <c r="G295" s="181">
        <v>0.31</v>
      </c>
    </row>
    <row r="296" spans="1:7" x14ac:dyDescent="0.25">
      <c r="A296" s="173" t="s">
        <v>248</v>
      </c>
      <c r="B296" s="173" t="s">
        <v>260</v>
      </c>
      <c r="C296" s="180" t="s">
        <v>250</v>
      </c>
      <c r="G296" s="182">
        <v>0.34</v>
      </c>
    </row>
    <row r="297" spans="1:7" x14ac:dyDescent="0.25">
      <c r="A297" s="174" t="s">
        <v>248</v>
      </c>
      <c r="B297" s="174" t="s">
        <v>260</v>
      </c>
      <c r="C297" s="180" t="s">
        <v>250</v>
      </c>
      <c r="G297" s="183">
        <v>0.23</v>
      </c>
    </row>
    <row r="298" spans="1:7" x14ac:dyDescent="0.25">
      <c r="A298" s="175" t="s">
        <v>248</v>
      </c>
      <c r="B298" s="175" t="s">
        <v>259</v>
      </c>
      <c r="C298" s="180" t="s">
        <v>250</v>
      </c>
      <c r="G298" s="184">
        <v>0.12</v>
      </c>
    </row>
    <row r="299" spans="1:7" x14ac:dyDescent="0.25">
      <c r="A299" s="175" t="s">
        <v>248</v>
      </c>
      <c r="B299" s="184" t="s">
        <v>261</v>
      </c>
      <c r="C299" s="180" t="s">
        <v>250</v>
      </c>
      <c r="G299" s="184">
        <v>0.34</v>
      </c>
    </row>
    <row r="300" spans="1:7" x14ac:dyDescent="0.25">
      <c r="A300" s="175" t="s">
        <v>248</v>
      </c>
      <c r="B300" s="184" t="s">
        <v>254</v>
      </c>
      <c r="C300" s="180" t="s">
        <v>250</v>
      </c>
      <c r="G300" s="184">
        <v>0.23</v>
      </c>
    </row>
    <row r="301" spans="1:7" x14ac:dyDescent="0.25">
      <c r="A301" s="175" t="s">
        <v>248</v>
      </c>
      <c r="B301" s="175" t="s">
        <v>262</v>
      </c>
      <c r="C301" s="180" t="s">
        <v>250</v>
      </c>
      <c r="G301" s="184">
        <v>0.22</v>
      </c>
    </row>
    <row r="302" spans="1:7" x14ac:dyDescent="0.25">
      <c r="A302" s="175" t="s">
        <v>248</v>
      </c>
      <c r="B302" s="184" t="s">
        <v>254</v>
      </c>
      <c r="C302" s="180" t="s">
        <v>250</v>
      </c>
      <c r="G302" s="184">
        <v>0.18</v>
      </c>
    </row>
    <row r="303" spans="1:7" x14ac:dyDescent="0.25">
      <c r="A303" s="175" t="s">
        <v>248</v>
      </c>
      <c r="B303" s="175" t="s">
        <v>263</v>
      </c>
      <c r="C303" s="180" t="s">
        <v>250</v>
      </c>
      <c r="G303" s="184">
        <v>0.36</v>
      </c>
    </row>
    <row r="304" spans="1:7" x14ac:dyDescent="0.25">
      <c r="A304" s="176" t="s">
        <v>248</v>
      </c>
      <c r="B304" s="176" t="s">
        <v>259</v>
      </c>
      <c r="C304" s="180" t="s">
        <v>250</v>
      </c>
      <c r="G304" s="185">
        <v>0.16</v>
      </c>
    </row>
    <row r="305" spans="1:7" x14ac:dyDescent="0.25">
      <c r="A305" s="176" t="s">
        <v>248</v>
      </c>
      <c r="B305" s="185" t="s">
        <v>261</v>
      </c>
      <c r="C305" s="180" t="s">
        <v>250</v>
      </c>
      <c r="G305" s="185">
        <v>0.11</v>
      </c>
    </row>
    <row r="306" spans="1:7" x14ac:dyDescent="0.25">
      <c r="A306" s="176" t="s">
        <v>248</v>
      </c>
      <c r="B306" s="185" t="s">
        <v>264</v>
      </c>
      <c r="C306" s="180" t="s">
        <v>250</v>
      </c>
      <c r="G306" s="185">
        <v>0.14000000000000001</v>
      </c>
    </row>
    <row r="307" spans="1:7" x14ac:dyDescent="0.25">
      <c r="A307" s="176" t="s">
        <v>248</v>
      </c>
      <c r="B307" s="185" t="s">
        <v>254</v>
      </c>
      <c r="C307" s="180" t="s">
        <v>250</v>
      </c>
      <c r="G307" s="185">
        <v>0.23</v>
      </c>
    </row>
    <row r="308" spans="1:7" x14ac:dyDescent="0.25">
      <c r="A308" s="176" t="s">
        <v>248</v>
      </c>
      <c r="B308" s="176" t="s">
        <v>265</v>
      </c>
      <c r="C308" s="180" t="s">
        <v>250</v>
      </c>
      <c r="G308" s="185">
        <v>0.22</v>
      </c>
    </row>
    <row r="309" spans="1:7" x14ac:dyDescent="0.25">
      <c r="A309" s="176" t="s">
        <v>248</v>
      </c>
      <c r="B309" s="185" t="s">
        <v>254</v>
      </c>
      <c r="C309" s="180" t="s">
        <v>250</v>
      </c>
      <c r="G309" s="185">
        <v>0.14000000000000001</v>
      </c>
    </row>
    <row r="310" spans="1:7" x14ac:dyDescent="0.25">
      <c r="A310" s="176" t="s">
        <v>248</v>
      </c>
      <c r="B310" s="176" t="s">
        <v>263</v>
      </c>
      <c r="C310" s="180" t="s">
        <v>250</v>
      </c>
      <c r="G310" s="185">
        <v>0.17</v>
      </c>
    </row>
    <row r="311" spans="1:7" x14ac:dyDescent="0.25">
      <c r="A311" s="177" t="s">
        <v>248</v>
      </c>
      <c r="B311" s="177" t="s">
        <v>259</v>
      </c>
      <c r="C311" s="180" t="s">
        <v>250</v>
      </c>
      <c r="G311" s="186">
        <v>0.13</v>
      </c>
    </row>
    <row r="312" spans="1:7" x14ac:dyDescent="0.25">
      <c r="A312" s="177" t="s">
        <v>248</v>
      </c>
      <c r="B312" s="186" t="s">
        <v>261</v>
      </c>
      <c r="C312" s="180" t="s">
        <v>250</v>
      </c>
      <c r="G312" s="186">
        <v>0.12</v>
      </c>
    </row>
    <row r="313" spans="1:7" x14ac:dyDescent="0.25">
      <c r="A313" s="177" t="s">
        <v>248</v>
      </c>
      <c r="B313" s="186" t="s">
        <v>266</v>
      </c>
      <c r="C313" s="180" t="s">
        <v>250</v>
      </c>
      <c r="G313" s="186">
        <v>0.25</v>
      </c>
    </row>
    <row r="314" spans="1:7" x14ac:dyDescent="0.25">
      <c r="A314" s="177" t="s">
        <v>248</v>
      </c>
      <c r="B314" s="186" t="s">
        <v>255</v>
      </c>
      <c r="C314" s="180" t="s">
        <v>250</v>
      </c>
      <c r="G314" s="186">
        <v>0.28000000000000003</v>
      </c>
    </row>
    <row r="315" spans="1:7" x14ac:dyDescent="0.25">
      <c r="A315" s="178" t="s">
        <v>248</v>
      </c>
      <c r="B315" s="178" t="s">
        <v>259</v>
      </c>
      <c r="C315" s="180" t="s">
        <v>250</v>
      </c>
      <c r="G315" s="187">
        <v>0.21</v>
      </c>
    </row>
    <row r="316" spans="1:7" x14ac:dyDescent="0.25">
      <c r="A316" s="178" t="s">
        <v>248</v>
      </c>
      <c r="B316" s="187" t="s">
        <v>261</v>
      </c>
      <c r="C316" s="180" t="s">
        <v>250</v>
      </c>
      <c r="G316" s="187">
        <v>0.08</v>
      </c>
    </row>
    <row r="317" spans="1:7" x14ac:dyDescent="0.25">
      <c r="A317" s="178" t="s">
        <v>248</v>
      </c>
      <c r="B317" s="187" t="s">
        <v>264</v>
      </c>
      <c r="C317" s="180" t="s">
        <v>250</v>
      </c>
      <c r="G317" s="187">
        <v>0.52</v>
      </c>
    </row>
    <row r="318" spans="1:7" x14ac:dyDescent="0.25">
      <c r="A318" s="178" t="s">
        <v>248</v>
      </c>
      <c r="B318" s="187" t="s">
        <v>266</v>
      </c>
      <c r="C318" s="180" t="s">
        <v>250</v>
      </c>
      <c r="G318" s="187">
        <v>0.14000000000000001</v>
      </c>
    </row>
    <row r="319" spans="1:7" x14ac:dyDescent="0.25">
      <c r="A319" s="178" t="s">
        <v>248</v>
      </c>
      <c r="B319" s="187" t="s">
        <v>267</v>
      </c>
      <c r="C319" s="180" t="s">
        <v>250</v>
      </c>
      <c r="G319" s="187">
        <v>0.28999999999999998</v>
      </c>
    </row>
    <row r="320" spans="1:7" x14ac:dyDescent="0.25">
      <c r="A320" s="178" t="s">
        <v>248</v>
      </c>
      <c r="B320" s="187" t="s">
        <v>257</v>
      </c>
      <c r="C320" s="180" t="s">
        <v>250</v>
      </c>
      <c r="G320" s="187">
        <v>0.12</v>
      </c>
    </row>
    <row r="321" spans="1:7" x14ac:dyDescent="0.25">
      <c r="A321" s="178" t="s">
        <v>248</v>
      </c>
      <c r="B321" s="187" t="s">
        <v>263</v>
      </c>
      <c r="C321" s="180" t="s">
        <v>250</v>
      </c>
      <c r="G321" s="187">
        <v>0.19</v>
      </c>
    </row>
    <row r="322" spans="1:7" x14ac:dyDescent="0.25">
      <c r="A322" s="171" t="s">
        <v>248</v>
      </c>
      <c r="B322" s="171" t="s">
        <v>259</v>
      </c>
      <c r="C322" s="180" t="s">
        <v>250</v>
      </c>
      <c r="G322" s="181">
        <v>0.18</v>
      </c>
    </row>
    <row r="323" spans="1:7" x14ac:dyDescent="0.25">
      <c r="A323" s="171" t="s">
        <v>248</v>
      </c>
      <c r="B323" s="181" t="s">
        <v>261</v>
      </c>
      <c r="C323" s="180" t="s">
        <v>250</v>
      </c>
      <c r="G323" s="181">
        <v>0.4</v>
      </c>
    </row>
    <row r="324" spans="1:7" x14ac:dyDescent="0.25">
      <c r="A324" s="171" t="s">
        <v>248</v>
      </c>
      <c r="B324" s="181" t="s">
        <v>257</v>
      </c>
      <c r="C324" s="180" t="s">
        <v>250</v>
      </c>
      <c r="G324" s="181">
        <v>0.9</v>
      </c>
    </row>
    <row r="325" spans="1:7" x14ac:dyDescent="0.25">
      <c r="A325" s="171" t="s">
        <v>248</v>
      </c>
      <c r="B325" s="181" t="s">
        <v>265</v>
      </c>
      <c r="C325" s="180" t="s">
        <v>250</v>
      </c>
      <c r="G325" s="181">
        <v>0.2</v>
      </c>
    </row>
    <row r="326" spans="1:7" x14ac:dyDescent="0.25">
      <c r="A326" s="171" t="s">
        <v>248</v>
      </c>
      <c r="B326" s="181" t="s">
        <v>268</v>
      </c>
      <c r="C326" s="180" t="s">
        <v>250</v>
      </c>
      <c r="G326" s="181">
        <v>0.9</v>
      </c>
    </row>
    <row r="327" spans="1:7" x14ac:dyDescent="0.25">
      <c r="A327" s="171" t="s">
        <v>248</v>
      </c>
      <c r="B327" s="181" t="s">
        <v>263</v>
      </c>
      <c r="C327" s="180" t="s">
        <v>250</v>
      </c>
      <c r="G327" s="181">
        <v>0.43</v>
      </c>
    </row>
    <row r="328" spans="1:7" x14ac:dyDescent="0.25">
      <c r="A328" s="173" t="s">
        <v>248</v>
      </c>
      <c r="B328" s="173" t="s">
        <v>259</v>
      </c>
      <c r="C328" s="180" t="s">
        <v>250</v>
      </c>
      <c r="G328" s="182">
        <v>0.17</v>
      </c>
    </row>
    <row r="329" spans="1:7" x14ac:dyDescent="0.25">
      <c r="A329" s="173" t="s">
        <v>248</v>
      </c>
      <c r="B329" s="182" t="s">
        <v>261</v>
      </c>
      <c r="C329" s="180" t="s">
        <v>250</v>
      </c>
      <c r="G329" s="182">
        <v>0.12</v>
      </c>
    </row>
    <row r="330" spans="1:7" x14ac:dyDescent="0.25">
      <c r="A330" s="173" t="s">
        <v>248</v>
      </c>
      <c r="B330" s="182" t="s">
        <v>269</v>
      </c>
      <c r="C330" s="180" t="s">
        <v>250</v>
      </c>
      <c r="G330" s="182">
        <v>1.59</v>
      </c>
    </row>
    <row r="331" spans="1:7" x14ac:dyDescent="0.25">
      <c r="A331" s="173" t="s">
        <v>248</v>
      </c>
      <c r="B331" s="182" t="s">
        <v>257</v>
      </c>
      <c r="C331" s="180" t="s">
        <v>250</v>
      </c>
      <c r="G331" s="182">
        <v>0.13</v>
      </c>
    </row>
    <row r="332" spans="1:7" x14ac:dyDescent="0.25">
      <c r="A332" s="173" t="s">
        <v>248</v>
      </c>
      <c r="B332" s="182" t="s">
        <v>270</v>
      </c>
      <c r="C332" s="180" t="s">
        <v>250</v>
      </c>
      <c r="G332" s="182">
        <v>0.24</v>
      </c>
    </row>
    <row r="333" spans="1:7" x14ac:dyDescent="0.25">
      <c r="A333" s="173" t="s">
        <v>248</v>
      </c>
      <c r="B333" s="182" t="s">
        <v>271</v>
      </c>
      <c r="C333" s="180" t="s">
        <v>250</v>
      </c>
      <c r="G333" s="182">
        <v>5.42</v>
      </c>
    </row>
    <row r="334" spans="1:7" x14ac:dyDescent="0.25">
      <c r="A334" s="173" t="s">
        <v>248</v>
      </c>
      <c r="B334" s="182" t="s">
        <v>272</v>
      </c>
      <c r="C334" s="180" t="s">
        <v>250</v>
      </c>
      <c r="G334" s="182">
        <v>0.55000000000000004</v>
      </c>
    </row>
    <row r="335" spans="1:7" x14ac:dyDescent="0.25">
      <c r="A335" s="174" t="s">
        <v>248</v>
      </c>
      <c r="B335" s="183" t="s">
        <v>259</v>
      </c>
      <c r="C335" s="180" t="s">
        <v>250</v>
      </c>
      <c r="G335" s="183">
        <v>0.19</v>
      </c>
    </row>
    <row r="336" spans="1:7" x14ac:dyDescent="0.25">
      <c r="A336" s="174" t="s">
        <v>248</v>
      </c>
      <c r="B336" s="183" t="s">
        <v>261</v>
      </c>
      <c r="C336" s="180" t="s">
        <v>250</v>
      </c>
      <c r="G336" s="183">
        <v>0.19</v>
      </c>
    </row>
    <row r="337" spans="1:7" x14ac:dyDescent="0.25">
      <c r="A337" s="174" t="s">
        <v>248</v>
      </c>
      <c r="B337" s="183" t="s">
        <v>273</v>
      </c>
      <c r="C337" s="180" t="s">
        <v>250</v>
      </c>
      <c r="G337" s="183">
        <v>1.53</v>
      </c>
    </row>
    <row r="338" spans="1:7" x14ac:dyDescent="0.25">
      <c r="A338" s="174" t="s">
        <v>248</v>
      </c>
      <c r="B338" s="183" t="s">
        <v>257</v>
      </c>
      <c r="C338" s="180" t="s">
        <v>250</v>
      </c>
      <c r="G338" s="183">
        <v>0.23</v>
      </c>
    </row>
    <row r="339" spans="1:7" x14ac:dyDescent="0.25">
      <c r="A339" s="174" t="s">
        <v>248</v>
      </c>
      <c r="B339" s="183" t="s">
        <v>255</v>
      </c>
      <c r="C339" s="180" t="s">
        <v>250</v>
      </c>
      <c r="G339" s="183">
        <v>0.26</v>
      </c>
    </row>
    <row r="340" spans="1:7" x14ac:dyDescent="0.25">
      <c r="A340" s="175" t="s">
        <v>248</v>
      </c>
      <c r="B340" s="184" t="s">
        <v>259</v>
      </c>
      <c r="C340" s="180" t="s">
        <v>250</v>
      </c>
      <c r="G340" s="184">
        <v>0.13</v>
      </c>
    </row>
    <row r="341" spans="1:7" x14ac:dyDescent="0.25">
      <c r="A341" s="175" t="s">
        <v>248</v>
      </c>
      <c r="B341" s="184" t="s">
        <v>269</v>
      </c>
      <c r="C341" s="180" t="s">
        <v>250</v>
      </c>
      <c r="G341" s="184">
        <v>0.22</v>
      </c>
    </row>
    <row r="342" spans="1:7" x14ac:dyDescent="0.25">
      <c r="A342" s="175" t="s">
        <v>248</v>
      </c>
      <c r="B342" s="184" t="s">
        <v>274</v>
      </c>
      <c r="C342" s="180" t="s">
        <v>250</v>
      </c>
      <c r="G342" s="184">
        <v>0.21</v>
      </c>
    </row>
    <row r="343" spans="1:7" x14ac:dyDescent="0.25">
      <c r="A343" s="175" t="s">
        <v>248</v>
      </c>
      <c r="B343" s="184" t="s">
        <v>275</v>
      </c>
      <c r="C343" s="180" t="s">
        <v>250</v>
      </c>
      <c r="G343" s="184">
        <v>0.31</v>
      </c>
    </row>
    <row r="344" spans="1:7" x14ac:dyDescent="0.25">
      <c r="A344" s="175" t="s">
        <v>248</v>
      </c>
      <c r="B344" s="184" t="s">
        <v>254</v>
      </c>
      <c r="C344" s="180" t="s">
        <v>250</v>
      </c>
      <c r="G344" s="184">
        <v>0.14000000000000001</v>
      </c>
    </row>
    <row r="345" spans="1:7" x14ac:dyDescent="0.25">
      <c r="A345" s="175" t="s">
        <v>248</v>
      </c>
      <c r="B345" s="184" t="s">
        <v>276</v>
      </c>
      <c r="C345" s="180" t="s">
        <v>250</v>
      </c>
      <c r="G345" s="184">
        <v>0.42</v>
      </c>
    </row>
    <row r="346" spans="1:7" x14ac:dyDescent="0.25">
      <c r="A346" s="176" t="s">
        <v>248</v>
      </c>
      <c r="B346" s="185" t="s">
        <v>277</v>
      </c>
      <c r="C346" s="180" t="s">
        <v>250</v>
      </c>
      <c r="G346" s="185">
        <v>0.12</v>
      </c>
    </row>
    <row r="347" spans="1:7" x14ac:dyDescent="0.25">
      <c r="A347" s="176" t="s">
        <v>248</v>
      </c>
      <c r="B347" s="185" t="s">
        <v>261</v>
      </c>
      <c r="C347" s="180" t="s">
        <v>250</v>
      </c>
      <c r="G347" s="185">
        <v>0.9</v>
      </c>
    </row>
    <row r="348" spans="1:7" x14ac:dyDescent="0.25">
      <c r="A348" s="176" t="s">
        <v>248</v>
      </c>
      <c r="B348" s="185" t="s">
        <v>254</v>
      </c>
      <c r="C348" s="180" t="s">
        <v>250</v>
      </c>
      <c r="G348" s="185">
        <v>0.13</v>
      </c>
    </row>
    <row r="349" spans="1:7" x14ac:dyDescent="0.25">
      <c r="A349" s="176" t="s">
        <v>248</v>
      </c>
      <c r="B349" s="185" t="s">
        <v>278</v>
      </c>
      <c r="C349" s="180" t="s">
        <v>250</v>
      </c>
      <c r="G349" s="185">
        <v>0.25</v>
      </c>
    </row>
    <row r="350" spans="1:7" x14ac:dyDescent="0.25">
      <c r="A350" s="177" t="s">
        <v>248</v>
      </c>
      <c r="B350" s="186" t="s">
        <v>261</v>
      </c>
      <c r="C350" s="180" t="s">
        <v>250</v>
      </c>
      <c r="G350" s="186">
        <v>0.17</v>
      </c>
    </row>
    <row r="351" spans="1:7" x14ac:dyDescent="0.25">
      <c r="A351" s="177" t="s">
        <v>248</v>
      </c>
      <c r="B351" s="186" t="s">
        <v>257</v>
      </c>
      <c r="C351" s="180" t="s">
        <v>250</v>
      </c>
      <c r="G351" s="186">
        <v>0.11</v>
      </c>
    </row>
    <row r="352" spans="1:7" x14ac:dyDescent="0.25">
      <c r="A352" s="177" t="s">
        <v>248</v>
      </c>
      <c r="B352" s="186" t="s">
        <v>255</v>
      </c>
      <c r="C352" s="180" t="s">
        <v>250</v>
      </c>
      <c r="G352" s="186">
        <v>0.14000000000000001</v>
      </c>
    </row>
    <row r="353" spans="1:7" x14ac:dyDescent="0.25">
      <c r="A353" s="178" t="s">
        <v>248</v>
      </c>
      <c r="B353" s="178" t="s">
        <v>259</v>
      </c>
      <c r="C353" s="180" t="s">
        <v>250</v>
      </c>
      <c r="G353" s="187">
        <v>0.14000000000000001</v>
      </c>
    </row>
    <row r="354" spans="1:7" x14ac:dyDescent="0.25">
      <c r="A354" s="178" t="s">
        <v>248</v>
      </c>
      <c r="B354" s="187" t="s">
        <v>257</v>
      </c>
      <c r="C354" s="180" t="s">
        <v>250</v>
      </c>
      <c r="G354" s="187">
        <v>0.12</v>
      </c>
    </row>
    <row r="355" spans="1:7" x14ac:dyDescent="0.25">
      <c r="A355" s="178" t="s">
        <v>248</v>
      </c>
      <c r="B355" s="187" t="s">
        <v>261</v>
      </c>
      <c r="C355" s="180" t="s">
        <v>250</v>
      </c>
      <c r="G355" s="187">
        <v>0.12</v>
      </c>
    </row>
    <row r="356" spans="1:7" x14ac:dyDescent="0.25">
      <c r="A356" s="178" t="s">
        <v>248</v>
      </c>
      <c r="B356" s="187" t="s">
        <v>279</v>
      </c>
      <c r="C356" s="180" t="s">
        <v>250</v>
      </c>
      <c r="G356" s="187">
        <v>0.21</v>
      </c>
    </row>
    <row r="357" spans="1:7" x14ac:dyDescent="0.25">
      <c r="A357" s="172" t="s">
        <v>248</v>
      </c>
      <c r="B357" s="188" t="s">
        <v>280</v>
      </c>
      <c r="C357" s="180" t="s">
        <v>250</v>
      </c>
      <c r="G357" s="188">
        <v>0.25</v>
      </c>
    </row>
    <row r="358" spans="1:7" x14ac:dyDescent="0.25">
      <c r="A358" s="172" t="s">
        <v>248</v>
      </c>
      <c r="B358" s="188" t="s">
        <v>257</v>
      </c>
      <c r="C358" s="180" t="s">
        <v>250</v>
      </c>
      <c r="G358" s="188">
        <v>0.09</v>
      </c>
    </row>
    <row r="359" spans="1:7" x14ac:dyDescent="0.25">
      <c r="A359" s="172" t="s">
        <v>248</v>
      </c>
      <c r="B359" s="188" t="s">
        <v>255</v>
      </c>
      <c r="C359" s="180" t="s">
        <v>250</v>
      </c>
      <c r="G359" s="188">
        <v>0.48</v>
      </c>
    </row>
    <row r="360" spans="1:7" x14ac:dyDescent="0.25">
      <c r="A360" s="171" t="s">
        <v>248</v>
      </c>
      <c r="B360" s="181" t="s">
        <v>281</v>
      </c>
      <c r="C360" s="180" t="s">
        <v>250</v>
      </c>
      <c r="G360" s="181">
        <v>3.16</v>
      </c>
    </row>
    <row r="361" spans="1:7" x14ac:dyDescent="0.25">
      <c r="A361" s="179" t="s">
        <v>282</v>
      </c>
      <c r="B361" s="189" t="s">
        <v>283</v>
      </c>
      <c r="C361" s="180" t="s">
        <v>250</v>
      </c>
      <c r="G361" s="179">
        <v>46.26</v>
      </c>
    </row>
    <row r="362" spans="1:7" x14ac:dyDescent="0.25">
      <c r="A362" s="171" t="s">
        <v>248</v>
      </c>
      <c r="B362" s="190" t="s">
        <v>284</v>
      </c>
      <c r="C362" s="180" t="s">
        <v>250</v>
      </c>
      <c r="G362" s="181">
        <v>1.21</v>
      </c>
    </row>
    <row r="363" spans="1:7" x14ac:dyDescent="0.25">
      <c r="A363" s="171" t="s">
        <v>248</v>
      </c>
      <c r="B363" s="181" t="s">
        <v>257</v>
      </c>
      <c r="C363" s="180" t="s">
        <v>250</v>
      </c>
      <c r="G363" s="181">
        <v>0.13</v>
      </c>
    </row>
    <row r="364" spans="1:7" x14ac:dyDescent="0.25">
      <c r="A364" s="171" t="s">
        <v>248</v>
      </c>
      <c r="B364" s="181" t="s">
        <v>255</v>
      </c>
      <c r="C364" s="180" t="s">
        <v>250</v>
      </c>
      <c r="G364" s="181">
        <v>0.56000000000000005</v>
      </c>
    </row>
    <row r="365" spans="1:7" x14ac:dyDescent="0.25">
      <c r="A365" s="198" t="s">
        <v>285</v>
      </c>
      <c r="B365" s="198" t="s">
        <v>286</v>
      </c>
      <c r="C365" t="s">
        <v>287</v>
      </c>
      <c r="G365" s="202">
        <v>1.41</v>
      </c>
    </row>
    <row r="366" spans="1:7" x14ac:dyDescent="0.25">
      <c r="A366" s="198" t="s">
        <v>285</v>
      </c>
      <c r="B366" s="198" t="s">
        <v>286</v>
      </c>
      <c r="C366" t="s">
        <v>287</v>
      </c>
      <c r="G366" s="202">
        <v>1.22</v>
      </c>
    </row>
    <row r="367" spans="1:7" x14ac:dyDescent="0.25">
      <c r="A367" s="198" t="s">
        <v>285</v>
      </c>
      <c r="B367" s="198" t="s">
        <v>286</v>
      </c>
      <c r="C367" t="s">
        <v>287</v>
      </c>
      <c r="G367" s="202">
        <v>1.24</v>
      </c>
    </row>
    <row r="368" spans="1:7" x14ac:dyDescent="0.25">
      <c r="A368" s="198" t="s">
        <v>285</v>
      </c>
      <c r="B368" s="198" t="s">
        <v>286</v>
      </c>
      <c r="C368" t="s">
        <v>287</v>
      </c>
      <c r="G368" s="203">
        <v>2.41</v>
      </c>
    </row>
    <row r="369" spans="1:7" x14ac:dyDescent="0.25">
      <c r="A369" s="198" t="s">
        <v>285</v>
      </c>
      <c r="B369" s="198" t="s">
        <v>286</v>
      </c>
      <c r="C369" t="s">
        <v>287</v>
      </c>
      <c r="G369" s="203">
        <v>4.28</v>
      </c>
    </row>
    <row r="370" spans="1:7" x14ac:dyDescent="0.25">
      <c r="A370" s="198" t="s">
        <v>285</v>
      </c>
      <c r="B370" s="198" t="s">
        <v>286</v>
      </c>
      <c r="C370" t="s">
        <v>287</v>
      </c>
      <c r="G370" s="203">
        <v>8.0500000000000007</v>
      </c>
    </row>
    <row r="371" spans="1:7" x14ac:dyDescent="0.25">
      <c r="A371" s="198" t="s">
        <v>285</v>
      </c>
      <c r="B371" s="198" t="s">
        <v>286</v>
      </c>
      <c r="C371" t="s">
        <v>287</v>
      </c>
      <c r="G371" s="203">
        <v>1.23</v>
      </c>
    </row>
    <row r="372" spans="1:7" x14ac:dyDescent="0.25">
      <c r="A372" s="198" t="s">
        <v>285</v>
      </c>
      <c r="B372" s="198" t="s">
        <v>286</v>
      </c>
      <c r="C372" t="s">
        <v>287</v>
      </c>
      <c r="G372" s="203">
        <v>2.37</v>
      </c>
    </row>
    <row r="373" spans="1:7" x14ac:dyDescent="0.25">
      <c r="A373" s="198" t="s">
        <v>285</v>
      </c>
      <c r="B373" s="198" t="s">
        <v>286</v>
      </c>
      <c r="C373" t="s">
        <v>287</v>
      </c>
      <c r="G373" s="203">
        <v>5.09</v>
      </c>
    </row>
    <row r="374" spans="1:7" x14ac:dyDescent="0.25">
      <c r="A374" s="198" t="s">
        <v>285</v>
      </c>
      <c r="B374" s="198" t="s">
        <v>286</v>
      </c>
      <c r="C374" t="s">
        <v>287</v>
      </c>
      <c r="G374" s="203">
        <v>9.48</v>
      </c>
    </row>
    <row r="375" spans="1:7" x14ac:dyDescent="0.25">
      <c r="A375" s="198" t="s">
        <v>285</v>
      </c>
      <c r="B375" s="198" t="s">
        <v>286</v>
      </c>
      <c r="C375" t="s">
        <v>287</v>
      </c>
      <c r="G375" s="203">
        <v>1.42</v>
      </c>
    </row>
    <row r="376" spans="1:7" x14ac:dyDescent="0.25">
      <c r="A376" s="198" t="s">
        <v>285</v>
      </c>
      <c r="B376" s="198" t="s">
        <v>286</v>
      </c>
      <c r="C376" t="s">
        <v>287</v>
      </c>
      <c r="G376" s="203">
        <v>2.37</v>
      </c>
    </row>
    <row r="377" spans="1:7" x14ac:dyDescent="0.25">
      <c r="A377" s="198" t="s">
        <v>285</v>
      </c>
      <c r="B377" s="198" t="s">
        <v>286</v>
      </c>
      <c r="C377" t="s">
        <v>287</v>
      </c>
      <c r="G377" s="203">
        <v>2.2200000000000002</v>
      </c>
    </row>
    <row r="378" spans="1:7" x14ac:dyDescent="0.25">
      <c r="A378" s="198" t="s">
        <v>285</v>
      </c>
      <c r="B378" s="198" t="s">
        <v>286</v>
      </c>
      <c r="C378" t="s">
        <v>287</v>
      </c>
      <c r="G378" s="203">
        <v>3.02</v>
      </c>
    </row>
    <row r="379" spans="1:7" x14ac:dyDescent="0.25">
      <c r="A379" s="198" t="s">
        <v>285</v>
      </c>
      <c r="B379" s="198" t="s">
        <v>286</v>
      </c>
      <c r="C379" t="s">
        <v>287</v>
      </c>
      <c r="G379" s="203">
        <v>4.12</v>
      </c>
    </row>
    <row r="380" spans="1:7" x14ac:dyDescent="0.25">
      <c r="A380" s="199" t="s">
        <v>225</v>
      </c>
      <c r="B380" s="200" t="s">
        <v>288</v>
      </c>
      <c r="C380" t="s">
        <v>287</v>
      </c>
      <c r="G380" s="179">
        <v>4.16</v>
      </c>
    </row>
    <row r="381" spans="1:7" x14ac:dyDescent="0.25">
      <c r="A381" s="198" t="s">
        <v>285</v>
      </c>
      <c r="B381" s="198" t="s">
        <v>286</v>
      </c>
      <c r="C381" t="s">
        <v>287</v>
      </c>
      <c r="G381" s="203">
        <v>2.06</v>
      </c>
    </row>
    <row r="382" spans="1:7" x14ac:dyDescent="0.25">
      <c r="A382" s="198" t="s">
        <v>285</v>
      </c>
      <c r="B382" s="198" t="s">
        <v>286</v>
      </c>
      <c r="C382" t="s">
        <v>287</v>
      </c>
      <c r="G382" s="203">
        <v>1.38</v>
      </c>
    </row>
    <row r="383" spans="1:7" x14ac:dyDescent="0.25">
      <c r="A383" s="198" t="s">
        <v>285</v>
      </c>
      <c r="B383" s="198" t="s">
        <v>286</v>
      </c>
      <c r="C383" t="s">
        <v>287</v>
      </c>
      <c r="G383" s="203">
        <v>0.57999999999999996</v>
      </c>
    </row>
    <row r="384" spans="1:7" x14ac:dyDescent="0.25">
      <c r="A384" s="198" t="s">
        <v>285</v>
      </c>
      <c r="B384" s="198" t="s">
        <v>286</v>
      </c>
      <c r="C384" t="s">
        <v>287</v>
      </c>
      <c r="G384" s="203">
        <v>1.1599999999999999</v>
      </c>
    </row>
    <row r="385" spans="1:7" x14ac:dyDescent="0.25">
      <c r="A385" s="198" t="s">
        <v>285</v>
      </c>
      <c r="B385" s="198" t="s">
        <v>286</v>
      </c>
      <c r="C385" t="s">
        <v>287</v>
      </c>
      <c r="G385" s="203">
        <v>5.38</v>
      </c>
    </row>
    <row r="386" spans="1:7" x14ac:dyDescent="0.25">
      <c r="A386" s="198" t="s">
        <v>285</v>
      </c>
      <c r="B386" s="198" t="s">
        <v>286</v>
      </c>
      <c r="C386" t="s">
        <v>287</v>
      </c>
      <c r="G386" s="203">
        <v>2.57</v>
      </c>
    </row>
    <row r="387" spans="1:7" x14ac:dyDescent="0.25">
      <c r="A387" s="198" t="s">
        <v>285</v>
      </c>
      <c r="B387" s="198" t="s">
        <v>286</v>
      </c>
      <c r="C387" t="s">
        <v>287</v>
      </c>
      <c r="G387" s="203">
        <v>4.22</v>
      </c>
    </row>
    <row r="388" spans="1:7" x14ac:dyDescent="0.25">
      <c r="A388" s="198" t="s">
        <v>285</v>
      </c>
      <c r="B388" s="198" t="s">
        <v>286</v>
      </c>
      <c r="C388" t="s">
        <v>287</v>
      </c>
      <c r="G388" s="203">
        <v>2.23</v>
      </c>
    </row>
    <row r="389" spans="1:7" x14ac:dyDescent="0.25">
      <c r="A389" s="199" t="s">
        <v>229</v>
      </c>
      <c r="B389" s="201" t="s">
        <v>289</v>
      </c>
      <c r="C389" t="s">
        <v>287</v>
      </c>
      <c r="G389" s="179">
        <v>38</v>
      </c>
    </row>
    <row r="390" spans="1:7" x14ac:dyDescent="0.25">
      <c r="A390" s="204" t="s">
        <v>290</v>
      </c>
      <c r="B390" s="204" t="s">
        <v>291</v>
      </c>
      <c r="C390" s="155" t="s">
        <v>292</v>
      </c>
      <c r="G390" s="210">
        <v>21.2</v>
      </c>
    </row>
    <row r="391" spans="1:7" x14ac:dyDescent="0.25">
      <c r="A391" s="204" t="s">
        <v>290</v>
      </c>
      <c r="B391" s="204" t="s">
        <v>293</v>
      </c>
      <c r="C391" s="155" t="s">
        <v>292</v>
      </c>
      <c r="G391" s="210">
        <v>7.29</v>
      </c>
    </row>
    <row r="392" spans="1:7" x14ac:dyDescent="0.25">
      <c r="A392" s="204" t="s">
        <v>290</v>
      </c>
      <c r="B392" s="204" t="s">
        <v>293</v>
      </c>
      <c r="C392" s="155" t="s">
        <v>292</v>
      </c>
      <c r="G392" s="210">
        <v>3.26</v>
      </c>
    </row>
    <row r="393" spans="1:7" x14ac:dyDescent="0.25">
      <c r="A393" s="204" t="s">
        <v>290</v>
      </c>
      <c r="B393" s="204" t="s">
        <v>293</v>
      </c>
      <c r="C393" s="155" t="s">
        <v>292</v>
      </c>
      <c r="G393" s="210">
        <v>3.12</v>
      </c>
    </row>
    <row r="394" spans="1:7" x14ac:dyDescent="0.25">
      <c r="A394" s="204" t="s">
        <v>290</v>
      </c>
      <c r="B394" s="204" t="s">
        <v>293</v>
      </c>
      <c r="C394" s="155" t="s">
        <v>292</v>
      </c>
      <c r="G394" s="210">
        <v>5.05</v>
      </c>
    </row>
    <row r="395" spans="1:7" x14ac:dyDescent="0.25">
      <c r="A395" s="204" t="s">
        <v>290</v>
      </c>
      <c r="B395" s="204" t="s">
        <v>293</v>
      </c>
      <c r="C395" s="155" t="s">
        <v>292</v>
      </c>
      <c r="G395" s="210">
        <v>0.24</v>
      </c>
    </row>
    <row r="396" spans="1:7" x14ac:dyDescent="0.25">
      <c r="A396" s="204" t="s">
        <v>290</v>
      </c>
      <c r="B396" s="204" t="s">
        <v>293</v>
      </c>
      <c r="C396" s="155" t="s">
        <v>292</v>
      </c>
      <c r="G396" s="210">
        <v>6.29</v>
      </c>
    </row>
    <row r="397" spans="1:7" x14ac:dyDescent="0.25">
      <c r="A397" s="204" t="s">
        <v>290</v>
      </c>
      <c r="B397" s="204" t="s">
        <v>293</v>
      </c>
      <c r="C397" s="155" t="s">
        <v>292</v>
      </c>
      <c r="G397" s="210">
        <v>3.14</v>
      </c>
    </row>
    <row r="398" spans="1:7" x14ac:dyDescent="0.25">
      <c r="A398" s="204" t="s">
        <v>290</v>
      </c>
      <c r="B398" s="204" t="s">
        <v>293</v>
      </c>
      <c r="C398" s="155" t="s">
        <v>292</v>
      </c>
      <c r="G398" s="210">
        <v>5.16</v>
      </c>
    </row>
    <row r="399" spans="1:7" x14ac:dyDescent="0.25">
      <c r="A399" s="204" t="s">
        <v>290</v>
      </c>
      <c r="B399" s="204" t="s">
        <v>293</v>
      </c>
      <c r="C399" s="155" t="s">
        <v>292</v>
      </c>
      <c r="G399" s="210">
        <v>6.08</v>
      </c>
    </row>
    <row r="400" spans="1:7" x14ac:dyDescent="0.25">
      <c r="A400" s="204" t="s">
        <v>290</v>
      </c>
      <c r="B400" s="204" t="s">
        <v>294</v>
      </c>
      <c r="C400" s="155" t="s">
        <v>292</v>
      </c>
      <c r="G400" s="210">
        <v>4.13</v>
      </c>
    </row>
    <row r="401" spans="1:7" x14ac:dyDescent="0.25">
      <c r="A401" s="141" t="s">
        <v>290</v>
      </c>
      <c r="B401" s="205" t="s">
        <v>295</v>
      </c>
      <c r="C401" s="155" t="s">
        <v>292</v>
      </c>
      <c r="G401" s="158">
        <v>1.37</v>
      </c>
    </row>
    <row r="402" spans="1:7" x14ac:dyDescent="0.25">
      <c r="A402" s="141" t="s">
        <v>290</v>
      </c>
      <c r="B402" s="141" t="s">
        <v>296</v>
      </c>
      <c r="C402" s="155" t="s">
        <v>292</v>
      </c>
      <c r="G402" s="158">
        <v>16.45</v>
      </c>
    </row>
    <row r="403" spans="1:7" x14ac:dyDescent="0.25">
      <c r="A403" s="141" t="s">
        <v>290</v>
      </c>
      <c r="B403" s="141" t="s">
        <v>296</v>
      </c>
      <c r="C403" s="155" t="s">
        <v>292</v>
      </c>
      <c r="G403" s="158">
        <v>0.28000000000000003</v>
      </c>
    </row>
    <row r="404" spans="1:7" x14ac:dyDescent="0.25">
      <c r="A404" s="141" t="s">
        <v>290</v>
      </c>
      <c r="B404" s="141" t="s">
        <v>296</v>
      </c>
      <c r="C404" s="155" t="s">
        <v>292</v>
      </c>
      <c r="G404" s="158">
        <v>2.17</v>
      </c>
    </row>
    <row r="405" spans="1:7" x14ac:dyDescent="0.25">
      <c r="A405" s="141" t="s">
        <v>290</v>
      </c>
      <c r="B405" s="141" t="s">
        <v>296</v>
      </c>
      <c r="C405" s="155" t="s">
        <v>292</v>
      </c>
      <c r="G405" s="158">
        <v>1.29</v>
      </c>
    </row>
    <row r="406" spans="1:7" x14ac:dyDescent="0.25">
      <c r="A406" s="141" t="s">
        <v>290</v>
      </c>
      <c r="B406" s="141" t="s">
        <v>296</v>
      </c>
      <c r="C406" s="155" t="s">
        <v>292</v>
      </c>
      <c r="G406" s="158">
        <v>1.22</v>
      </c>
    </row>
    <row r="407" spans="1:7" x14ac:dyDescent="0.25">
      <c r="A407" s="141" t="s">
        <v>290</v>
      </c>
      <c r="B407" s="141" t="s">
        <v>296</v>
      </c>
      <c r="C407" s="155" t="s">
        <v>292</v>
      </c>
      <c r="G407" s="158">
        <v>3.45</v>
      </c>
    </row>
    <row r="408" spans="1:7" x14ac:dyDescent="0.25">
      <c r="A408" s="141" t="s">
        <v>290</v>
      </c>
      <c r="B408" s="141" t="s">
        <v>296</v>
      </c>
      <c r="C408" s="155" t="s">
        <v>292</v>
      </c>
      <c r="G408" s="211">
        <v>1.03</v>
      </c>
    </row>
    <row r="409" spans="1:7" x14ac:dyDescent="0.25">
      <c r="A409" s="141" t="s">
        <v>290</v>
      </c>
      <c r="B409" s="141" t="s">
        <v>296</v>
      </c>
      <c r="C409" s="155" t="s">
        <v>292</v>
      </c>
      <c r="G409" s="211">
        <v>4.34</v>
      </c>
    </row>
    <row r="410" spans="1:7" x14ac:dyDescent="0.25">
      <c r="A410" s="141" t="s">
        <v>290</v>
      </c>
      <c r="B410" s="141" t="s">
        <v>296</v>
      </c>
      <c r="C410" s="155" t="s">
        <v>292</v>
      </c>
      <c r="G410" s="211">
        <v>2.0699999999999998</v>
      </c>
    </row>
    <row r="411" spans="1:7" x14ac:dyDescent="0.25">
      <c r="A411" s="141" t="s">
        <v>290</v>
      </c>
      <c r="B411" s="141" t="s">
        <v>296</v>
      </c>
      <c r="C411" s="155" t="s">
        <v>292</v>
      </c>
      <c r="G411" s="211">
        <v>3.27</v>
      </c>
    </row>
    <row r="412" spans="1:7" x14ac:dyDescent="0.25">
      <c r="A412" s="141" t="s">
        <v>290</v>
      </c>
      <c r="B412" s="141" t="s">
        <v>296</v>
      </c>
      <c r="C412" s="155" t="s">
        <v>292</v>
      </c>
      <c r="G412" s="211">
        <v>2.23</v>
      </c>
    </row>
    <row r="413" spans="1:7" x14ac:dyDescent="0.25">
      <c r="A413" s="141" t="s">
        <v>290</v>
      </c>
      <c r="B413" s="141" t="s">
        <v>296</v>
      </c>
      <c r="C413" s="155" t="s">
        <v>292</v>
      </c>
      <c r="G413" s="211">
        <v>4.1500000000000004</v>
      </c>
    </row>
    <row r="414" spans="1:7" x14ac:dyDescent="0.25">
      <c r="A414" s="141" t="s">
        <v>290</v>
      </c>
      <c r="B414" s="141" t="s">
        <v>296</v>
      </c>
      <c r="C414" s="155" t="s">
        <v>292</v>
      </c>
      <c r="G414" s="211">
        <v>2.4</v>
      </c>
    </row>
    <row r="415" spans="1:7" x14ac:dyDescent="0.25">
      <c r="A415" s="141" t="s">
        <v>290</v>
      </c>
      <c r="B415" s="141" t="s">
        <v>296</v>
      </c>
      <c r="C415" s="155" t="s">
        <v>292</v>
      </c>
      <c r="G415" s="211">
        <v>4.22</v>
      </c>
    </row>
    <row r="416" spans="1:7" x14ac:dyDescent="0.25">
      <c r="A416" s="141" t="s">
        <v>290</v>
      </c>
      <c r="B416" s="141" t="s">
        <v>297</v>
      </c>
      <c r="C416" s="155" t="s">
        <v>292</v>
      </c>
      <c r="G416" s="211">
        <v>1.23</v>
      </c>
    </row>
    <row r="417" spans="1:7" x14ac:dyDescent="0.25">
      <c r="A417" s="140" t="s">
        <v>290</v>
      </c>
      <c r="B417" s="206" t="s">
        <v>298</v>
      </c>
      <c r="C417" s="155" t="s">
        <v>292</v>
      </c>
      <c r="G417" s="165">
        <v>2.0499999999999998</v>
      </c>
    </row>
    <row r="418" spans="1:7" x14ac:dyDescent="0.25">
      <c r="A418" s="140" t="s">
        <v>290</v>
      </c>
      <c r="B418" s="207" t="s">
        <v>299</v>
      </c>
      <c r="C418" s="155" t="s">
        <v>292</v>
      </c>
      <c r="G418" s="165">
        <v>3.53</v>
      </c>
    </row>
    <row r="419" spans="1:7" x14ac:dyDescent="0.25">
      <c r="A419" s="140" t="s">
        <v>290</v>
      </c>
      <c r="B419" s="207" t="s">
        <v>299</v>
      </c>
      <c r="C419" s="155" t="s">
        <v>292</v>
      </c>
      <c r="G419" s="165">
        <v>6.45</v>
      </c>
    </row>
    <row r="420" spans="1:7" x14ac:dyDescent="0.25">
      <c r="A420" s="140" t="s">
        <v>290</v>
      </c>
      <c r="B420" s="207" t="s">
        <v>299</v>
      </c>
      <c r="C420" s="155" t="s">
        <v>292</v>
      </c>
      <c r="G420" s="165">
        <v>3.22</v>
      </c>
    </row>
    <row r="421" spans="1:7" x14ac:dyDescent="0.25">
      <c r="A421" s="140" t="s">
        <v>290</v>
      </c>
      <c r="B421" s="207" t="s">
        <v>299</v>
      </c>
      <c r="C421" s="155" t="s">
        <v>292</v>
      </c>
      <c r="G421" s="165">
        <v>2.4700000000000002</v>
      </c>
    </row>
    <row r="422" spans="1:7" x14ac:dyDescent="0.25">
      <c r="A422" s="140" t="s">
        <v>290</v>
      </c>
      <c r="B422" s="207" t="s">
        <v>299</v>
      </c>
      <c r="C422" s="155" t="s">
        <v>292</v>
      </c>
      <c r="G422" s="165">
        <v>4.4800000000000004</v>
      </c>
    </row>
    <row r="423" spans="1:7" x14ac:dyDescent="0.25">
      <c r="A423" s="144" t="s">
        <v>300</v>
      </c>
      <c r="B423" s="144" t="s">
        <v>301</v>
      </c>
      <c r="C423" s="155" t="s">
        <v>292</v>
      </c>
      <c r="G423" s="161">
        <v>5.36</v>
      </c>
    </row>
    <row r="424" spans="1:7" x14ac:dyDescent="0.25">
      <c r="A424" s="144" t="s">
        <v>300</v>
      </c>
      <c r="B424" s="144" t="s">
        <v>302</v>
      </c>
      <c r="C424" s="155" t="s">
        <v>292</v>
      </c>
      <c r="G424" s="161">
        <v>3.45</v>
      </c>
    </row>
    <row r="425" spans="1:7" x14ac:dyDescent="0.25">
      <c r="A425" s="144" t="s">
        <v>300</v>
      </c>
      <c r="B425" s="144" t="s">
        <v>303</v>
      </c>
      <c r="C425" s="155" t="s">
        <v>292</v>
      </c>
      <c r="G425" s="161">
        <v>4.47</v>
      </c>
    </row>
    <row r="426" spans="1:7" x14ac:dyDescent="0.25">
      <c r="A426" s="144" t="s">
        <v>300</v>
      </c>
      <c r="B426" s="144" t="s">
        <v>304</v>
      </c>
      <c r="C426" s="155" t="s">
        <v>292</v>
      </c>
      <c r="G426" s="161">
        <v>5.13</v>
      </c>
    </row>
    <row r="427" spans="1:7" x14ac:dyDescent="0.25">
      <c r="A427" s="144" t="s">
        <v>300</v>
      </c>
      <c r="B427" s="144" t="s">
        <v>305</v>
      </c>
      <c r="C427" s="155" t="s">
        <v>292</v>
      </c>
      <c r="G427" s="161">
        <v>2.1800000000000002</v>
      </c>
    </row>
    <row r="428" spans="1:7" x14ac:dyDescent="0.25">
      <c r="A428" s="144" t="s">
        <v>300</v>
      </c>
      <c r="B428" s="144" t="s">
        <v>306</v>
      </c>
      <c r="C428" s="155" t="s">
        <v>292</v>
      </c>
      <c r="G428" s="161">
        <v>3.52</v>
      </c>
    </row>
    <row r="429" spans="1:7" x14ac:dyDescent="0.25">
      <c r="A429" s="144" t="s">
        <v>300</v>
      </c>
      <c r="B429" s="144" t="s">
        <v>307</v>
      </c>
      <c r="C429" s="155" t="s">
        <v>292</v>
      </c>
      <c r="G429" s="161">
        <v>3.07</v>
      </c>
    </row>
    <row r="430" spans="1:7" x14ac:dyDescent="0.25">
      <c r="A430" s="144" t="s">
        <v>300</v>
      </c>
      <c r="B430" s="144" t="s">
        <v>308</v>
      </c>
      <c r="C430" s="155" t="s">
        <v>292</v>
      </c>
      <c r="G430" s="161">
        <v>8.25</v>
      </c>
    </row>
    <row r="431" spans="1:7" x14ac:dyDescent="0.25">
      <c r="A431" s="144" t="s">
        <v>300</v>
      </c>
      <c r="B431" s="144" t="s">
        <v>309</v>
      </c>
      <c r="C431" s="155" t="s">
        <v>292</v>
      </c>
      <c r="G431" s="161">
        <v>6.56</v>
      </c>
    </row>
    <row r="432" spans="1:7" x14ac:dyDescent="0.25">
      <c r="A432" s="144" t="s">
        <v>300</v>
      </c>
      <c r="B432" s="144" t="s">
        <v>310</v>
      </c>
      <c r="C432" s="155" t="s">
        <v>292</v>
      </c>
      <c r="G432" s="161">
        <v>3.53</v>
      </c>
    </row>
    <row r="433" spans="1:7" x14ac:dyDescent="0.25">
      <c r="A433" s="144" t="s">
        <v>300</v>
      </c>
      <c r="B433" s="144" t="s">
        <v>311</v>
      </c>
      <c r="C433" s="155" t="s">
        <v>292</v>
      </c>
      <c r="G433" s="161">
        <v>8.56</v>
      </c>
    </row>
    <row r="434" spans="1:7" x14ac:dyDescent="0.25">
      <c r="A434" s="143" t="s">
        <v>300</v>
      </c>
      <c r="B434" s="143" t="s">
        <v>302</v>
      </c>
      <c r="C434" s="155" t="s">
        <v>292</v>
      </c>
      <c r="G434" s="160">
        <v>1.43</v>
      </c>
    </row>
    <row r="435" spans="1:7" x14ac:dyDescent="0.25">
      <c r="A435" s="143" t="s">
        <v>300</v>
      </c>
      <c r="B435" s="143" t="s">
        <v>303</v>
      </c>
      <c r="C435" s="155" t="s">
        <v>292</v>
      </c>
      <c r="G435" s="160">
        <v>5.36</v>
      </c>
    </row>
    <row r="436" spans="1:7" x14ac:dyDescent="0.25">
      <c r="A436" s="143" t="s">
        <v>300</v>
      </c>
      <c r="B436" s="143" t="s">
        <v>304</v>
      </c>
      <c r="C436" s="155" t="s">
        <v>292</v>
      </c>
      <c r="G436" s="160">
        <v>2.11</v>
      </c>
    </row>
    <row r="437" spans="1:7" x14ac:dyDescent="0.25">
      <c r="A437" s="143" t="s">
        <v>300</v>
      </c>
      <c r="B437" s="143" t="s">
        <v>305</v>
      </c>
      <c r="C437" s="155" t="s">
        <v>292</v>
      </c>
      <c r="G437" s="160">
        <v>1.19</v>
      </c>
    </row>
    <row r="438" spans="1:7" x14ac:dyDescent="0.25">
      <c r="A438" s="143" t="s">
        <v>300</v>
      </c>
      <c r="B438" s="143" t="s">
        <v>306</v>
      </c>
      <c r="C438" s="155" t="s">
        <v>292</v>
      </c>
      <c r="G438" s="160">
        <v>0.57999999999999996</v>
      </c>
    </row>
    <row r="439" spans="1:7" x14ac:dyDescent="0.25">
      <c r="A439" s="143" t="s">
        <v>300</v>
      </c>
      <c r="B439" s="143" t="s">
        <v>307</v>
      </c>
      <c r="C439" s="155" t="s">
        <v>292</v>
      </c>
      <c r="G439" s="160">
        <v>3.26</v>
      </c>
    </row>
    <row r="440" spans="1:7" x14ac:dyDescent="0.25">
      <c r="A440" s="143" t="s">
        <v>300</v>
      </c>
      <c r="B440" s="143" t="s">
        <v>308</v>
      </c>
      <c r="C440" s="155" t="s">
        <v>292</v>
      </c>
      <c r="G440" s="160">
        <v>10.38</v>
      </c>
    </row>
    <row r="441" spans="1:7" x14ac:dyDescent="0.25">
      <c r="A441" s="143" t="s">
        <v>300</v>
      </c>
      <c r="B441" s="143" t="s">
        <v>309</v>
      </c>
      <c r="C441" s="155" t="s">
        <v>292</v>
      </c>
      <c r="G441" s="160">
        <v>1.22</v>
      </c>
    </row>
    <row r="442" spans="1:7" x14ac:dyDescent="0.25">
      <c r="A442" s="143" t="s">
        <v>300</v>
      </c>
      <c r="B442" s="143" t="s">
        <v>310</v>
      </c>
      <c r="C442" s="155" t="s">
        <v>292</v>
      </c>
      <c r="G442" s="160">
        <v>3.53</v>
      </c>
    </row>
    <row r="443" spans="1:7" x14ac:dyDescent="0.25">
      <c r="A443" s="143" t="s">
        <v>300</v>
      </c>
      <c r="B443" s="143" t="s">
        <v>311</v>
      </c>
      <c r="C443" s="155" t="s">
        <v>292</v>
      </c>
      <c r="G443" s="160">
        <v>1.1599999999999999</v>
      </c>
    </row>
    <row r="444" spans="1:7" x14ac:dyDescent="0.25">
      <c r="A444" s="143" t="s">
        <v>300</v>
      </c>
      <c r="B444" s="143" t="s">
        <v>312</v>
      </c>
      <c r="C444" s="155" t="s">
        <v>292</v>
      </c>
      <c r="G444" s="160">
        <v>2.5099999999999998</v>
      </c>
    </row>
    <row r="445" spans="1:7" x14ac:dyDescent="0.25">
      <c r="A445" s="204" t="s">
        <v>300</v>
      </c>
      <c r="B445" s="204" t="s">
        <v>302</v>
      </c>
      <c r="C445" s="155" t="s">
        <v>292</v>
      </c>
      <c r="G445" s="210">
        <v>8.42</v>
      </c>
    </row>
    <row r="446" spans="1:7" x14ac:dyDescent="0.25">
      <c r="A446" s="204" t="s">
        <v>300</v>
      </c>
      <c r="B446" s="204" t="s">
        <v>303</v>
      </c>
      <c r="C446" s="155" t="s">
        <v>292</v>
      </c>
      <c r="G446" s="210">
        <v>4.3</v>
      </c>
    </row>
    <row r="447" spans="1:7" x14ac:dyDescent="0.25">
      <c r="A447" s="204" t="s">
        <v>300</v>
      </c>
      <c r="B447" s="204" t="s">
        <v>304</v>
      </c>
      <c r="C447" s="155" t="s">
        <v>292</v>
      </c>
      <c r="G447" s="210">
        <v>3.22</v>
      </c>
    </row>
    <row r="448" spans="1:7" x14ac:dyDescent="0.25">
      <c r="A448" s="204" t="s">
        <v>300</v>
      </c>
      <c r="B448" s="204" t="s">
        <v>305</v>
      </c>
      <c r="C448" s="155" t="s">
        <v>292</v>
      </c>
      <c r="G448" s="210">
        <v>3.13</v>
      </c>
    </row>
    <row r="449" spans="1:7" x14ac:dyDescent="0.25">
      <c r="A449" s="204" t="s">
        <v>300</v>
      </c>
      <c r="B449" s="204" t="s">
        <v>306</v>
      </c>
      <c r="C449" s="155" t="s">
        <v>292</v>
      </c>
      <c r="G449" s="212">
        <v>0.20694444444444443</v>
      </c>
    </row>
    <row r="450" spans="1:7" x14ac:dyDescent="0.25">
      <c r="A450" s="147" t="s">
        <v>229</v>
      </c>
      <c r="B450" s="208" t="s">
        <v>313</v>
      </c>
      <c r="C450" s="155" t="s">
        <v>292</v>
      </c>
      <c r="G450" s="213">
        <v>1.53</v>
      </c>
    </row>
    <row r="451" spans="1:7" x14ac:dyDescent="0.25">
      <c r="A451" s="146" t="s">
        <v>300</v>
      </c>
      <c r="B451" s="146" t="s">
        <v>302</v>
      </c>
      <c r="C451" s="155" t="s">
        <v>292</v>
      </c>
      <c r="G451" s="163">
        <v>0.54</v>
      </c>
    </row>
    <row r="452" spans="1:7" x14ac:dyDescent="0.25">
      <c r="A452" s="146" t="s">
        <v>300</v>
      </c>
      <c r="B452" s="146" t="s">
        <v>303</v>
      </c>
      <c r="C452" s="155" t="s">
        <v>292</v>
      </c>
      <c r="G452" s="163">
        <v>0.57999999999999996</v>
      </c>
    </row>
    <row r="453" spans="1:7" x14ac:dyDescent="0.25">
      <c r="A453" s="146" t="s">
        <v>300</v>
      </c>
      <c r="B453" s="146" t="s">
        <v>304</v>
      </c>
      <c r="C453" s="155" t="s">
        <v>292</v>
      </c>
      <c r="G453" s="163">
        <v>0.51</v>
      </c>
    </row>
    <row r="454" spans="1:7" x14ac:dyDescent="0.25">
      <c r="A454" s="147" t="s">
        <v>229</v>
      </c>
      <c r="B454" s="209" t="s">
        <v>314</v>
      </c>
      <c r="C454" s="155" t="s">
        <v>292</v>
      </c>
      <c r="G454" s="213">
        <v>3.47</v>
      </c>
    </row>
    <row r="455" spans="1:7" x14ac:dyDescent="0.25">
      <c r="A455" s="146" t="s">
        <v>300</v>
      </c>
      <c r="B455" s="146" t="s">
        <v>305</v>
      </c>
      <c r="C455" s="155" t="s">
        <v>292</v>
      </c>
      <c r="G455" s="163">
        <v>2.0299999999999998</v>
      </c>
    </row>
    <row r="456" spans="1:7" x14ac:dyDescent="0.25">
      <c r="A456" s="146" t="s">
        <v>300</v>
      </c>
      <c r="B456" s="146" t="s">
        <v>306</v>
      </c>
      <c r="C456" s="155" t="s">
        <v>292</v>
      </c>
      <c r="G456" s="163">
        <v>1.06</v>
      </c>
    </row>
    <row r="457" spans="1:7" x14ac:dyDescent="0.25">
      <c r="A457" s="146" t="s">
        <v>300</v>
      </c>
      <c r="B457" s="146" t="s">
        <v>307</v>
      </c>
      <c r="C457" s="155" t="s">
        <v>292</v>
      </c>
      <c r="G457" s="163">
        <v>1.02</v>
      </c>
    </row>
    <row r="458" spans="1:7" x14ac:dyDescent="0.25">
      <c r="A458" s="146" t="s">
        <v>300</v>
      </c>
      <c r="B458" s="146" t="s">
        <v>308</v>
      </c>
      <c r="C458" s="155" t="s">
        <v>292</v>
      </c>
      <c r="G458" s="163">
        <v>1.28</v>
      </c>
    </row>
    <row r="459" spans="1:7" x14ac:dyDescent="0.25">
      <c r="A459" s="146" t="s">
        <v>300</v>
      </c>
      <c r="B459" s="146" t="s">
        <v>309</v>
      </c>
      <c r="C459" s="155" t="s">
        <v>292</v>
      </c>
      <c r="G459" s="163">
        <v>1.7</v>
      </c>
    </row>
    <row r="460" spans="1:7" x14ac:dyDescent="0.25">
      <c r="A460" s="146" t="s">
        <v>300</v>
      </c>
      <c r="B460" s="146" t="s">
        <v>310</v>
      </c>
      <c r="C460" s="155" t="s">
        <v>292</v>
      </c>
      <c r="G460" s="163">
        <v>1.34</v>
      </c>
    </row>
    <row r="461" spans="1:7" x14ac:dyDescent="0.25">
      <c r="A461" s="146" t="s">
        <v>300</v>
      </c>
      <c r="B461" s="146" t="s">
        <v>311</v>
      </c>
      <c r="C461" s="155" t="s">
        <v>292</v>
      </c>
      <c r="G461" s="163">
        <v>1.19</v>
      </c>
    </row>
    <row r="462" spans="1:7" x14ac:dyDescent="0.25">
      <c r="A462" s="146" t="s">
        <v>300</v>
      </c>
      <c r="B462" s="146" t="s">
        <v>312</v>
      </c>
      <c r="C462" s="155" t="s">
        <v>292</v>
      </c>
      <c r="G462" s="163">
        <v>1.03</v>
      </c>
    </row>
    <row r="463" spans="1:7" x14ac:dyDescent="0.25">
      <c r="A463" s="147" t="s">
        <v>229</v>
      </c>
      <c r="B463" s="208" t="s">
        <v>315</v>
      </c>
      <c r="C463" s="155" t="s">
        <v>292</v>
      </c>
      <c r="G463" s="213">
        <v>4.57</v>
      </c>
    </row>
    <row r="464" spans="1:7" x14ac:dyDescent="0.25">
      <c r="A464" s="204" t="s">
        <v>300</v>
      </c>
      <c r="B464" s="204" t="s">
        <v>316</v>
      </c>
      <c r="C464" s="155" t="s">
        <v>292</v>
      </c>
      <c r="G464" s="210">
        <v>4.07</v>
      </c>
    </row>
    <row r="465" spans="1:7" x14ac:dyDescent="0.25">
      <c r="A465" s="204" t="s">
        <v>300</v>
      </c>
      <c r="B465" s="204" t="s">
        <v>317</v>
      </c>
      <c r="C465" s="155" t="s">
        <v>292</v>
      </c>
      <c r="G465" s="210">
        <v>2.1</v>
      </c>
    </row>
    <row r="466" spans="1:7" x14ac:dyDescent="0.25">
      <c r="A466" s="204" t="s">
        <v>300</v>
      </c>
      <c r="B466" s="204" t="s">
        <v>318</v>
      </c>
      <c r="C466" s="155" t="s">
        <v>292</v>
      </c>
      <c r="G466" s="210">
        <v>0.49</v>
      </c>
    </row>
    <row r="467" spans="1:7" x14ac:dyDescent="0.25">
      <c r="A467" s="204" t="s">
        <v>300</v>
      </c>
      <c r="B467" s="204" t="s">
        <v>319</v>
      </c>
      <c r="C467" s="155" t="s">
        <v>292</v>
      </c>
      <c r="G467" s="210">
        <v>0.2</v>
      </c>
    </row>
    <row r="468" spans="1:7" x14ac:dyDescent="0.25">
      <c r="A468" s="140" t="s">
        <v>300</v>
      </c>
      <c r="B468" s="140" t="s">
        <v>320</v>
      </c>
      <c r="C468" s="155" t="s">
        <v>292</v>
      </c>
      <c r="G468" s="157">
        <v>1.56</v>
      </c>
    </row>
    <row r="469" spans="1:7" x14ac:dyDescent="0.25">
      <c r="A469" s="140" t="s">
        <v>300</v>
      </c>
      <c r="B469" s="140" t="s">
        <v>321</v>
      </c>
      <c r="C469" s="155" t="s">
        <v>292</v>
      </c>
      <c r="G469" s="157">
        <v>2.31</v>
      </c>
    </row>
    <row r="470" spans="1:7" x14ac:dyDescent="0.25">
      <c r="A470" s="140" t="s">
        <v>300</v>
      </c>
      <c r="B470" s="140" t="s">
        <v>322</v>
      </c>
      <c r="C470" s="155" t="s">
        <v>292</v>
      </c>
      <c r="G470" s="157">
        <v>1.4</v>
      </c>
    </row>
    <row r="471" spans="1:7" x14ac:dyDescent="0.25">
      <c r="A471" s="140" t="s">
        <v>300</v>
      </c>
      <c r="B471" s="140" t="s">
        <v>323</v>
      </c>
      <c r="C471" s="155" t="s">
        <v>292</v>
      </c>
      <c r="G471" s="157">
        <v>0.51</v>
      </c>
    </row>
    <row r="472" spans="1:7" x14ac:dyDescent="0.25">
      <c r="A472" s="141" t="s">
        <v>300</v>
      </c>
      <c r="B472" s="141" t="s">
        <v>324</v>
      </c>
      <c r="C472" s="155" t="s">
        <v>292</v>
      </c>
      <c r="G472" s="158">
        <v>1.57</v>
      </c>
    </row>
    <row r="473" spans="1:7" x14ac:dyDescent="0.25">
      <c r="A473" s="141" t="s">
        <v>300</v>
      </c>
      <c r="B473" s="141" t="s">
        <v>325</v>
      </c>
      <c r="C473" s="155" t="s">
        <v>292</v>
      </c>
      <c r="G473" s="158">
        <v>1.25</v>
      </c>
    </row>
    <row r="474" spans="1:7" x14ac:dyDescent="0.25">
      <c r="A474" s="141" t="s">
        <v>300</v>
      </c>
      <c r="B474" s="141" t="s">
        <v>326</v>
      </c>
      <c r="C474" s="155" t="s">
        <v>292</v>
      </c>
      <c r="G474" s="158">
        <v>1.06</v>
      </c>
    </row>
    <row r="475" spans="1:7" x14ac:dyDescent="0.25">
      <c r="A475" s="141" t="s">
        <v>300</v>
      </c>
      <c r="B475" s="141" t="s">
        <v>327</v>
      </c>
      <c r="C475" s="155" t="s">
        <v>292</v>
      </c>
      <c r="G475" s="158">
        <v>1.46</v>
      </c>
    </row>
    <row r="476" spans="1:7" x14ac:dyDescent="0.25">
      <c r="A476" s="144" t="s">
        <v>300</v>
      </c>
      <c r="B476" s="144" t="s">
        <v>328</v>
      </c>
      <c r="C476" s="155" t="s">
        <v>292</v>
      </c>
      <c r="G476" s="161">
        <v>1.26</v>
      </c>
    </row>
    <row r="477" spans="1:7" x14ac:dyDescent="0.25">
      <c r="A477" s="144" t="s">
        <v>300</v>
      </c>
      <c r="B477" s="144" t="s">
        <v>329</v>
      </c>
      <c r="C477" s="155" t="s">
        <v>292</v>
      </c>
      <c r="G477" s="161">
        <v>1.02</v>
      </c>
    </row>
    <row r="478" spans="1:7" x14ac:dyDescent="0.25">
      <c r="A478" s="144" t="s">
        <v>300</v>
      </c>
      <c r="B478" s="144" t="s">
        <v>330</v>
      </c>
      <c r="C478" s="155" t="s">
        <v>292</v>
      </c>
      <c r="G478" s="161">
        <v>1.33</v>
      </c>
    </row>
    <row r="479" spans="1:7" x14ac:dyDescent="0.25">
      <c r="A479" s="144" t="s">
        <v>300</v>
      </c>
      <c r="B479" s="144" t="s">
        <v>331</v>
      </c>
      <c r="C479" s="155" t="s">
        <v>292</v>
      </c>
      <c r="G479" s="161">
        <v>0.54</v>
      </c>
    </row>
    <row r="480" spans="1:7" x14ac:dyDescent="0.25">
      <c r="A480" t="s">
        <v>332</v>
      </c>
      <c r="B480" t="s">
        <v>333</v>
      </c>
      <c r="C480" s="138" t="s">
        <v>334</v>
      </c>
      <c r="G480" s="234">
        <v>5.56</v>
      </c>
    </row>
    <row r="481" spans="1:7" x14ac:dyDescent="0.25">
      <c r="A481" t="s">
        <v>332</v>
      </c>
      <c r="B481" t="s">
        <v>335</v>
      </c>
      <c r="C481" t="s">
        <v>334</v>
      </c>
      <c r="G481" s="234">
        <v>8.06</v>
      </c>
    </row>
    <row r="482" spans="1:7" x14ac:dyDescent="0.25">
      <c r="A482" t="s">
        <v>332</v>
      </c>
      <c r="B482" t="s">
        <v>336</v>
      </c>
      <c r="C482" t="s">
        <v>334</v>
      </c>
      <c r="G482" s="234">
        <v>6.34</v>
      </c>
    </row>
    <row r="483" spans="1:7" x14ac:dyDescent="0.25">
      <c r="A483" t="s">
        <v>337</v>
      </c>
      <c r="B483" t="s">
        <v>338</v>
      </c>
      <c r="C483" t="s">
        <v>334</v>
      </c>
      <c r="G483" s="234">
        <v>10.09</v>
      </c>
    </row>
    <row r="484" spans="1:7" x14ac:dyDescent="0.25">
      <c r="A484" t="s">
        <v>337</v>
      </c>
      <c r="B484" t="s">
        <v>339</v>
      </c>
      <c r="C484" t="s">
        <v>334</v>
      </c>
      <c r="G484" s="234">
        <v>3.52</v>
      </c>
    </row>
    <row r="485" spans="1:7" x14ac:dyDescent="0.25">
      <c r="A485" t="s">
        <v>332</v>
      </c>
      <c r="B485" t="s">
        <v>340</v>
      </c>
      <c r="C485" t="s">
        <v>334</v>
      </c>
      <c r="G485" s="234">
        <v>17.079999999999998</v>
      </c>
    </row>
    <row r="486" spans="1:7" x14ac:dyDescent="0.25">
      <c r="A486" s="216" t="s">
        <v>341</v>
      </c>
      <c r="B486" s="216" t="s">
        <v>342</v>
      </c>
      <c r="C486" t="s">
        <v>334</v>
      </c>
      <c r="G486" s="235">
        <v>19.16</v>
      </c>
    </row>
    <row r="487" spans="1:7" x14ac:dyDescent="0.25">
      <c r="A487" s="216" t="s">
        <v>341</v>
      </c>
      <c r="B487" s="216" t="s">
        <v>343</v>
      </c>
      <c r="C487" t="s">
        <v>334</v>
      </c>
      <c r="G487" s="235">
        <v>7.46</v>
      </c>
    </row>
    <row r="488" spans="1:7" x14ac:dyDescent="0.25">
      <c r="A488" s="216" t="s">
        <v>341</v>
      </c>
      <c r="B488" s="216" t="s">
        <v>344</v>
      </c>
      <c r="C488" t="s">
        <v>334</v>
      </c>
      <c r="G488" s="235">
        <v>12.06</v>
      </c>
    </row>
    <row r="489" spans="1:7" x14ac:dyDescent="0.25">
      <c r="A489" s="216" t="s">
        <v>341</v>
      </c>
      <c r="B489" s="216" t="s">
        <v>345</v>
      </c>
      <c r="C489" t="s">
        <v>334</v>
      </c>
      <c r="G489" s="235">
        <v>36.51</v>
      </c>
    </row>
    <row r="490" spans="1:7" x14ac:dyDescent="0.25">
      <c r="A490" s="216" t="s">
        <v>341</v>
      </c>
      <c r="B490" s="216" t="s">
        <v>346</v>
      </c>
      <c r="C490" t="s">
        <v>334</v>
      </c>
      <c r="G490" s="235">
        <v>14.05</v>
      </c>
    </row>
    <row r="491" spans="1:7" x14ac:dyDescent="0.25">
      <c r="A491" s="216" t="s">
        <v>341</v>
      </c>
      <c r="B491" s="216" t="s">
        <v>347</v>
      </c>
      <c r="C491" t="s">
        <v>334</v>
      </c>
      <c r="G491" s="235">
        <v>9.06</v>
      </c>
    </row>
    <row r="492" spans="1:7" x14ac:dyDescent="0.25">
      <c r="A492" t="s">
        <v>337</v>
      </c>
      <c r="B492" t="s">
        <v>348</v>
      </c>
      <c r="C492" t="s">
        <v>334</v>
      </c>
      <c r="G492" s="234">
        <v>8.44</v>
      </c>
    </row>
    <row r="493" spans="1:7" x14ac:dyDescent="0.25">
      <c r="A493" s="216" t="s">
        <v>341</v>
      </c>
      <c r="B493" s="216" t="s">
        <v>349</v>
      </c>
      <c r="C493" t="s">
        <v>334</v>
      </c>
      <c r="G493" s="235">
        <v>12.33</v>
      </c>
    </row>
    <row r="494" spans="1:7" x14ac:dyDescent="0.25">
      <c r="A494" s="216" t="s">
        <v>341</v>
      </c>
      <c r="B494" s="216" t="s">
        <v>350</v>
      </c>
      <c r="C494" t="s">
        <v>334</v>
      </c>
      <c r="G494" s="235">
        <v>14.13</v>
      </c>
    </row>
    <row r="495" spans="1:7" x14ac:dyDescent="0.25">
      <c r="A495" s="216" t="s">
        <v>341</v>
      </c>
      <c r="B495" s="216" t="s">
        <v>351</v>
      </c>
      <c r="C495" t="s">
        <v>334</v>
      </c>
      <c r="G495" s="235">
        <v>7.47</v>
      </c>
    </row>
    <row r="496" spans="1:7" x14ac:dyDescent="0.25">
      <c r="A496" s="216" t="s">
        <v>341</v>
      </c>
      <c r="B496" s="216" t="s">
        <v>352</v>
      </c>
      <c r="C496" t="s">
        <v>334</v>
      </c>
      <c r="G496" s="235">
        <v>6.05</v>
      </c>
    </row>
    <row r="497" spans="1:7" x14ac:dyDescent="0.25">
      <c r="A497" s="216" t="s">
        <v>341</v>
      </c>
      <c r="B497" s="216" t="s">
        <v>353</v>
      </c>
      <c r="C497" t="s">
        <v>334</v>
      </c>
      <c r="G497" s="235">
        <v>4.55</v>
      </c>
    </row>
    <row r="498" spans="1:7" x14ac:dyDescent="0.25">
      <c r="A498" s="216" t="s">
        <v>341</v>
      </c>
      <c r="B498" s="216" t="s">
        <v>354</v>
      </c>
      <c r="C498" t="s">
        <v>334</v>
      </c>
      <c r="G498" s="235">
        <v>9.8800000000000008</v>
      </c>
    </row>
    <row r="499" spans="1:7" x14ac:dyDescent="0.25">
      <c r="A499" s="216" t="s">
        <v>341</v>
      </c>
      <c r="B499" s="216" t="s">
        <v>355</v>
      </c>
      <c r="C499" t="s">
        <v>334</v>
      </c>
      <c r="G499" s="235">
        <v>8.17</v>
      </c>
    </row>
    <row r="500" spans="1:7" x14ac:dyDescent="0.25">
      <c r="A500" s="216" t="s">
        <v>356</v>
      </c>
      <c r="B500" s="216" t="s">
        <v>357</v>
      </c>
      <c r="C500" t="s">
        <v>334</v>
      </c>
      <c r="G500" s="235">
        <v>3.58</v>
      </c>
    </row>
    <row r="501" spans="1:7" x14ac:dyDescent="0.25">
      <c r="A501" s="216" t="s">
        <v>341</v>
      </c>
      <c r="B501" s="216" t="s">
        <v>338</v>
      </c>
      <c r="C501" t="s">
        <v>334</v>
      </c>
      <c r="G501" s="235">
        <v>4.3099999999999996</v>
      </c>
    </row>
    <row r="502" spans="1:7" x14ac:dyDescent="0.25">
      <c r="A502" s="217" t="s">
        <v>341</v>
      </c>
      <c r="B502" s="217" t="s">
        <v>291</v>
      </c>
      <c r="C502" t="s">
        <v>358</v>
      </c>
      <c r="G502" s="217">
        <v>21.2</v>
      </c>
    </row>
    <row r="503" spans="1:7" x14ac:dyDescent="0.25">
      <c r="A503" s="217" t="s">
        <v>341</v>
      </c>
      <c r="B503" s="217" t="s">
        <v>359</v>
      </c>
      <c r="C503" t="s">
        <v>358</v>
      </c>
      <c r="G503" s="217">
        <v>7.29</v>
      </c>
    </row>
    <row r="504" spans="1:7" x14ac:dyDescent="0.25">
      <c r="A504" s="217" t="s">
        <v>341</v>
      </c>
      <c r="B504" s="217" t="s">
        <v>359</v>
      </c>
      <c r="C504" t="s">
        <v>358</v>
      </c>
      <c r="G504" s="217">
        <v>3.26</v>
      </c>
    </row>
    <row r="505" spans="1:7" x14ac:dyDescent="0.25">
      <c r="A505" s="217" t="s">
        <v>341</v>
      </c>
      <c r="B505" s="217" t="s">
        <v>359</v>
      </c>
      <c r="C505" t="s">
        <v>358</v>
      </c>
      <c r="G505" s="217">
        <v>3.12</v>
      </c>
    </row>
    <row r="506" spans="1:7" x14ac:dyDescent="0.25">
      <c r="A506" s="217" t="s">
        <v>341</v>
      </c>
      <c r="B506" s="217" t="s">
        <v>359</v>
      </c>
      <c r="C506" t="s">
        <v>358</v>
      </c>
      <c r="G506" s="217">
        <v>5.05</v>
      </c>
    </row>
    <row r="507" spans="1:7" x14ac:dyDescent="0.25">
      <c r="A507" s="217" t="s">
        <v>341</v>
      </c>
      <c r="B507" s="217" t="s">
        <v>359</v>
      </c>
      <c r="C507" t="s">
        <v>358</v>
      </c>
      <c r="G507" s="217">
        <v>0.24</v>
      </c>
    </row>
    <row r="508" spans="1:7" x14ac:dyDescent="0.25">
      <c r="A508" s="217" t="s">
        <v>341</v>
      </c>
      <c r="B508" s="217" t="s">
        <v>359</v>
      </c>
      <c r="C508" t="s">
        <v>358</v>
      </c>
      <c r="G508" s="217">
        <v>6.29</v>
      </c>
    </row>
    <row r="509" spans="1:7" x14ac:dyDescent="0.25">
      <c r="A509" s="217" t="s">
        <v>341</v>
      </c>
      <c r="B509" s="217" t="s">
        <v>359</v>
      </c>
      <c r="C509" t="s">
        <v>358</v>
      </c>
      <c r="G509" s="217">
        <v>3.14</v>
      </c>
    </row>
    <row r="510" spans="1:7" x14ac:dyDescent="0.25">
      <c r="A510" s="217" t="s">
        <v>341</v>
      </c>
      <c r="B510" s="217" t="s">
        <v>359</v>
      </c>
      <c r="C510" t="s">
        <v>358</v>
      </c>
      <c r="G510" s="217">
        <v>5.16</v>
      </c>
    </row>
    <row r="511" spans="1:7" x14ac:dyDescent="0.25">
      <c r="A511" s="217" t="s">
        <v>341</v>
      </c>
      <c r="B511" s="217" t="s">
        <v>359</v>
      </c>
      <c r="C511" t="s">
        <v>358</v>
      </c>
      <c r="G511" s="217">
        <v>6.08</v>
      </c>
    </row>
    <row r="512" spans="1:7" x14ac:dyDescent="0.25">
      <c r="A512" s="217" t="s">
        <v>341</v>
      </c>
      <c r="B512" s="217" t="s">
        <v>359</v>
      </c>
      <c r="C512" t="s">
        <v>358</v>
      </c>
      <c r="G512" s="217">
        <v>4.13</v>
      </c>
    </row>
    <row r="513" spans="1:7" x14ac:dyDescent="0.25">
      <c r="A513" s="218" t="s">
        <v>356</v>
      </c>
      <c r="B513" s="218" t="s">
        <v>360</v>
      </c>
      <c r="C513" t="s">
        <v>358</v>
      </c>
      <c r="G513" s="218">
        <v>1.37</v>
      </c>
    </row>
    <row r="514" spans="1:7" x14ac:dyDescent="0.25">
      <c r="A514" s="218" t="s">
        <v>341</v>
      </c>
      <c r="B514" s="218" t="s">
        <v>361</v>
      </c>
      <c r="C514" t="s">
        <v>358</v>
      </c>
      <c r="G514" s="218">
        <v>16.399999999999999</v>
      </c>
    </row>
    <row r="515" spans="1:7" x14ac:dyDescent="0.25">
      <c r="A515" s="218" t="s">
        <v>341</v>
      </c>
      <c r="B515" s="218" t="s">
        <v>361</v>
      </c>
      <c r="C515" t="s">
        <v>358</v>
      </c>
      <c r="G515" s="218">
        <v>0.28000000000000003</v>
      </c>
    </row>
    <row r="516" spans="1:7" x14ac:dyDescent="0.25">
      <c r="A516" s="218" t="s">
        <v>341</v>
      </c>
      <c r="B516" s="218" t="s">
        <v>361</v>
      </c>
      <c r="C516" t="s">
        <v>358</v>
      </c>
      <c r="G516" s="218">
        <v>2.17</v>
      </c>
    </row>
    <row r="517" spans="1:7" x14ac:dyDescent="0.25">
      <c r="A517" s="218" t="s">
        <v>341</v>
      </c>
      <c r="B517" s="218" t="s">
        <v>361</v>
      </c>
      <c r="C517" t="s">
        <v>358</v>
      </c>
      <c r="G517" s="218">
        <v>1.29</v>
      </c>
    </row>
    <row r="518" spans="1:7" x14ac:dyDescent="0.25">
      <c r="A518" s="218" t="s">
        <v>341</v>
      </c>
      <c r="B518" s="218" t="s">
        <v>361</v>
      </c>
      <c r="C518" t="s">
        <v>358</v>
      </c>
      <c r="G518" s="218">
        <v>1.22</v>
      </c>
    </row>
    <row r="519" spans="1:7" x14ac:dyDescent="0.25">
      <c r="A519" s="218" t="s">
        <v>341</v>
      </c>
      <c r="B519" s="218" t="s">
        <v>361</v>
      </c>
      <c r="C519" t="s">
        <v>358</v>
      </c>
      <c r="G519" s="218">
        <v>3.45</v>
      </c>
    </row>
    <row r="520" spans="1:7" x14ac:dyDescent="0.25">
      <c r="A520" s="218" t="s">
        <v>341</v>
      </c>
      <c r="B520" s="218" t="s">
        <v>361</v>
      </c>
      <c r="C520" t="s">
        <v>358</v>
      </c>
      <c r="G520" s="218">
        <v>1.03</v>
      </c>
    </row>
    <row r="521" spans="1:7" x14ac:dyDescent="0.25">
      <c r="A521" s="218" t="s">
        <v>341</v>
      </c>
      <c r="B521" s="218" t="s">
        <v>361</v>
      </c>
      <c r="C521" t="s">
        <v>358</v>
      </c>
      <c r="G521" s="218">
        <v>4.34</v>
      </c>
    </row>
    <row r="522" spans="1:7" x14ac:dyDescent="0.25">
      <c r="A522" s="218" t="s">
        <v>341</v>
      </c>
      <c r="B522" s="218" t="s">
        <v>361</v>
      </c>
      <c r="C522" t="s">
        <v>358</v>
      </c>
      <c r="G522" s="218">
        <v>2.0699999999999998</v>
      </c>
    </row>
    <row r="523" spans="1:7" x14ac:dyDescent="0.25">
      <c r="A523" s="218" t="s">
        <v>341</v>
      </c>
      <c r="B523" s="218" t="s">
        <v>361</v>
      </c>
      <c r="C523" t="s">
        <v>358</v>
      </c>
      <c r="G523" s="218">
        <v>3.27</v>
      </c>
    </row>
    <row r="524" spans="1:7" x14ac:dyDescent="0.25">
      <c r="A524" s="218" t="s">
        <v>341</v>
      </c>
      <c r="B524" s="218" t="s">
        <v>361</v>
      </c>
      <c r="C524" t="s">
        <v>358</v>
      </c>
      <c r="G524" s="218">
        <v>2.23</v>
      </c>
    </row>
    <row r="525" spans="1:7" x14ac:dyDescent="0.25">
      <c r="A525" s="218" t="s">
        <v>341</v>
      </c>
      <c r="B525" s="218" t="s">
        <v>361</v>
      </c>
      <c r="C525" t="s">
        <v>358</v>
      </c>
      <c r="G525" s="218">
        <v>4.1500000000000004</v>
      </c>
    </row>
    <row r="526" spans="1:7" x14ac:dyDescent="0.25">
      <c r="A526" s="218" t="s">
        <v>341</v>
      </c>
      <c r="B526" s="218" t="s">
        <v>361</v>
      </c>
      <c r="C526" t="s">
        <v>358</v>
      </c>
      <c r="G526" s="218">
        <v>2.4</v>
      </c>
    </row>
    <row r="527" spans="1:7" x14ac:dyDescent="0.25">
      <c r="A527" s="218" t="s">
        <v>341</v>
      </c>
      <c r="B527" s="218" t="s">
        <v>361</v>
      </c>
      <c r="C527" t="s">
        <v>358</v>
      </c>
      <c r="G527" s="218">
        <v>4.22</v>
      </c>
    </row>
    <row r="528" spans="1:7" x14ac:dyDescent="0.25">
      <c r="A528" s="218" t="s">
        <v>341</v>
      </c>
      <c r="B528" s="223" t="s">
        <v>361</v>
      </c>
      <c r="C528" t="s">
        <v>358</v>
      </c>
      <c r="G528" s="218">
        <v>1.23</v>
      </c>
    </row>
    <row r="529" spans="1:7" x14ac:dyDescent="0.25">
      <c r="A529" s="219" t="s">
        <v>290</v>
      </c>
      <c r="B529" s="224" t="s">
        <v>360</v>
      </c>
      <c r="C529" t="s">
        <v>358</v>
      </c>
      <c r="G529" s="236">
        <v>2.0499999999999998</v>
      </c>
    </row>
    <row r="530" spans="1:7" x14ac:dyDescent="0.25">
      <c r="A530" s="219" t="s">
        <v>341</v>
      </c>
      <c r="B530" s="225" t="s">
        <v>362</v>
      </c>
      <c r="C530" t="s">
        <v>358</v>
      </c>
      <c r="G530" s="236">
        <v>3.53</v>
      </c>
    </row>
    <row r="531" spans="1:7" x14ac:dyDescent="0.25">
      <c r="A531" s="219" t="s">
        <v>341</v>
      </c>
      <c r="B531" s="225" t="s">
        <v>362</v>
      </c>
      <c r="C531" t="s">
        <v>358</v>
      </c>
      <c r="G531" s="236">
        <v>6.45</v>
      </c>
    </row>
    <row r="532" spans="1:7" x14ac:dyDescent="0.25">
      <c r="A532" s="219" t="s">
        <v>341</v>
      </c>
      <c r="B532" s="225" t="s">
        <v>362</v>
      </c>
      <c r="C532" t="s">
        <v>358</v>
      </c>
      <c r="G532" s="236">
        <v>3.22</v>
      </c>
    </row>
    <row r="533" spans="1:7" x14ac:dyDescent="0.25">
      <c r="A533" s="219" t="s">
        <v>341</v>
      </c>
      <c r="B533" s="225" t="s">
        <v>362</v>
      </c>
      <c r="C533" t="s">
        <v>358</v>
      </c>
      <c r="G533" s="236">
        <v>2.4700000000000002</v>
      </c>
    </row>
    <row r="534" spans="1:7" x14ac:dyDescent="0.25">
      <c r="A534" s="219" t="s">
        <v>341</v>
      </c>
      <c r="B534" s="225" t="s">
        <v>362</v>
      </c>
      <c r="C534" t="s">
        <v>358</v>
      </c>
      <c r="G534" s="236">
        <v>4.4800000000000004</v>
      </c>
    </row>
    <row r="535" spans="1:7" x14ac:dyDescent="0.25">
      <c r="A535" s="144" t="s">
        <v>332</v>
      </c>
      <c r="B535" s="144" t="s">
        <v>301</v>
      </c>
      <c r="C535" t="s">
        <v>358</v>
      </c>
      <c r="G535" s="144">
        <v>5.36</v>
      </c>
    </row>
    <row r="536" spans="1:7" x14ac:dyDescent="0.25">
      <c r="A536" s="144" t="s">
        <v>332</v>
      </c>
      <c r="B536" s="144" t="s">
        <v>302</v>
      </c>
      <c r="C536" t="s">
        <v>358</v>
      </c>
      <c r="G536" s="144">
        <v>3.45</v>
      </c>
    </row>
    <row r="537" spans="1:7" x14ac:dyDescent="0.25">
      <c r="A537" s="144" t="s">
        <v>332</v>
      </c>
      <c r="B537" s="144" t="s">
        <v>303</v>
      </c>
      <c r="C537" t="s">
        <v>358</v>
      </c>
      <c r="G537" s="144">
        <v>4.47</v>
      </c>
    </row>
    <row r="538" spans="1:7" x14ac:dyDescent="0.25">
      <c r="A538" s="144" t="s">
        <v>332</v>
      </c>
      <c r="B538" s="144" t="s">
        <v>304</v>
      </c>
      <c r="C538" t="s">
        <v>358</v>
      </c>
      <c r="G538" s="144">
        <v>5.13</v>
      </c>
    </row>
    <row r="539" spans="1:7" x14ac:dyDescent="0.25">
      <c r="A539" s="144" t="s">
        <v>332</v>
      </c>
      <c r="B539" s="144" t="s">
        <v>305</v>
      </c>
      <c r="C539" t="s">
        <v>358</v>
      </c>
      <c r="G539" s="144">
        <v>2.1800000000000002</v>
      </c>
    </row>
    <row r="540" spans="1:7" x14ac:dyDescent="0.25">
      <c r="A540" s="144" t="s">
        <v>332</v>
      </c>
      <c r="B540" s="144" t="s">
        <v>306</v>
      </c>
      <c r="C540" t="s">
        <v>358</v>
      </c>
      <c r="G540" s="144">
        <v>3.52</v>
      </c>
    </row>
    <row r="541" spans="1:7" x14ac:dyDescent="0.25">
      <c r="A541" s="144" t="s">
        <v>332</v>
      </c>
      <c r="B541" s="144" t="s">
        <v>307</v>
      </c>
      <c r="C541" t="s">
        <v>358</v>
      </c>
      <c r="G541" s="144">
        <v>3.07</v>
      </c>
    </row>
    <row r="542" spans="1:7" x14ac:dyDescent="0.25">
      <c r="A542" s="144" t="s">
        <v>332</v>
      </c>
      <c r="B542" s="144" t="s">
        <v>308</v>
      </c>
      <c r="C542" t="s">
        <v>358</v>
      </c>
      <c r="G542" s="144">
        <v>8.25</v>
      </c>
    </row>
    <row r="543" spans="1:7" x14ac:dyDescent="0.25">
      <c r="A543" s="144" t="s">
        <v>332</v>
      </c>
      <c r="B543" s="144" t="s">
        <v>309</v>
      </c>
      <c r="C543" t="s">
        <v>358</v>
      </c>
      <c r="G543" s="144">
        <v>6.56</v>
      </c>
    </row>
    <row r="544" spans="1:7" x14ac:dyDescent="0.25">
      <c r="A544" s="144" t="s">
        <v>332</v>
      </c>
      <c r="B544" s="144" t="s">
        <v>310</v>
      </c>
      <c r="C544" t="s">
        <v>358</v>
      </c>
      <c r="G544" s="144">
        <v>3.53</v>
      </c>
    </row>
    <row r="545" spans="1:7" x14ac:dyDescent="0.25">
      <c r="A545" s="144" t="s">
        <v>332</v>
      </c>
      <c r="B545" s="144" t="s">
        <v>311</v>
      </c>
      <c r="C545" t="s">
        <v>358</v>
      </c>
      <c r="G545" s="144">
        <v>8.56</v>
      </c>
    </row>
    <row r="546" spans="1:7" x14ac:dyDescent="0.25">
      <c r="A546" s="143" t="s">
        <v>332</v>
      </c>
      <c r="B546" s="143" t="s">
        <v>302</v>
      </c>
      <c r="C546" t="s">
        <v>358</v>
      </c>
      <c r="G546" s="143">
        <v>1.43</v>
      </c>
    </row>
    <row r="547" spans="1:7" x14ac:dyDescent="0.25">
      <c r="A547" s="143" t="s">
        <v>332</v>
      </c>
      <c r="B547" s="143" t="s">
        <v>303</v>
      </c>
      <c r="C547" t="s">
        <v>358</v>
      </c>
      <c r="G547" s="143">
        <v>5.36</v>
      </c>
    </row>
    <row r="548" spans="1:7" x14ac:dyDescent="0.25">
      <c r="A548" s="143" t="s">
        <v>332</v>
      </c>
      <c r="B548" s="143" t="s">
        <v>304</v>
      </c>
      <c r="C548" t="s">
        <v>358</v>
      </c>
      <c r="G548" s="143">
        <v>2.11</v>
      </c>
    </row>
    <row r="549" spans="1:7" x14ac:dyDescent="0.25">
      <c r="A549" s="143" t="s">
        <v>332</v>
      </c>
      <c r="B549" s="143" t="s">
        <v>305</v>
      </c>
      <c r="C549" t="s">
        <v>358</v>
      </c>
      <c r="G549" s="143">
        <v>1.19</v>
      </c>
    </row>
    <row r="550" spans="1:7" x14ac:dyDescent="0.25">
      <c r="A550" s="143" t="s">
        <v>332</v>
      </c>
      <c r="B550" s="143" t="s">
        <v>306</v>
      </c>
      <c r="C550" t="s">
        <v>358</v>
      </c>
      <c r="G550" s="143">
        <v>0.57999999999999996</v>
      </c>
    </row>
    <row r="551" spans="1:7" x14ac:dyDescent="0.25">
      <c r="A551" s="143" t="s">
        <v>332</v>
      </c>
      <c r="B551" s="143" t="s">
        <v>307</v>
      </c>
      <c r="C551" t="s">
        <v>358</v>
      </c>
      <c r="G551" s="143">
        <v>3.26</v>
      </c>
    </row>
    <row r="552" spans="1:7" x14ac:dyDescent="0.25">
      <c r="A552" s="143" t="s">
        <v>332</v>
      </c>
      <c r="B552" s="143" t="s">
        <v>308</v>
      </c>
      <c r="C552" t="s">
        <v>358</v>
      </c>
      <c r="G552" s="143">
        <v>10.3</v>
      </c>
    </row>
    <row r="553" spans="1:7" x14ac:dyDescent="0.25">
      <c r="A553" s="143" t="s">
        <v>332</v>
      </c>
      <c r="B553" s="143" t="s">
        <v>309</v>
      </c>
      <c r="C553" t="s">
        <v>358</v>
      </c>
      <c r="G553" s="143">
        <v>1.22</v>
      </c>
    </row>
    <row r="554" spans="1:7" x14ac:dyDescent="0.25">
      <c r="A554" s="143" t="s">
        <v>332</v>
      </c>
      <c r="B554" s="143" t="s">
        <v>310</v>
      </c>
      <c r="C554" t="s">
        <v>358</v>
      </c>
      <c r="G554" s="143">
        <v>3.53</v>
      </c>
    </row>
    <row r="555" spans="1:7" x14ac:dyDescent="0.25">
      <c r="A555" s="143" t="s">
        <v>332</v>
      </c>
      <c r="B555" s="143" t="s">
        <v>311</v>
      </c>
      <c r="C555" t="s">
        <v>358</v>
      </c>
      <c r="G555" s="143">
        <v>1.1599999999999999</v>
      </c>
    </row>
    <row r="556" spans="1:7" x14ac:dyDescent="0.25">
      <c r="A556" s="143" t="s">
        <v>332</v>
      </c>
      <c r="B556" s="143" t="s">
        <v>312</v>
      </c>
      <c r="C556" t="s">
        <v>358</v>
      </c>
      <c r="G556" s="143">
        <v>2.5099999999999998</v>
      </c>
    </row>
    <row r="557" spans="1:7" x14ac:dyDescent="0.25">
      <c r="A557" s="204" t="s">
        <v>300</v>
      </c>
      <c r="B557" s="204" t="s">
        <v>302</v>
      </c>
      <c r="C557" t="s">
        <v>358</v>
      </c>
      <c r="G557" s="204">
        <v>8.42</v>
      </c>
    </row>
    <row r="558" spans="1:7" x14ac:dyDescent="0.25">
      <c r="A558" s="204" t="s">
        <v>300</v>
      </c>
      <c r="B558" s="204" t="s">
        <v>303</v>
      </c>
      <c r="C558" t="s">
        <v>358</v>
      </c>
      <c r="G558" s="204"/>
    </row>
    <row r="559" spans="1:7" x14ac:dyDescent="0.25">
      <c r="A559" s="204" t="s">
        <v>300</v>
      </c>
      <c r="B559" s="204" t="s">
        <v>304</v>
      </c>
      <c r="C559" t="s">
        <v>358</v>
      </c>
      <c r="G559" s="204">
        <v>3.22</v>
      </c>
    </row>
    <row r="560" spans="1:7" x14ac:dyDescent="0.25">
      <c r="A560" s="204" t="s">
        <v>300</v>
      </c>
      <c r="B560" s="204" t="s">
        <v>305</v>
      </c>
      <c r="C560" t="s">
        <v>358</v>
      </c>
      <c r="G560" s="204">
        <v>3.13</v>
      </c>
    </row>
    <row r="561" spans="1:7" x14ac:dyDescent="0.25">
      <c r="A561" s="204" t="s">
        <v>300</v>
      </c>
      <c r="B561" s="204" t="s">
        <v>306</v>
      </c>
      <c r="C561" t="s">
        <v>358</v>
      </c>
      <c r="G561" s="204">
        <v>4.58</v>
      </c>
    </row>
    <row r="562" spans="1:7" x14ac:dyDescent="0.25">
      <c r="A562" s="146" t="s">
        <v>300</v>
      </c>
      <c r="B562" s="146" t="s">
        <v>302</v>
      </c>
      <c r="C562" t="s">
        <v>358</v>
      </c>
      <c r="G562" s="146">
        <v>0.54</v>
      </c>
    </row>
    <row r="563" spans="1:7" x14ac:dyDescent="0.25">
      <c r="A563" s="146" t="s">
        <v>300</v>
      </c>
      <c r="B563" s="146" t="s">
        <v>303</v>
      </c>
      <c r="C563" t="s">
        <v>358</v>
      </c>
      <c r="G563" s="146">
        <v>0.57999999999999996</v>
      </c>
    </row>
    <row r="564" spans="1:7" x14ac:dyDescent="0.25">
      <c r="A564" s="146" t="s">
        <v>300</v>
      </c>
      <c r="B564" s="146" t="s">
        <v>304</v>
      </c>
      <c r="C564" t="s">
        <v>358</v>
      </c>
      <c r="G564" s="146">
        <v>0.51</v>
      </c>
    </row>
    <row r="565" spans="1:7" x14ac:dyDescent="0.25">
      <c r="A565" s="220" t="s">
        <v>229</v>
      </c>
      <c r="B565" s="226" t="s">
        <v>363</v>
      </c>
      <c r="C565" t="s">
        <v>358</v>
      </c>
      <c r="G565" s="147">
        <v>3.47</v>
      </c>
    </row>
    <row r="566" spans="1:7" x14ac:dyDescent="0.25">
      <c r="A566" s="146" t="s">
        <v>300</v>
      </c>
      <c r="B566" s="146" t="s">
        <v>305</v>
      </c>
      <c r="C566" t="s">
        <v>358</v>
      </c>
      <c r="G566" s="146">
        <v>2.0299999999999998</v>
      </c>
    </row>
    <row r="567" spans="1:7" x14ac:dyDescent="0.25">
      <c r="A567" s="146" t="s">
        <v>300</v>
      </c>
      <c r="B567" s="146" t="s">
        <v>306</v>
      </c>
      <c r="C567" t="s">
        <v>358</v>
      </c>
      <c r="G567" s="146">
        <v>1.06</v>
      </c>
    </row>
    <row r="568" spans="1:7" x14ac:dyDescent="0.25">
      <c r="A568" s="146" t="s">
        <v>300</v>
      </c>
      <c r="B568" s="146" t="s">
        <v>307</v>
      </c>
      <c r="C568" t="s">
        <v>358</v>
      </c>
      <c r="G568" s="146">
        <v>1.02</v>
      </c>
    </row>
    <row r="569" spans="1:7" x14ac:dyDescent="0.25">
      <c r="A569" s="146" t="s">
        <v>300</v>
      </c>
      <c r="B569" s="146" t="s">
        <v>308</v>
      </c>
      <c r="C569" t="s">
        <v>358</v>
      </c>
      <c r="G569" s="146">
        <v>1.28</v>
      </c>
    </row>
    <row r="570" spans="1:7" x14ac:dyDescent="0.25">
      <c r="A570" s="146" t="s">
        <v>300</v>
      </c>
      <c r="B570" s="146" t="s">
        <v>309</v>
      </c>
      <c r="C570" t="s">
        <v>358</v>
      </c>
      <c r="G570" s="146">
        <v>1.7</v>
      </c>
    </row>
    <row r="571" spans="1:7" x14ac:dyDescent="0.25">
      <c r="A571" s="146" t="s">
        <v>300</v>
      </c>
      <c r="B571" s="146" t="s">
        <v>310</v>
      </c>
      <c r="C571" t="s">
        <v>358</v>
      </c>
      <c r="G571" s="146">
        <v>1.34</v>
      </c>
    </row>
    <row r="572" spans="1:7" x14ac:dyDescent="0.25">
      <c r="A572" s="146" t="s">
        <v>300</v>
      </c>
      <c r="B572" s="146" t="s">
        <v>311</v>
      </c>
      <c r="C572" t="s">
        <v>358</v>
      </c>
      <c r="G572" s="146">
        <v>1.19</v>
      </c>
    </row>
    <row r="573" spans="1:7" x14ac:dyDescent="0.25">
      <c r="A573" s="146" t="s">
        <v>300</v>
      </c>
      <c r="B573" s="146" t="s">
        <v>312</v>
      </c>
      <c r="C573" t="s">
        <v>358</v>
      </c>
      <c r="G573" s="146">
        <v>1.03</v>
      </c>
    </row>
    <row r="574" spans="1:7" x14ac:dyDescent="0.25">
      <c r="A574" s="147" t="s">
        <v>229</v>
      </c>
      <c r="B574" s="208" t="s">
        <v>315</v>
      </c>
      <c r="C574" t="s">
        <v>358</v>
      </c>
      <c r="G574" s="147">
        <v>4.57</v>
      </c>
    </row>
    <row r="575" spans="1:7" x14ac:dyDescent="0.25">
      <c r="A575" s="204" t="s">
        <v>300</v>
      </c>
      <c r="B575" s="204" t="s">
        <v>316</v>
      </c>
      <c r="C575" t="s">
        <v>358</v>
      </c>
      <c r="G575" s="204">
        <v>4.07</v>
      </c>
    </row>
    <row r="576" spans="1:7" x14ac:dyDescent="0.25">
      <c r="A576" s="204" t="s">
        <v>300</v>
      </c>
      <c r="B576" s="204" t="s">
        <v>317</v>
      </c>
      <c r="C576" t="s">
        <v>358</v>
      </c>
      <c r="G576" s="204">
        <v>2.1</v>
      </c>
    </row>
    <row r="577" spans="1:7" x14ac:dyDescent="0.25">
      <c r="A577" s="204" t="s">
        <v>300</v>
      </c>
      <c r="B577" s="204" t="s">
        <v>318</v>
      </c>
      <c r="C577" t="s">
        <v>358</v>
      </c>
      <c r="G577" s="204">
        <v>0.49</v>
      </c>
    </row>
    <row r="578" spans="1:7" x14ac:dyDescent="0.25">
      <c r="A578" s="204" t="s">
        <v>300</v>
      </c>
      <c r="B578" s="204" t="s">
        <v>319</v>
      </c>
      <c r="C578" t="s">
        <v>358</v>
      </c>
      <c r="G578" s="204">
        <v>0.2</v>
      </c>
    </row>
    <row r="579" spans="1:7" x14ac:dyDescent="0.25">
      <c r="A579" s="140" t="s">
        <v>300</v>
      </c>
      <c r="B579" s="140" t="s">
        <v>320</v>
      </c>
      <c r="C579" t="s">
        <v>358</v>
      </c>
      <c r="G579" s="140">
        <v>1.56</v>
      </c>
    </row>
    <row r="580" spans="1:7" x14ac:dyDescent="0.25">
      <c r="A580" s="140" t="s">
        <v>300</v>
      </c>
      <c r="B580" s="140" t="s">
        <v>321</v>
      </c>
      <c r="C580" t="s">
        <v>358</v>
      </c>
      <c r="G580" s="140">
        <v>2.31</v>
      </c>
    </row>
    <row r="581" spans="1:7" x14ac:dyDescent="0.25">
      <c r="A581" s="140" t="s">
        <v>300</v>
      </c>
      <c r="B581" s="140" t="s">
        <v>322</v>
      </c>
      <c r="C581" t="s">
        <v>358</v>
      </c>
      <c r="G581" s="140">
        <v>1.4</v>
      </c>
    </row>
    <row r="582" spans="1:7" x14ac:dyDescent="0.25">
      <c r="A582" s="140" t="s">
        <v>300</v>
      </c>
      <c r="B582" s="140" t="s">
        <v>323</v>
      </c>
      <c r="C582" t="s">
        <v>358</v>
      </c>
      <c r="G582" s="140">
        <v>0.51</v>
      </c>
    </row>
    <row r="583" spans="1:7" x14ac:dyDescent="0.25">
      <c r="A583" s="141" t="s">
        <v>300</v>
      </c>
      <c r="B583" s="141" t="s">
        <v>324</v>
      </c>
      <c r="C583" t="s">
        <v>358</v>
      </c>
      <c r="G583" s="141">
        <v>1.57</v>
      </c>
    </row>
    <row r="584" spans="1:7" x14ac:dyDescent="0.25">
      <c r="A584" s="141" t="s">
        <v>300</v>
      </c>
      <c r="B584" s="141" t="s">
        <v>325</v>
      </c>
      <c r="C584" t="s">
        <v>358</v>
      </c>
      <c r="G584" s="141">
        <v>1.25</v>
      </c>
    </row>
    <row r="585" spans="1:7" x14ac:dyDescent="0.25">
      <c r="A585" s="141" t="s">
        <v>300</v>
      </c>
      <c r="B585" s="141" t="s">
        <v>326</v>
      </c>
      <c r="C585" t="s">
        <v>358</v>
      </c>
      <c r="G585" s="141">
        <v>1.06</v>
      </c>
    </row>
    <row r="586" spans="1:7" x14ac:dyDescent="0.25">
      <c r="A586" s="141" t="s">
        <v>300</v>
      </c>
      <c r="B586" s="141" t="s">
        <v>327</v>
      </c>
      <c r="C586" t="s">
        <v>358</v>
      </c>
      <c r="G586" s="141">
        <v>1.46</v>
      </c>
    </row>
    <row r="587" spans="1:7" x14ac:dyDescent="0.25">
      <c r="A587" s="144" t="s">
        <v>300</v>
      </c>
      <c r="B587" s="144" t="s">
        <v>328</v>
      </c>
      <c r="C587" t="s">
        <v>358</v>
      </c>
      <c r="G587" s="144">
        <v>1.26</v>
      </c>
    </row>
    <row r="588" spans="1:7" x14ac:dyDescent="0.25">
      <c r="A588" s="144" t="s">
        <v>300</v>
      </c>
      <c r="B588" s="144" t="s">
        <v>329</v>
      </c>
      <c r="C588" t="s">
        <v>358</v>
      </c>
      <c r="G588" s="144">
        <v>1.02</v>
      </c>
    </row>
    <row r="589" spans="1:7" x14ac:dyDescent="0.25">
      <c r="A589" s="144" t="s">
        <v>300</v>
      </c>
      <c r="B589" s="144" t="s">
        <v>330</v>
      </c>
      <c r="C589" t="s">
        <v>358</v>
      </c>
      <c r="G589" s="144">
        <v>1.33</v>
      </c>
    </row>
    <row r="590" spans="1:7" x14ac:dyDescent="0.25">
      <c r="A590" s="144" t="s">
        <v>300</v>
      </c>
      <c r="B590" s="144" t="s">
        <v>331</v>
      </c>
      <c r="C590" t="s">
        <v>358</v>
      </c>
      <c r="G590" s="144">
        <v>0.54</v>
      </c>
    </row>
    <row r="591" spans="1:7" x14ac:dyDescent="0.25">
      <c r="A591" s="216" t="s">
        <v>341</v>
      </c>
      <c r="B591" s="216" t="s">
        <v>364</v>
      </c>
      <c r="C591" t="s">
        <v>358</v>
      </c>
      <c r="G591" s="235">
        <v>3.47</v>
      </c>
    </row>
    <row r="592" spans="1:7" x14ac:dyDescent="0.25">
      <c r="A592" s="216" t="s">
        <v>341</v>
      </c>
      <c r="B592" s="216" t="s">
        <v>365</v>
      </c>
      <c r="C592" t="s">
        <v>358</v>
      </c>
      <c r="G592" s="235">
        <v>2.4900000000000002</v>
      </c>
    </row>
    <row r="593" spans="1:7" x14ac:dyDescent="0.25">
      <c r="A593" s="216" t="s">
        <v>341</v>
      </c>
      <c r="B593" s="216" t="s">
        <v>366</v>
      </c>
      <c r="C593" t="s">
        <v>358</v>
      </c>
      <c r="G593" s="235">
        <v>3.39</v>
      </c>
    </row>
    <row r="594" spans="1:7" x14ac:dyDescent="0.25">
      <c r="A594" s="216" t="s">
        <v>341</v>
      </c>
      <c r="B594" s="216" t="s">
        <v>367</v>
      </c>
      <c r="C594" t="s">
        <v>358</v>
      </c>
      <c r="G594" s="235">
        <v>2.39</v>
      </c>
    </row>
    <row r="595" spans="1:7" x14ac:dyDescent="0.25">
      <c r="A595" s="216" t="s">
        <v>341</v>
      </c>
      <c r="B595" s="216" t="s">
        <v>368</v>
      </c>
      <c r="C595" t="s">
        <v>358</v>
      </c>
      <c r="G595" s="235">
        <v>4.54</v>
      </c>
    </row>
    <row r="596" spans="1:7" x14ac:dyDescent="0.25">
      <c r="A596" s="216" t="s">
        <v>341</v>
      </c>
      <c r="B596" s="227" t="s">
        <v>369</v>
      </c>
      <c r="C596" t="s">
        <v>358</v>
      </c>
      <c r="G596" s="237">
        <v>4.01</v>
      </c>
    </row>
    <row r="597" spans="1:7" x14ac:dyDescent="0.25">
      <c r="A597" s="216" t="s">
        <v>341</v>
      </c>
      <c r="B597" s="227" t="s">
        <v>370</v>
      </c>
      <c r="C597" t="s">
        <v>358</v>
      </c>
      <c r="G597" s="237">
        <v>6.23</v>
      </c>
    </row>
    <row r="598" spans="1:7" x14ac:dyDescent="0.25">
      <c r="A598" s="216" t="s">
        <v>341</v>
      </c>
      <c r="B598" s="227" t="s">
        <v>371</v>
      </c>
      <c r="C598" t="s">
        <v>358</v>
      </c>
      <c r="G598" s="237">
        <v>3.39</v>
      </c>
    </row>
    <row r="599" spans="1:7" x14ac:dyDescent="0.25">
      <c r="A599" s="216" t="s">
        <v>341</v>
      </c>
      <c r="B599" s="227" t="s">
        <v>368</v>
      </c>
      <c r="C599" t="s">
        <v>358</v>
      </c>
      <c r="G599" s="237">
        <v>4.41</v>
      </c>
    </row>
    <row r="600" spans="1:7" x14ac:dyDescent="0.25">
      <c r="A600" s="216" t="s">
        <v>341</v>
      </c>
      <c r="B600" s="227" t="s">
        <v>372</v>
      </c>
      <c r="C600" t="s">
        <v>358</v>
      </c>
      <c r="G600" s="237">
        <v>5.12</v>
      </c>
    </row>
    <row r="601" spans="1:7" x14ac:dyDescent="0.25">
      <c r="A601" s="216" t="s">
        <v>341</v>
      </c>
      <c r="B601" s="228" t="s">
        <v>369</v>
      </c>
      <c r="C601" t="s">
        <v>358</v>
      </c>
      <c r="G601" s="238">
        <v>3.19</v>
      </c>
    </row>
    <row r="602" spans="1:7" x14ac:dyDescent="0.25">
      <c r="A602" s="216" t="s">
        <v>341</v>
      </c>
      <c r="B602" s="228" t="s">
        <v>370</v>
      </c>
      <c r="C602" t="s">
        <v>358</v>
      </c>
      <c r="G602" s="238">
        <v>4.28</v>
      </c>
    </row>
    <row r="603" spans="1:7" x14ac:dyDescent="0.25">
      <c r="A603" s="216" t="s">
        <v>341</v>
      </c>
      <c r="B603" s="228" t="s">
        <v>371</v>
      </c>
      <c r="C603" t="s">
        <v>358</v>
      </c>
      <c r="G603" s="238">
        <v>4.18</v>
      </c>
    </row>
    <row r="604" spans="1:7" x14ac:dyDescent="0.25">
      <c r="A604" s="216" t="s">
        <v>341</v>
      </c>
      <c r="B604" s="228" t="s">
        <v>368</v>
      </c>
      <c r="C604" t="s">
        <v>358</v>
      </c>
      <c r="G604" s="238">
        <v>2.2000000000000002</v>
      </c>
    </row>
    <row r="605" spans="1:7" x14ac:dyDescent="0.25">
      <c r="A605" s="216" t="s">
        <v>341</v>
      </c>
      <c r="B605" s="229" t="s">
        <v>373</v>
      </c>
      <c r="C605" t="s">
        <v>358</v>
      </c>
      <c r="G605" s="239">
        <v>5.03</v>
      </c>
    </row>
    <row r="606" spans="1:7" x14ac:dyDescent="0.25">
      <c r="A606" s="216" t="s">
        <v>341</v>
      </c>
      <c r="B606" s="229" t="s">
        <v>374</v>
      </c>
      <c r="C606" t="s">
        <v>358</v>
      </c>
      <c r="G606" s="239">
        <v>4.17</v>
      </c>
    </row>
    <row r="607" spans="1:7" x14ac:dyDescent="0.25">
      <c r="A607" s="216" t="s">
        <v>341</v>
      </c>
      <c r="B607" s="229" t="s">
        <v>375</v>
      </c>
      <c r="C607" t="s">
        <v>358</v>
      </c>
      <c r="G607" s="239">
        <v>2.27</v>
      </c>
    </row>
    <row r="608" spans="1:7" x14ac:dyDescent="0.25">
      <c r="A608" s="216" t="s">
        <v>341</v>
      </c>
      <c r="B608" s="229" t="s">
        <v>368</v>
      </c>
      <c r="C608" t="s">
        <v>358</v>
      </c>
      <c r="G608" s="239">
        <v>2.0499999999999998</v>
      </c>
    </row>
    <row r="609" spans="1:7" x14ac:dyDescent="0.25">
      <c r="A609" s="216" t="s">
        <v>341</v>
      </c>
      <c r="B609" s="121" t="s">
        <v>376</v>
      </c>
      <c r="C609" t="s">
        <v>358</v>
      </c>
      <c r="G609" s="240">
        <v>4.55</v>
      </c>
    </row>
    <row r="610" spans="1:7" x14ac:dyDescent="0.25">
      <c r="A610" s="216" t="s">
        <v>341</v>
      </c>
      <c r="B610" s="121" t="s">
        <v>377</v>
      </c>
      <c r="C610" t="s">
        <v>358</v>
      </c>
      <c r="G610" s="240">
        <v>3.45</v>
      </c>
    </row>
    <row r="611" spans="1:7" x14ac:dyDescent="0.25">
      <c r="A611" s="216" t="s">
        <v>341</v>
      </c>
      <c r="B611" s="121" t="s">
        <v>368</v>
      </c>
      <c r="C611" t="s">
        <v>358</v>
      </c>
      <c r="G611" s="240">
        <v>3.07</v>
      </c>
    </row>
    <row r="612" spans="1:7" x14ac:dyDescent="0.25">
      <c r="A612" s="216" t="s">
        <v>341</v>
      </c>
      <c r="B612" s="230" t="s">
        <v>378</v>
      </c>
      <c r="C612" t="s">
        <v>358</v>
      </c>
      <c r="G612" s="241">
        <v>4.24</v>
      </c>
    </row>
    <row r="613" spans="1:7" x14ac:dyDescent="0.25">
      <c r="A613" s="216" t="s">
        <v>341</v>
      </c>
      <c r="B613" s="230" t="s">
        <v>379</v>
      </c>
      <c r="C613" t="s">
        <v>358</v>
      </c>
      <c r="G613" s="241">
        <v>7.32</v>
      </c>
    </row>
    <row r="614" spans="1:7" x14ac:dyDescent="0.25">
      <c r="A614" s="216" t="s">
        <v>341</v>
      </c>
      <c r="B614" s="230" t="s">
        <v>380</v>
      </c>
      <c r="C614" t="s">
        <v>358</v>
      </c>
      <c r="G614" s="241">
        <v>4.3</v>
      </c>
    </row>
    <row r="615" spans="1:7" x14ac:dyDescent="0.25">
      <c r="A615" s="216" t="s">
        <v>341</v>
      </c>
      <c r="B615" s="230" t="s">
        <v>381</v>
      </c>
      <c r="C615" t="s">
        <v>358</v>
      </c>
      <c r="G615" s="241">
        <v>6.5</v>
      </c>
    </row>
    <row r="616" spans="1:7" x14ac:dyDescent="0.25">
      <c r="A616" s="216" t="s">
        <v>341</v>
      </c>
      <c r="B616" s="230" t="s">
        <v>368</v>
      </c>
      <c r="C616" t="s">
        <v>358</v>
      </c>
      <c r="G616" s="241">
        <v>4.2699999999999996</v>
      </c>
    </row>
    <row r="617" spans="1:7" x14ac:dyDescent="0.25">
      <c r="A617" s="216" t="s">
        <v>341</v>
      </c>
      <c r="B617" s="231" t="s">
        <v>382</v>
      </c>
      <c r="C617" t="s">
        <v>358</v>
      </c>
      <c r="G617" s="242">
        <v>2.15</v>
      </c>
    </row>
    <row r="618" spans="1:7" x14ac:dyDescent="0.25">
      <c r="A618" s="216" t="s">
        <v>341</v>
      </c>
      <c r="B618" s="231" t="s">
        <v>383</v>
      </c>
      <c r="C618" t="s">
        <v>358</v>
      </c>
      <c r="G618" s="242">
        <v>4.2300000000000004</v>
      </c>
    </row>
    <row r="619" spans="1:7" x14ac:dyDescent="0.25">
      <c r="A619" s="216" t="s">
        <v>341</v>
      </c>
      <c r="B619" s="231" t="s">
        <v>384</v>
      </c>
      <c r="C619" t="s">
        <v>358</v>
      </c>
      <c r="G619" s="242">
        <v>5.07</v>
      </c>
    </row>
    <row r="620" spans="1:7" x14ac:dyDescent="0.25">
      <c r="A620" s="216" t="s">
        <v>341</v>
      </c>
      <c r="B620" s="231" t="s">
        <v>385</v>
      </c>
      <c r="C620" t="s">
        <v>358</v>
      </c>
      <c r="G620" s="242">
        <v>1.08</v>
      </c>
    </row>
    <row r="621" spans="1:7" x14ac:dyDescent="0.25">
      <c r="A621" s="216" t="s">
        <v>341</v>
      </c>
      <c r="B621" s="231" t="s">
        <v>368</v>
      </c>
      <c r="C621" t="s">
        <v>358</v>
      </c>
      <c r="G621" s="242">
        <v>1.41</v>
      </c>
    </row>
    <row r="622" spans="1:7" x14ac:dyDescent="0.25">
      <c r="A622" s="216" t="s">
        <v>341</v>
      </c>
      <c r="B622" s="232" t="s">
        <v>369</v>
      </c>
      <c r="C622" t="s">
        <v>358</v>
      </c>
      <c r="G622" s="243">
        <v>15.17</v>
      </c>
    </row>
    <row r="623" spans="1:7" x14ac:dyDescent="0.25">
      <c r="A623" s="216" t="s">
        <v>341</v>
      </c>
      <c r="B623" s="232" t="s">
        <v>370</v>
      </c>
      <c r="C623" t="s">
        <v>358</v>
      </c>
      <c r="G623" s="243">
        <v>9.17</v>
      </c>
    </row>
    <row r="624" spans="1:7" x14ac:dyDescent="0.25">
      <c r="A624" s="216" t="s">
        <v>341</v>
      </c>
      <c r="B624" s="232" t="s">
        <v>371</v>
      </c>
      <c r="C624" t="s">
        <v>358</v>
      </c>
      <c r="G624" s="243">
        <v>7.38</v>
      </c>
    </row>
    <row r="625" spans="1:7" x14ac:dyDescent="0.25">
      <c r="A625" s="216" t="s">
        <v>341</v>
      </c>
      <c r="B625" s="232" t="s">
        <v>386</v>
      </c>
      <c r="C625" t="s">
        <v>358</v>
      </c>
      <c r="G625" s="243">
        <v>8.34</v>
      </c>
    </row>
    <row r="626" spans="1:7" x14ac:dyDescent="0.25">
      <c r="A626" s="216" t="s">
        <v>341</v>
      </c>
      <c r="B626" s="232" t="s">
        <v>387</v>
      </c>
      <c r="C626" t="s">
        <v>358</v>
      </c>
      <c r="G626" s="243">
        <v>6.23</v>
      </c>
    </row>
    <row r="627" spans="1:7" x14ac:dyDescent="0.25">
      <c r="A627" s="216" t="s">
        <v>341</v>
      </c>
      <c r="B627" s="232" t="s">
        <v>388</v>
      </c>
      <c r="C627" t="s">
        <v>358</v>
      </c>
      <c r="G627" s="243">
        <v>4.21</v>
      </c>
    </row>
    <row r="628" spans="1:7" x14ac:dyDescent="0.25">
      <c r="A628" s="216" t="s">
        <v>341</v>
      </c>
      <c r="B628" s="232" t="s">
        <v>368</v>
      </c>
      <c r="C628" t="s">
        <v>358</v>
      </c>
      <c r="G628" s="243">
        <v>5.32</v>
      </c>
    </row>
    <row r="629" spans="1:7" x14ac:dyDescent="0.25">
      <c r="A629" s="221" t="s">
        <v>337</v>
      </c>
      <c r="B629" s="221" t="s">
        <v>389</v>
      </c>
      <c r="C629" t="s">
        <v>358</v>
      </c>
      <c r="G629" s="244">
        <v>33.49</v>
      </c>
    </row>
    <row r="630" spans="1:7" x14ac:dyDescent="0.25">
      <c r="A630" s="221" t="s">
        <v>337</v>
      </c>
      <c r="B630" s="221" t="s">
        <v>390</v>
      </c>
      <c r="C630" t="s">
        <v>358</v>
      </c>
      <c r="G630" s="243">
        <v>12.34</v>
      </c>
    </row>
    <row r="631" spans="1:7" x14ac:dyDescent="0.25">
      <c r="A631" s="216" t="s">
        <v>341</v>
      </c>
      <c r="B631" s="232" t="s">
        <v>378</v>
      </c>
      <c r="C631" t="s">
        <v>358</v>
      </c>
      <c r="G631" s="243">
        <v>2.52</v>
      </c>
    </row>
    <row r="632" spans="1:7" x14ac:dyDescent="0.25">
      <c r="A632" s="216" t="s">
        <v>341</v>
      </c>
      <c r="B632" s="232" t="s">
        <v>379</v>
      </c>
      <c r="C632" t="s">
        <v>358</v>
      </c>
      <c r="G632" s="243">
        <v>8.3800000000000008</v>
      </c>
    </row>
    <row r="633" spans="1:7" x14ac:dyDescent="0.25">
      <c r="A633" s="216" t="s">
        <v>341</v>
      </c>
      <c r="B633" s="232" t="s">
        <v>380</v>
      </c>
      <c r="C633" t="s">
        <v>358</v>
      </c>
      <c r="G633" s="243">
        <v>7.31</v>
      </c>
    </row>
    <row r="634" spans="1:7" x14ac:dyDescent="0.25">
      <c r="A634" s="216" t="s">
        <v>341</v>
      </c>
      <c r="B634" s="232" t="s">
        <v>381</v>
      </c>
      <c r="C634" t="s">
        <v>358</v>
      </c>
      <c r="G634" s="243">
        <v>7.31</v>
      </c>
    </row>
    <row r="635" spans="1:7" x14ac:dyDescent="0.25">
      <c r="A635" s="216" t="s">
        <v>341</v>
      </c>
      <c r="B635" s="232" t="s">
        <v>391</v>
      </c>
      <c r="C635" t="s">
        <v>358</v>
      </c>
      <c r="G635" s="243">
        <v>4.09</v>
      </c>
    </row>
    <row r="636" spans="1:7" x14ac:dyDescent="0.25">
      <c r="A636" s="216" t="s">
        <v>341</v>
      </c>
      <c r="B636" s="232" t="s">
        <v>368</v>
      </c>
      <c r="C636" t="s">
        <v>358</v>
      </c>
      <c r="G636" s="243">
        <v>4.5</v>
      </c>
    </row>
    <row r="637" spans="1:7" x14ac:dyDescent="0.25">
      <c r="A637" s="216" t="s">
        <v>341</v>
      </c>
      <c r="B637" s="121" t="s">
        <v>382</v>
      </c>
      <c r="C637" t="s">
        <v>358</v>
      </c>
      <c r="G637" s="243">
        <v>6.32</v>
      </c>
    </row>
    <row r="638" spans="1:7" x14ac:dyDescent="0.25">
      <c r="A638" s="216" t="s">
        <v>341</v>
      </c>
      <c r="B638" s="121" t="s">
        <v>383</v>
      </c>
      <c r="C638" t="s">
        <v>358</v>
      </c>
      <c r="G638" s="243">
        <v>7.32</v>
      </c>
    </row>
    <row r="639" spans="1:7" x14ac:dyDescent="0.25">
      <c r="A639" s="216" t="s">
        <v>341</v>
      </c>
      <c r="B639" s="121" t="s">
        <v>368</v>
      </c>
      <c r="C639" t="s">
        <v>358</v>
      </c>
      <c r="G639" s="243">
        <v>3.02</v>
      </c>
    </row>
    <row r="640" spans="1:7" x14ac:dyDescent="0.25">
      <c r="A640" s="216" t="s">
        <v>341</v>
      </c>
      <c r="B640" s="232" t="s">
        <v>364</v>
      </c>
      <c r="C640" t="s">
        <v>358</v>
      </c>
      <c r="G640" s="243">
        <v>2.52</v>
      </c>
    </row>
    <row r="641" spans="1:7" x14ac:dyDescent="0.25">
      <c r="A641" s="216" t="s">
        <v>341</v>
      </c>
      <c r="B641" s="232" t="s">
        <v>364</v>
      </c>
      <c r="C641" t="s">
        <v>358</v>
      </c>
      <c r="G641" s="243">
        <v>3.45</v>
      </c>
    </row>
    <row r="642" spans="1:7" x14ac:dyDescent="0.25">
      <c r="A642" s="216" t="s">
        <v>341</v>
      </c>
      <c r="B642" s="232" t="s">
        <v>364</v>
      </c>
      <c r="C642" t="s">
        <v>358</v>
      </c>
      <c r="G642" s="243">
        <v>4.3600000000000003</v>
      </c>
    </row>
    <row r="643" spans="1:7" x14ac:dyDescent="0.25">
      <c r="A643" s="216" t="s">
        <v>341</v>
      </c>
      <c r="B643" s="232" t="s">
        <v>364</v>
      </c>
      <c r="C643" t="s">
        <v>358</v>
      </c>
      <c r="G643" s="243">
        <v>5.07</v>
      </c>
    </row>
    <row r="644" spans="1:7" x14ac:dyDescent="0.25">
      <c r="A644" s="216" t="s">
        <v>341</v>
      </c>
      <c r="B644" s="232" t="s">
        <v>392</v>
      </c>
      <c r="C644" t="s">
        <v>358</v>
      </c>
      <c r="G644" s="243"/>
    </row>
    <row r="645" spans="1:7" x14ac:dyDescent="0.25">
      <c r="A645" s="216" t="s">
        <v>341</v>
      </c>
      <c r="B645" s="232" t="s">
        <v>368</v>
      </c>
      <c r="C645" t="s">
        <v>358</v>
      </c>
      <c r="G645" s="243">
        <v>6.34</v>
      </c>
    </row>
    <row r="646" spans="1:7" x14ac:dyDescent="0.25">
      <c r="A646" s="216" t="s">
        <v>332</v>
      </c>
      <c r="B646" s="232" t="s">
        <v>393</v>
      </c>
      <c r="C646" t="s">
        <v>358</v>
      </c>
      <c r="G646" s="243">
        <v>5.12</v>
      </c>
    </row>
    <row r="647" spans="1:7" x14ac:dyDescent="0.25">
      <c r="A647" s="216" t="s">
        <v>332</v>
      </c>
      <c r="B647" s="232" t="s">
        <v>393</v>
      </c>
      <c r="C647" t="s">
        <v>358</v>
      </c>
      <c r="G647" s="243">
        <v>3.13</v>
      </c>
    </row>
    <row r="648" spans="1:7" x14ac:dyDescent="0.25">
      <c r="A648" s="216" t="s">
        <v>341</v>
      </c>
      <c r="B648" s="216" t="s">
        <v>394</v>
      </c>
      <c r="C648" t="s">
        <v>358</v>
      </c>
      <c r="G648">
        <v>3.44</v>
      </c>
    </row>
    <row r="649" spans="1:7" x14ac:dyDescent="0.25">
      <c r="A649" s="216" t="s">
        <v>341</v>
      </c>
      <c r="B649" s="216" t="s">
        <v>395</v>
      </c>
      <c r="C649" t="s">
        <v>358</v>
      </c>
      <c r="G649">
        <v>5.45</v>
      </c>
    </row>
    <row r="650" spans="1:7" x14ac:dyDescent="0.25">
      <c r="A650" s="216" t="s">
        <v>341</v>
      </c>
      <c r="B650" s="216" t="s">
        <v>396</v>
      </c>
      <c r="C650" t="s">
        <v>358</v>
      </c>
      <c r="G650">
        <v>3.56</v>
      </c>
    </row>
    <row r="651" spans="1:7" x14ac:dyDescent="0.25">
      <c r="A651" s="216" t="s">
        <v>341</v>
      </c>
      <c r="B651" s="216" t="s">
        <v>397</v>
      </c>
      <c r="C651" t="s">
        <v>358</v>
      </c>
      <c r="G651">
        <v>3.3</v>
      </c>
    </row>
    <row r="652" spans="1:7" x14ac:dyDescent="0.25">
      <c r="A652" s="216" t="s">
        <v>341</v>
      </c>
      <c r="B652" s="216" t="s">
        <v>398</v>
      </c>
      <c r="C652" t="s">
        <v>358</v>
      </c>
      <c r="G652">
        <v>2.27</v>
      </c>
    </row>
    <row r="653" spans="1:7" x14ac:dyDescent="0.25">
      <c r="A653" s="216" t="s">
        <v>341</v>
      </c>
      <c r="B653" s="216" t="s">
        <v>399</v>
      </c>
      <c r="C653" t="s">
        <v>358</v>
      </c>
      <c r="G653">
        <v>3.03</v>
      </c>
    </row>
    <row r="654" spans="1:7" x14ac:dyDescent="0.25">
      <c r="A654" s="216" t="s">
        <v>341</v>
      </c>
      <c r="B654" s="216" t="s">
        <v>368</v>
      </c>
      <c r="C654" t="s">
        <v>358</v>
      </c>
      <c r="G654">
        <v>3.27</v>
      </c>
    </row>
    <row r="655" spans="1:7" x14ac:dyDescent="0.25">
      <c r="A655" s="216" t="s">
        <v>341</v>
      </c>
      <c r="B655" s="216" t="s">
        <v>394</v>
      </c>
      <c r="C655" t="s">
        <v>358</v>
      </c>
      <c r="G655">
        <v>6</v>
      </c>
    </row>
    <row r="656" spans="1:7" x14ac:dyDescent="0.25">
      <c r="A656" s="216" t="s">
        <v>341</v>
      </c>
      <c r="B656" s="216" t="s">
        <v>395</v>
      </c>
      <c r="C656" t="s">
        <v>358</v>
      </c>
      <c r="G656">
        <v>5.54</v>
      </c>
    </row>
    <row r="657" spans="1:7" x14ac:dyDescent="0.25">
      <c r="A657" s="216" t="s">
        <v>341</v>
      </c>
      <c r="B657" s="216" t="s">
        <v>396</v>
      </c>
      <c r="C657" t="s">
        <v>358</v>
      </c>
      <c r="G657">
        <v>3.55</v>
      </c>
    </row>
    <row r="658" spans="1:7" x14ac:dyDescent="0.25">
      <c r="A658" s="216" t="s">
        <v>341</v>
      </c>
      <c r="B658" s="216" t="s">
        <v>397</v>
      </c>
      <c r="C658" t="s">
        <v>358</v>
      </c>
      <c r="G658">
        <v>2.58</v>
      </c>
    </row>
    <row r="659" spans="1:7" x14ac:dyDescent="0.25">
      <c r="A659" s="216" t="s">
        <v>341</v>
      </c>
      <c r="B659" s="216" t="s">
        <v>368</v>
      </c>
      <c r="C659" t="s">
        <v>358</v>
      </c>
      <c r="G659">
        <v>3.42</v>
      </c>
    </row>
    <row r="660" spans="1:7" x14ac:dyDescent="0.25">
      <c r="A660" s="216" t="s">
        <v>341</v>
      </c>
      <c r="B660" s="216" t="s">
        <v>382</v>
      </c>
      <c r="C660" t="s">
        <v>358</v>
      </c>
      <c r="G660">
        <v>1.47</v>
      </c>
    </row>
    <row r="661" spans="1:7" x14ac:dyDescent="0.25">
      <c r="A661" s="216" t="s">
        <v>341</v>
      </c>
      <c r="B661" s="216" t="s">
        <v>383</v>
      </c>
      <c r="C661" t="s">
        <v>358</v>
      </c>
      <c r="G661">
        <v>1.1499999999999999</v>
      </c>
    </row>
    <row r="662" spans="1:7" x14ac:dyDescent="0.25">
      <c r="A662" s="216" t="s">
        <v>341</v>
      </c>
      <c r="B662" s="216" t="s">
        <v>400</v>
      </c>
      <c r="C662" t="s">
        <v>358</v>
      </c>
      <c r="G662">
        <v>1.0900000000000001</v>
      </c>
    </row>
    <row r="663" spans="1:7" x14ac:dyDescent="0.25">
      <c r="A663" s="216" t="s">
        <v>341</v>
      </c>
      <c r="B663" s="216" t="s">
        <v>385</v>
      </c>
      <c r="C663" t="s">
        <v>358</v>
      </c>
      <c r="G663">
        <v>6.1</v>
      </c>
    </row>
    <row r="664" spans="1:7" x14ac:dyDescent="0.25">
      <c r="A664" s="216" t="s">
        <v>341</v>
      </c>
      <c r="B664" s="216" t="s">
        <v>401</v>
      </c>
      <c r="C664" t="s">
        <v>358</v>
      </c>
      <c r="G664">
        <v>3.05</v>
      </c>
    </row>
    <row r="665" spans="1:7" x14ac:dyDescent="0.25">
      <c r="A665" s="216" t="s">
        <v>341</v>
      </c>
      <c r="B665" s="216" t="s">
        <v>402</v>
      </c>
      <c r="C665" t="s">
        <v>358</v>
      </c>
      <c r="G665">
        <v>7.14</v>
      </c>
    </row>
    <row r="666" spans="1:7" x14ac:dyDescent="0.25">
      <c r="A666" s="216" t="s">
        <v>341</v>
      </c>
      <c r="B666" s="216" t="s">
        <v>403</v>
      </c>
      <c r="C666" t="s">
        <v>358</v>
      </c>
      <c r="G666">
        <v>6.39</v>
      </c>
    </row>
    <row r="667" spans="1:7" x14ac:dyDescent="0.25">
      <c r="A667" s="216" t="s">
        <v>341</v>
      </c>
      <c r="B667" s="216" t="s">
        <v>404</v>
      </c>
      <c r="C667" t="s">
        <v>358</v>
      </c>
      <c r="G667">
        <v>4.54</v>
      </c>
    </row>
    <row r="668" spans="1:7" x14ac:dyDescent="0.25">
      <c r="A668" s="216" t="s">
        <v>341</v>
      </c>
      <c r="B668" s="216" t="s">
        <v>405</v>
      </c>
      <c r="C668" t="s">
        <v>358</v>
      </c>
      <c r="G668">
        <v>5.3</v>
      </c>
    </row>
    <row r="669" spans="1:7" x14ac:dyDescent="0.25">
      <c r="A669" s="216" t="s">
        <v>341</v>
      </c>
      <c r="B669" s="216" t="s">
        <v>406</v>
      </c>
      <c r="C669" t="s">
        <v>358</v>
      </c>
      <c r="G669">
        <v>4.5599999999999996</v>
      </c>
    </row>
    <row r="670" spans="1:7" x14ac:dyDescent="0.25">
      <c r="A670" s="221" t="s">
        <v>337</v>
      </c>
      <c r="B670" s="222" t="s">
        <v>407</v>
      </c>
      <c r="C670" t="s">
        <v>358</v>
      </c>
      <c r="G670">
        <v>5.43</v>
      </c>
    </row>
    <row r="671" spans="1:7" x14ac:dyDescent="0.25">
      <c r="A671" s="216" t="s">
        <v>341</v>
      </c>
      <c r="B671" s="216" t="s">
        <v>408</v>
      </c>
      <c r="C671" t="s">
        <v>358</v>
      </c>
      <c r="G671">
        <v>5.14</v>
      </c>
    </row>
    <row r="672" spans="1:7" x14ac:dyDescent="0.25">
      <c r="A672" s="216" t="s">
        <v>341</v>
      </c>
      <c r="B672" s="216" t="s">
        <v>409</v>
      </c>
      <c r="C672" t="s">
        <v>358</v>
      </c>
      <c r="G672">
        <v>5.39</v>
      </c>
    </row>
    <row r="673" spans="1:7" x14ac:dyDescent="0.25">
      <c r="A673" s="216" t="s">
        <v>341</v>
      </c>
      <c r="B673" s="216" t="s">
        <v>410</v>
      </c>
      <c r="C673" t="s">
        <v>358</v>
      </c>
      <c r="G673">
        <v>1.57</v>
      </c>
    </row>
    <row r="674" spans="1:7" x14ac:dyDescent="0.25">
      <c r="A674" s="216" t="s">
        <v>341</v>
      </c>
      <c r="B674" s="216" t="s">
        <v>411</v>
      </c>
      <c r="C674" t="s">
        <v>358</v>
      </c>
      <c r="G674">
        <v>5.37</v>
      </c>
    </row>
    <row r="675" spans="1:7" x14ac:dyDescent="0.25">
      <c r="A675" s="216" t="s">
        <v>341</v>
      </c>
      <c r="B675" s="216" t="s">
        <v>412</v>
      </c>
      <c r="C675" t="s">
        <v>358</v>
      </c>
      <c r="G675">
        <v>3.33</v>
      </c>
    </row>
    <row r="676" spans="1:7" x14ac:dyDescent="0.25">
      <c r="A676" s="216" t="s">
        <v>341</v>
      </c>
      <c r="B676" s="216" t="s">
        <v>413</v>
      </c>
      <c r="C676" t="s">
        <v>358</v>
      </c>
      <c r="G676">
        <v>5.19</v>
      </c>
    </row>
    <row r="677" spans="1:7" x14ac:dyDescent="0.25">
      <c r="A677" s="216" t="s">
        <v>341</v>
      </c>
      <c r="B677" s="216" t="s">
        <v>414</v>
      </c>
      <c r="C677" t="s">
        <v>358</v>
      </c>
      <c r="G677">
        <v>3</v>
      </c>
    </row>
    <row r="678" spans="1:7" x14ac:dyDescent="0.25">
      <c r="A678" s="216" t="s">
        <v>341</v>
      </c>
      <c r="B678" s="216" t="s">
        <v>415</v>
      </c>
      <c r="C678" t="s">
        <v>358</v>
      </c>
      <c r="G678">
        <v>12.09</v>
      </c>
    </row>
    <row r="679" spans="1:7" x14ac:dyDescent="0.25">
      <c r="A679" s="216" t="s">
        <v>341</v>
      </c>
      <c r="B679" s="216" t="s">
        <v>416</v>
      </c>
      <c r="C679" t="s">
        <v>358</v>
      </c>
      <c r="G679">
        <v>5.16</v>
      </c>
    </row>
    <row r="680" spans="1:7" x14ac:dyDescent="0.25">
      <c r="A680" s="216" t="s">
        <v>341</v>
      </c>
      <c r="B680" s="216" t="s">
        <v>368</v>
      </c>
      <c r="C680" t="s">
        <v>358</v>
      </c>
      <c r="G680">
        <v>13.24</v>
      </c>
    </row>
    <row r="681" spans="1:7" x14ac:dyDescent="0.25">
      <c r="A681" s="221" t="s">
        <v>337</v>
      </c>
      <c r="B681" s="216" t="s">
        <v>376</v>
      </c>
      <c r="C681" t="s">
        <v>358</v>
      </c>
      <c r="G681">
        <v>4.28</v>
      </c>
    </row>
    <row r="682" spans="1:7" x14ac:dyDescent="0.25">
      <c r="A682" s="221" t="s">
        <v>337</v>
      </c>
      <c r="B682" s="216" t="s">
        <v>377</v>
      </c>
      <c r="C682" t="s">
        <v>358</v>
      </c>
      <c r="G682">
        <v>6.11</v>
      </c>
    </row>
    <row r="683" spans="1:7" x14ac:dyDescent="0.25">
      <c r="A683" s="216" t="s">
        <v>341</v>
      </c>
      <c r="B683" s="216" t="s">
        <v>417</v>
      </c>
      <c r="C683" t="s">
        <v>358</v>
      </c>
      <c r="G683">
        <v>2.0299999999999998</v>
      </c>
    </row>
    <row r="684" spans="1:7" x14ac:dyDescent="0.25">
      <c r="A684" s="216" t="s">
        <v>341</v>
      </c>
      <c r="B684" s="216" t="s">
        <v>418</v>
      </c>
      <c r="C684" t="s">
        <v>358</v>
      </c>
      <c r="G684">
        <v>3.05</v>
      </c>
    </row>
    <row r="685" spans="1:7" x14ac:dyDescent="0.25">
      <c r="A685" s="216" t="s">
        <v>341</v>
      </c>
      <c r="B685" s="216" t="s">
        <v>419</v>
      </c>
      <c r="C685" t="s">
        <v>358</v>
      </c>
      <c r="G685">
        <v>4.28</v>
      </c>
    </row>
    <row r="686" spans="1:7" x14ac:dyDescent="0.25">
      <c r="A686" s="216" t="s">
        <v>341</v>
      </c>
      <c r="B686" s="216" t="s">
        <v>420</v>
      </c>
      <c r="C686" t="s">
        <v>358</v>
      </c>
      <c r="G686">
        <v>6.35</v>
      </c>
    </row>
    <row r="687" spans="1:7" x14ac:dyDescent="0.25">
      <c r="A687" s="216" t="s">
        <v>341</v>
      </c>
      <c r="B687" s="216" t="s">
        <v>421</v>
      </c>
      <c r="C687" t="s">
        <v>358</v>
      </c>
      <c r="G687">
        <v>2.39</v>
      </c>
    </row>
    <row r="688" spans="1:7" x14ac:dyDescent="0.25">
      <c r="A688" s="216" t="s">
        <v>341</v>
      </c>
      <c r="B688" s="216" t="s">
        <v>422</v>
      </c>
      <c r="C688" t="s">
        <v>358</v>
      </c>
      <c r="G688">
        <v>4.21</v>
      </c>
    </row>
    <row r="689" spans="1:7" x14ac:dyDescent="0.25">
      <c r="A689" s="216" t="s">
        <v>341</v>
      </c>
      <c r="B689" s="216" t="s">
        <v>423</v>
      </c>
      <c r="C689" t="s">
        <v>358</v>
      </c>
      <c r="G689">
        <v>3.58</v>
      </c>
    </row>
    <row r="690" spans="1:7" x14ac:dyDescent="0.25">
      <c r="A690" s="216" t="s">
        <v>341</v>
      </c>
      <c r="B690" s="216" t="s">
        <v>424</v>
      </c>
      <c r="C690" t="s">
        <v>358</v>
      </c>
      <c r="G690">
        <v>4.09</v>
      </c>
    </row>
    <row r="691" spans="1:7" x14ac:dyDescent="0.25">
      <c r="A691" s="216" t="s">
        <v>341</v>
      </c>
      <c r="B691" s="216" t="s">
        <v>425</v>
      </c>
      <c r="C691" t="s">
        <v>358</v>
      </c>
      <c r="G691">
        <v>5.03</v>
      </c>
    </row>
    <row r="692" spans="1:7" x14ac:dyDescent="0.25">
      <c r="A692" s="216" t="s">
        <v>341</v>
      </c>
      <c r="B692" s="216" t="s">
        <v>426</v>
      </c>
      <c r="C692" t="s">
        <v>358</v>
      </c>
      <c r="G692">
        <v>4.0599999999999996</v>
      </c>
    </row>
    <row r="693" spans="1:7" x14ac:dyDescent="0.25">
      <c r="A693" s="216" t="s">
        <v>341</v>
      </c>
      <c r="B693" s="216" t="s">
        <v>427</v>
      </c>
      <c r="C693" t="s">
        <v>358</v>
      </c>
      <c r="G693">
        <v>3.47</v>
      </c>
    </row>
    <row r="694" spans="1:7" x14ac:dyDescent="0.25">
      <c r="A694" s="216" t="s">
        <v>341</v>
      </c>
      <c r="B694" s="216" t="s">
        <v>428</v>
      </c>
      <c r="C694" t="s">
        <v>358</v>
      </c>
      <c r="G694">
        <v>4.55</v>
      </c>
    </row>
    <row r="695" spans="1:7" x14ac:dyDescent="0.25">
      <c r="A695" s="216" t="s">
        <v>341</v>
      </c>
      <c r="B695" s="216" t="s">
        <v>368</v>
      </c>
      <c r="C695" t="s">
        <v>358</v>
      </c>
      <c r="G695">
        <v>6.33</v>
      </c>
    </row>
    <row r="696" spans="1:7" x14ac:dyDescent="0.25">
      <c r="A696" s="221" t="s">
        <v>337</v>
      </c>
      <c r="B696" s="222" t="s">
        <v>407</v>
      </c>
      <c r="C696" t="s">
        <v>358</v>
      </c>
      <c r="G696" s="12"/>
    </row>
    <row r="697" spans="1:7" x14ac:dyDescent="0.25">
      <c r="A697" s="216" t="s">
        <v>341</v>
      </c>
      <c r="B697" s="216" t="s">
        <v>378</v>
      </c>
      <c r="C697" t="s">
        <v>358</v>
      </c>
      <c r="G697">
        <v>5.25</v>
      </c>
    </row>
    <row r="698" spans="1:7" x14ac:dyDescent="0.25">
      <c r="A698" s="216" t="s">
        <v>341</v>
      </c>
      <c r="B698" s="216" t="s">
        <v>379</v>
      </c>
      <c r="C698" t="s">
        <v>358</v>
      </c>
      <c r="G698">
        <v>2.54</v>
      </c>
    </row>
    <row r="699" spans="1:7" x14ac:dyDescent="0.25">
      <c r="A699" s="216" t="s">
        <v>341</v>
      </c>
      <c r="B699" s="216" t="s">
        <v>380</v>
      </c>
      <c r="C699" t="s">
        <v>358</v>
      </c>
      <c r="G699">
        <v>4.2</v>
      </c>
    </row>
    <row r="700" spans="1:7" x14ac:dyDescent="0.25">
      <c r="A700" s="216" t="s">
        <v>341</v>
      </c>
      <c r="B700" s="216" t="s">
        <v>381</v>
      </c>
      <c r="C700" t="s">
        <v>358</v>
      </c>
      <c r="G700">
        <v>2.2999999999999998</v>
      </c>
    </row>
    <row r="701" spans="1:7" x14ac:dyDescent="0.25">
      <c r="A701" s="216" t="s">
        <v>341</v>
      </c>
      <c r="B701" s="216" t="s">
        <v>391</v>
      </c>
      <c r="C701" t="s">
        <v>358</v>
      </c>
      <c r="G701">
        <v>3.59</v>
      </c>
    </row>
    <row r="702" spans="1:7" x14ac:dyDescent="0.25">
      <c r="A702" s="216" t="s">
        <v>341</v>
      </c>
      <c r="B702" s="216" t="s">
        <v>429</v>
      </c>
      <c r="C702" t="s">
        <v>358</v>
      </c>
      <c r="G702">
        <v>4.22</v>
      </c>
    </row>
    <row r="703" spans="1:7" x14ac:dyDescent="0.25">
      <c r="A703" s="216" t="s">
        <v>341</v>
      </c>
      <c r="B703" s="216" t="s">
        <v>430</v>
      </c>
      <c r="C703" t="s">
        <v>358</v>
      </c>
      <c r="G703">
        <v>1.53</v>
      </c>
    </row>
    <row r="704" spans="1:7" x14ac:dyDescent="0.25">
      <c r="A704" s="216" t="s">
        <v>341</v>
      </c>
      <c r="B704" s="216" t="s">
        <v>431</v>
      </c>
      <c r="C704" t="s">
        <v>358</v>
      </c>
      <c r="G704">
        <v>3.26</v>
      </c>
    </row>
    <row r="705" spans="1:7" x14ac:dyDescent="0.25">
      <c r="A705" s="216" t="s">
        <v>341</v>
      </c>
      <c r="B705" s="216" t="s">
        <v>368</v>
      </c>
      <c r="C705" t="s">
        <v>358</v>
      </c>
      <c r="G705" s="12">
        <v>4.5599999999999996</v>
      </c>
    </row>
    <row r="706" spans="1:7" x14ac:dyDescent="0.25">
      <c r="A706" s="216" t="s">
        <v>341</v>
      </c>
      <c r="B706" s="216" t="s">
        <v>382</v>
      </c>
      <c r="C706" t="s">
        <v>358</v>
      </c>
      <c r="G706">
        <v>2.5</v>
      </c>
    </row>
    <row r="707" spans="1:7" x14ac:dyDescent="0.25">
      <c r="A707" s="216" t="s">
        <v>341</v>
      </c>
      <c r="B707" s="216" t="s">
        <v>383</v>
      </c>
      <c r="C707" t="s">
        <v>358</v>
      </c>
      <c r="G707">
        <v>3.29</v>
      </c>
    </row>
    <row r="708" spans="1:7" x14ac:dyDescent="0.25">
      <c r="A708" s="216" t="s">
        <v>341</v>
      </c>
      <c r="B708" s="216" t="s">
        <v>384</v>
      </c>
      <c r="C708" t="s">
        <v>358</v>
      </c>
      <c r="G708">
        <v>4.05</v>
      </c>
    </row>
    <row r="709" spans="1:7" x14ac:dyDescent="0.25">
      <c r="A709" s="216" t="s">
        <v>341</v>
      </c>
      <c r="B709" s="216" t="s">
        <v>385</v>
      </c>
      <c r="C709" t="s">
        <v>358</v>
      </c>
      <c r="G709">
        <v>1.1399999999999999</v>
      </c>
    </row>
    <row r="710" spans="1:7" x14ac:dyDescent="0.25">
      <c r="A710" s="216" t="s">
        <v>341</v>
      </c>
      <c r="B710" s="216" t="s">
        <v>401</v>
      </c>
      <c r="C710" t="s">
        <v>358</v>
      </c>
      <c r="G710">
        <v>2.36</v>
      </c>
    </row>
    <row r="711" spans="1:7" x14ac:dyDescent="0.25">
      <c r="A711" s="216" t="s">
        <v>341</v>
      </c>
      <c r="B711" s="216" t="s">
        <v>402</v>
      </c>
      <c r="C711" t="s">
        <v>358</v>
      </c>
      <c r="G711">
        <v>4.1100000000000003</v>
      </c>
    </row>
    <row r="712" spans="1:7" x14ac:dyDescent="0.25">
      <c r="A712" s="216" t="s">
        <v>341</v>
      </c>
      <c r="B712" s="216" t="s">
        <v>403</v>
      </c>
      <c r="C712" t="s">
        <v>358</v>
      </c>
      <c r="G712">
        <v>2.08</v>
      </c>
    </row>
    <row r="713" spans="1:7" x14ac:dyDescent="0.25">
      <c r="A713" s="216" t="s">
        <v>341</v>
      </c>
      <c r="B713" s="216" t="s">
        <v>368</v>
      </c>
      <c r="C713" t="s">
        <v>358</v>
      </c>
      <c r="G713">
        <v>4.17</v>
      </c>
    </row>
    <row r="714" spans="1:7" x14ac:dyDescent="0.25">
      <c r="A714" s="216" t="s">
        <v>341</v>
      </c>
      <c r="B714" s="216" t="s">
        <v>376</v>
      </c>
      <c r="C714" t="s">
        <v>358</v>
      </c>
      <c r="G714">
        <v>2.0699999999999998</v>
      </c>
    </row>
    <row r="715" spans="1:7" x14ac:dyDescent="0.25">
      <c r="A715" s="216" t="s">
        <v>341</v>
      </c>
      <c r="B715" s="216" t="s">
        <v>377</v>
      </c>
      <c r="C715" t="s">
        <v>358</v>
      </c>
      <c r="G715">
        <v>6.14</v>
      </c>
    </row>
    <row r="716" spans="1:7" x14ac:dyDescent="0.25">
      <c r="A716" s="216" t="s">
        <v>341</v>
      </c>
      <c r="B716" s="216" t="s">
        <v>432</v>
      </c>
      <c r="C716" t="s">
        <v>358</v>
      </c>
      <c r="G716">
        <v>1.39</v>
      </c>
    </row>
    <row r="717" spans="1:7" x14ac:dyDescent="0.25">
      <c r="A717" s="216" t="s">
        <v>341</v>
      </c>
      <c r="B717" s="216" t="s">
        <v>418</v>
      </c>
      <c r="C717" t="s">
        <v>358</v>
      </c>
      <c r="G717">
        <v>1.03</v>
      </c>
    </row>
    <row r="718" spans="1:7" x14ac:dyDescent="0.25">
      <c r="A718" s="216" t="s">
        <v>341</v>
      </c>
      <c r="B718" s="216" t="s">
        <v>368</v>
      </c>
      <c r="C718" t="s">
        <v>358</v>
      </c>
      <c r="G718">
        <v>4.2300000000000004</v>
      </c>
    </row>
    <row r="719" spans="1:7" x14ac:dyDescent="0.25">
      <c r="A719" s="221" t="s">
        <v>337</v>
      </c>
      <c r="B719" s="222" t="s">
        <v>389</v>
      </c>
      <c r="C719" t="s">
        <v>358</v>
      </c>
      <c r="G719">
        <v>42.27</v>
      </c>
    </row>
    <row r="720" spans="1:7" x14ac:dyDescent="0.25">
      <c r="A720" s="216" t="s">
        <v>341</v>
      </c>
      <c r="B720" s="216" t="s">
        <v>378</v>
      </c>
      <c r="C720" t="s">
        <v>358</v>
      </c>
      <c r="G720">
        <v>6.35</v>
      </c>
    </row>
    <row r="721" spans="1:7" x14ac:dyDescent="0.25">
      <c r="A721" s="216" t="s">
        <v>341</v>
      </c>
      <c r="B721" s="216" t="s">
        <v>379</v>
      </c>
      <c r="C721" t="s">
        <v>358</v>
      </c>
      <c r="G721">
        <v>3.54</v>
      </c>
    </row>
    <row r="722" spans="1:7" x14ac:dyDescent="0.25">
      <c r="A722" s="216" t="s">
        <v>341</v>
      </c>
      <c r="B722" s="216" t="s">
        <v>433</v>
      </c>
      <c r="C722" t="s">
        <v>358</v>
      </c>
      <c r="G722">
        <v>4</v>
      </c>
    </row>
    <row r="723" spans="1:7" x14ac:dyDescent="0.25">
      <c r="A723" s="216" t="s">
        <v>341</v>
      </c>
      <c r="B723" s="216" t="s">
        <v>381</v>
      </c>
      <c r="C723" t="s">
        <v>358</v>
      </c>
      <c r="G723">
        <v>3.56</v>
      </c>
    </row>
    <row r="724" spans="1:7" x14ac:dyDescent="0.25">
      <c r="A724" s="216" t="s">
        <v>341</v>
      </c>
      <c r="B724" s="216" t="s">
        <v>391</v>
      </c>
      <c r="C724" t="s">
        <v>358</v>
      </c>
      <c r="G724">
        <v>2.5299999999999998</v>
      </c>
    </row>
    <row r="725" spans="1:7" x14ac:dyDescent="0.25">
      <c r="A725" s="216" t="s">
        <v>341</v>
      </c>
      <c r="B725" s="216" t="s">
        <v>434</v>
      </c>
      <c r="C725" t="s">
        <v>358</v>
      </c>
      <c r="G725">
        <v>4.12</v>
      </c>
    </row>
    <row r="726" spans="1:7" x14ac:dyDescent="0.25">
      <c r="A726" s="216" t="s">
        <v>341</v>
      </c>
      <c r="B726" s="216" t="s">
        <v>435</v>
      </c>
      <c r="C726" t="s">
        <v>358</v>
      </c>
      <c r="G726">
        <v>4.1900000000000004</v>
      </c>
    </row>
    <row r="727" spans="1:7" x14ac:dyDescent="0.25">
      <c r="A727" s="216" t="s">
        <v>341</v>
      </c>
      <c r="B727" s="216" t="s">
        <v>368</v>
      </c>
      <c r="C727" t="s">
        <v>358</v>
      </c>
      <c r="G727">
        <v>5.47</v>
      </c>
    </row>
    <row r="728" spans="1:7" x14ac:dyDescent="0.25">
      <c r="A728" s="216" t="s">
        <v>341</v>
      </c>
      <c r="B728" s="216" t="s">
        <v>378</v>
      </c>
      <c r="C728" t="s">
        <v>358</v>
      </c>
      <c r="G728">
        <v>4.4400000000000004</v>
      </c>
    </row>
    <row r="729" spans="1:7" x14ac:dyDescent="0.25">
      <c r="A729" s="216" t="s">
        <v>341</v>
      </c>
      <c r="B729" s="216" t="s">
        <v>379</v>
      </c>
      <c r="C729" t="s">
        <v>358</v>
      </c>
      <c r="G729">
        <v>3.16</v>
      </c>
    </row>
    <row r="730" spans="1:7" x14ac:dyDescent="0.25">
      <c r="A730" s="216" t="s">
        <v>341</v>
      </c>
      <c r="B730" s="216" t="s">
        <v>380</v>
      </c>
      <c r="C730" t="s">
        <v>358</v>
      </c>
      <c r="G730">
        <v>6.02</v>
      </c>
    </row>
    <row r="731" spans="1:7" x14ac:dyDescent="0.25">
      <c r="A731" s="216" t="s">
        <v>341</v>
      </c>
      <c r="B731" s="216" t="s">
        <v>381</v>
      </c>
      <c r="C731" t="s">
        <v>358</v>
      </c>
      <c r="G731">
        <v>2.2999999999999998</v>
      </c>
    </row>
    <row r="732" spans="1:7" x14ac:dyDescent="0.25">
      <c r="A732" s="216" t="s">
        <v>341</v>
      </c>
      <c r="B732" s="216" t="s">
        <v>391</v>
      </c>
      <c r="C732" t="s">
        <v>358</v>
      </c>
      <c r="G732">
        <v>4.41</v>
      </c>
    </row>
    <row r="733" spans="1:7" x14ac:dyDescent="0.25">
      <c r="A733" s="216" t="s">
        <v>341</v>
      </c>
      <c r="B733" s="216" t="s">
        <v>429</v>
      </c>
      <c r="C733" t="s">
        <v>358</v>
      </c>
      <c r="G733">
        <v>2.44</v>
      </c>
    </row>
    <row r="734" spans="1:7" x14ac:dyDescent="0.25">
      <c r="A734" s="216" t="s">
        <v>341</v>
      </c>
      <c r="B734" s="216" t="s">
        <v>436</v>
      </c>
      <c r="C734" t="s">
        <v>358</v>
      </c>
      <c r="G734">
        <v>2.23</v>
      </c>
    </row>
    <row r="735" spans="1:7" x14ac:dyDescent="0.25">
      <c r="A735" s="216" t="s">
        <v>341</v>
      </c>
      <c r="B735" s="216" t="s">
        <v>437</v>
      </c>
      <c r="C735" t="s">
        <v>358</v>
      </c>
      <c r="G735">
        <v>4.07</v>
      </c>
    </row>
    <row r="736" spans="1:7" x14ac:dyDescent="0.25">
      <c r="A736" s="216" t="s">
        <v>341</v>
      </c>
      <c r="B736" s="216" t="s">
        <v>438</v>
      </c>
      <c r="C736" t="s">
        <v>358</v>
      </c>
      <c r="G736">
        <v>3.22</v>
      </c>
    </row>
    <row r="737" spans="1:7" x14ac:dyDescent="0.25">
      <c r="A737" s="216" t="s">
        <v>341</v>
      </c>
      <c r="B737" s="216" t="s">
        <v>439</v>
      </c>
      <c r="C737" t="s">
        <v>358</v>
      </c>
      <c r="G737">
        <v>2.12</v>
      </c>
    </row>
    <row r="738" spans="1:7" x14ac:dyDescent="0.25">
      <c r="A738" s="216" t="s">
        <v>341</v>
      </c>
      <c r="B738" s="216" t="s">
        <v>439</v>
      </c>
      <c r="C738" t="s">
        <v>358</v>
      </c>
      <c r="G738">
        <v>2.5499999999999998</v>
      </c>
    </row>
    <row r="739" spans="1:7" x14ac:dyDescent="0.25">
      <c r="A739" s="216" t="s">
        <v>341</v>
      </c>
      <c r="B739" s="216" t="s">
        <v>368</v>
      </c>
      <c r="C739" t="s">
        <v>358</v>
      </c>
      <c r="G739">
        <v>5.34</v>
      </c>
    </row>
    <row r="740" spans="1:7" x14ac:dyDescent="0.25">
      <c r="A740" s="221" t="s">
        <v>337</v>
      </c>
      <c r="B740" s="222" t="s">
        <v>407</v>
      </c>
      <c r="C740" t="s">
        <v>358</v>
      </c>
      <c r="G740">
        <v>4.0199999999999996</v>
      </c>
    </row>
    <row r="741" spans="1:7" x14ac:dyDescent="0.25">
      <c r="A741" s="216" t="s">
        <v>341</v>
      </c>
      <c r="B741" s="216" t="s">
        <v>382</v>
      </c>
      <c r="C741" t="s">
        <v>358</v>
      </c>
      <c r="G741">
        <v>3.35</v>
      </c>
    </row>
    <row r="742" spans="1:7" x14ac:dyDescent="0.25">
      <c r="A742" s="216" t="s">
        <v>341</v>
      </c>
      <c r="B742" s="216" t="s">
        <v>383</v>
      </c>
      <c r="C742" t="s">
        <v>358</v>
      </c>
      <c r="G742">
        <v>1.44</v>
      </c>
    </row>
    <row r="743" spans="1:7" x14ac:dyDescent="0.25">
      <c r="A743" s="216" t="s">
        <v>341</v>
      </c>
      <c r="B743" s="216" t="s">
        <v>384</v>
      </c>
      <c r="C743" t="s">
        <v>358</v>
      </c>
      <c r="G743">
        <v>3.44</v>
      </c>
    </row>
    <row r="744" spans="1:7" x14ac:dyDescent="0.25">
      <c r="A744" s="216" t="s">
        <v>341</v>
      </c>
      <c r="B744" s="216" t="s">
        <v>385</v>
      </c>
      <c r="C744" t="s">
        <v>358</v>
      </c>
      <c r="G744">
        <v>3.2</v>
      </c>
    </row>
    <row r="745" spans="1:7" x14ac:dyDescent="0.25">
      <c r="A745" s="216" t="s">
        <v>341</v>
      </c>
      <c r="B745" s="216" t="s">
        <v>401</v>
      </c>
      <c r="C745" t="s">
        <v>358</v>
      </c>
      <c r="G745">
        <v>3.06</v>
      </c>
    </row>
    <row r="746" spans="1:7" x14ac:dyDescent="0.25">
      <c r="A746" s="216" t="s">
        <v>341</v>
      </c>
      <c r="B746" s="216" t="s">
        <v>402</v>
      </c>
      <c r="C746" t="s">
        <v>358</v>
      </c>
      <c r="G746">
        <v>4.43</v>
      </c>
    </row>
    <row r="747" spans="1:7" x14ac:dyDescent="0.25">
      <c r="A747" s="216" t="s">
        <v>341</v>
      </c>
      <c r="B747" s="216" t="s">
        <v>403</v>
      </c>
      <c r="C747" t="s">
        <v>358</v>
      </c>
      <c r="G747">
        <v>4.17</v>
      </c>
    </row>
    <row r="748" spans="1:7" x14ac:dyDescent="0.25">
      <c r="A748" s="216" t="s">
        <v>341</v>
      </c>
      <c r="B748" s="216" t="s">
        <v>404</v>
      </c>
      <c r="C748" t="s">
        <v>358</v>
      </c>
      <c r="G748">
        <v>5.24</v>
      </c>
    </row>
    <row r="749" spans="1:7" x14ac:dyDescent="0.25">
      <c r="A749" s="216" t="s">
        <v>341</v>
      </c>
      <c r="B749" s="216" t="s">
        <v>405</v>
      </c>
      <c r="C749" t="s">
        <v>358</v>
      </c>
      <c r="G749">
        <v>2.25</v>
      </c>
    </row>
    <row r="750" spans="1:7" x14ac:dyDescent="0.25">
      <c r="A750" s="216" t="s">
        <v>341</v>
      </c>
      <c r="B750" s="216" t="s">
        <v>405</v>
      </c>
      <c r="C750" t="s">
        <v>358</v>
      </c>
      <c r="G750">
        <v>2.54</v>
      </c>
    </row>
    <row r="751" spans="1:7" x14ac:dyDescent="0.25">
      <c r="A751" s="216" t="s">
        <v>341</v>
      </c>
      <c r="B751" s="216" t="s">
        <v>368</v>
      </c>
      <c r="C751" t="s">
        <v>358</v>
      </c>
      <c r="G751">
        <v>3.38</v>
      </c>
    </row>
    <row r="752" spans="1:7" x14ac:dyDescent="0.25">
      <c r="A752" s="216" t="s">
        <v>341</v>
      </c>
      <c r="B752" s="216" t="s">
        <v>394</v>
      </c>
      <c r="C752" t="s">
        <v>358</v>
      </c>
      <c r="G752">
        <v>4.04</v>
      </c>
    </row>
    <row r="753" spans="1:7" x14ac:dyDescent="0.25">
      <c r="A753" s="216" t="s">
        <v>341</v>
      </c>
      <c r="B753" s="216" t="s">
        <v>395</v>
      </c>
      <c r="C753" t="s">
        <v>358</v>
      </c>
      <c r="G753">
        <v>4.41</v>
      </c>
    </row>
    <row r="754" spans="1:7" x14ac:dyDescent="0.25">
      <c r="A754" s="216" t="s">
        <v>341</v>
      </c>
      <c r="B754" s="216" t="s">
        <v>396</v>
      </c>
      <c r="C754" t="s">
        <v>358</v>
      </c>
      <c r="G754">
        <v>3.14</v>
      </c>
    </row>
    <row r="755" spans="1:7" x14ac:dyDescent="0.25">
      <c r="A755" s="216" t="s">
        <v>341</v>
      </c>
      <c r="B755" s="216" t="s">
        <v>397</v>
      </c>
      <c r="C755" t="s">
        <v>358</v>
      </c>
      <c r="G755">
        <v>2.2999999999999998</v>
      </c>
    </row>
    <row r="756" spans="1:7" x14ac:dyDescent="0.25">
      <c r="A756" s="216" t="s">
        <v>341</v>
      </c>
      <c r="B756" s="216" t="s">
        <v>440</v>
      </c>
      <c r="C756" t="s">
        <v>358</v>
      </c>
      <c r="G756">
        <v>2.5099999999999998</v>
      </c>
    </row>
    <row r="757" spans="1:7" x14ac:dyDescent="0.25">
      <c r="A757" s="216" t="s">
        <v>341</v>
      </c>
      <c r="B757" s="216" t="s">
        <v>399</v>
      </c>
      <c r="C757" t="s">
        <v>358</v>
      </c>
      <c r="G757">
        <v>2.4900000000000002</v>
      </c>
    </row>
    <row r="758" spans="1:7" x14ac:dyDescent="0.25">
      <c r="A758" s="216" t="s">
        <v>341</v>
      </c>
      <c r="B758" s="216" t="s">
        <v>441</v>
      </c>
      <c r="C758" t="s">
        <v>358</v>
      </c>
      <c r="G758">
        <v>2.02</v>
      </c>
    </row>
    <row r="759" spans="1:7" x14ac:dyDescent="0.25">
      <c r="A759" s="216" t="s">
        <v>341</v>
      </c>
      <c r="B759" s="216" t="s">
        <v>442</v>
      </c>
      <c r="C759" t="s">
        <v>358</v>
      </c>
      <c r="G759">
        <v>3.16</v>
      </c>
    </row>
    <row r="760" spans="1:7" x14ac:dyDescent="0.25">
      <c r="A760" s="216" t="s">
        <v>341</v>
      </c>
      <c r="B760" s="216" t="s">
        <v>443</v>
      </c>
      <c r="C760" t="s">
        <v>358</v>
      </c>
      <c r="G760">
        <v>3.02</v>
      </c>
    </row>
    <row r="761" spans="1:7" x14ac:dyDescent="0.25">
      <c r="A761" s="216" t="s">
        <v>341</v>
      </c>
      <c r="B761" s="216" t="s">
        <v>444</v>
      </c>
      <c r="C761" t="s">
        <v>358</v>
      </c>
      <c r="G761">
        <v>3.39</v>
      </c>
    </row>
    <row r="762" spans="1:7" x14ac:dyDescent="0.25">
      <c r="A762" s="216" t="s">
        <v>341</v>
      </c>
      <c r="B762" s="216" t="s">
        <v>445</v>
      </c>
      <c r="C762" t="s">
        <v>358</v>
      </c>
      <c r="G762">
        <v>2.02</v>
      </c>
    </row>
    <row r="763" spans="1:7" x14ac:dyDescent="0.25">
      <c r="A763" s="216" t="s">
        <v>341</v>
      </c>
      <c r="B763" s="216" t="s">
        <v>368</v>
      </c>
      <c r="C763" t="s">
        <v>358</v>
      </c>
      <c r="G763">
        <v>5.43</v>
      </c>
    </row>
    <row r="764" spans="1:7" x14ac:dyDescent="0.25">
      <c r="A764" s="216" t="s">
        <v>341</v>
      </c>
      <c r="B764" s="216" t="s">
        <v>446</v>
      </c>
      <c r="C764" t="s">
        <v>358</v>
      </c>
      <c r="G764">
        <v>5.14</v>
      </c>
    </row>
    <row r="765" spans="1:7" x14ac:dyDescent="0.25">
      <c r="A765" s="216" t="s">
        <v>341</v>
      </c>
      <c r="B765" s="216" t="s">
        <v>447</v>
      </c>
      <c r="C765" t="s">
        <v>358</v>
      </c>
      <c r="G765">
        <v>1.1299999999999999</v>
      </c>
    </row>
    <row r="766" spans="1:7" x14ac:dyDescent="0.25">
      <c r="A766" s="216" t="s">
        <v>341</v>
      </c>
      <c r="B766" s="216" t="s">
        <v>448</v>
      </c>
      <c r="C766" t="s">
        <v>358</v>
      </c>
      <c r="G766">
        <v>3.46</v>
      </c>
    </row>
    <row r="767" spans="1:7" x14ac:dyDescent="0.25">
      <c r="A767" s="216" t="s">
        <v>341</v>
      </c>
      <c r="B767" s="216" t="s">
        <v>449</v>
      </c>
      <c r="C767" t="s">
        <v>358</v>
      </c>
      <c r="G767">
        <v>3.58</v>
      </c>
    </row>
    <row r="768" spans="1:7" x14ac:dyDescent="0.25">
      <c r="A768" s="216" t="s">
        <v>341</v>
      </c>
      <c r="B768" s="216" t="s">
        <v>450</v>
      </c>
      <c r="C768" t="s">
        <v>358</v>
      </c>
      <c r="G768">
        <v>7.32</v>
      </c>
    </row>
    <row r="769" spans="1:7" x14ac:dyDescent="0.25">
      <c r="A769" s="222" t="s">
        <v>337</v>
      </c>
      <c r="B769" s="222" t="s">
        <v>451</v>
      </c>
      <c r="C769" t="s">
        <v>358</v>
      </c>
      <c r="G769">
        <v>6.42</v>
      </c>
    </row>
    <row r="770" spans="1:7" x14ac:dyDescent="0.25">
      <c r="A770" s="216" t="s">
        <v>341</v>
      </c>
      <c r="B770" s="216" t="s">
        <v>452</v>
      </c>
      <c r="C770" t="s">
        <v>358</v>
      </c>
      <c r="G770">
        <v>3.55</v>
      </c>
    </row>
    <row r="771" spans="1:7" x14ac:dyDescent="0.25">
      <c r="A771" s="216" t="s">
        <v>341</v>
      </c>
      <c r="B771" s="216" t="s">
        <v>453</v>
      </c>
      <c r="C771" t="s">
        <v>358</v>
      </c>
      <c r="G771">
        <v>3.5</v>
      </c>
    </row>
    <row r="772" spans="1:7" x14ac:dyDescent="0.25">
      <c r="A772" s="216" t="s">
        <v>341</v>
      </c>
      <c r="B772" s="216" t="s">
        <v>454</v>
      </c>
      <c r="C772" t="s">
        <v>358</v>
      </c>
      <c r="G772">
        <v>5.19</v>
      </c>
    </row>
    <row r="773" spans="1:7" x14ac:dyDescent="0.25">
      <c r="A773" s="216" t="s">
        <v>341</v>
      </c>
      <c r="B773" s="216" t="s">
        <v>455</v>
      </c>
      <c r="C773" t="s">
        <v>358</v>
      </c>
      <c r="G773">
        <v>2.17</v>
      </c>
    </row>
    <row r="774" spans="1:7" x14ac:dyDescent="0.25">
      <c r="A774" s="216" t="s">
        <v>341</v>
      </c>
      <c r="B774" s="216" t="s">
        <v>456</v>
      </c>
      <c r="C774" t="s">
        <v>358</v>
      </c>
      <c r="G774">
        <v>3.56</v>
      </c>
    </row>
    <row r="775" spans="1:7" x14ac:dyDescent="0.25">
      <c r="A775" s="216" t="s">
        <v>341</v>
      </c>
      <c r="B775" s="216" t="s">
        <v>457</v>
      </c>
      <c r="C775" t="s">
        <v>358</v>
      </c>
      <c r="G775">
        <v>2.11</v>
      </c>
    </row>
    <row r="776" spans="1:7" x14ac:dyDescent="0.25">
      <c r="A776" s="216" t="s">
        <v>341</v>
      </c>
      <c r="B776" s="216" t="s">
        <v>458</v>
      </c>
      <c r="C776" t="s">
        <v>358</v>
      </c>
      <c r="G776">
        <v>4.58</v>
      </c>
    </row>
    <row r="777" spans="1:7" x14ac:dyDescent="0.25">
      <c r="A777" s="216" t="s">
        <v>341</v>
      </c>
      <c r="B777" s="216" t="s">
        <v>459</v>
      </c>
      <c r="C777" t="s">
        <v>358</v>
      </c>
      <c r="G777">
        <v>1.32</v>
      </c>
    </row>
    <row r="778" spans="1:7" x14ac:dyDescent="0.25">
      <c r="A778" s="216" t="s">
        <v>341</v>
      </c>
      <c r="B778" s="216" t="s">
        <v>368</v>
      </c>
      <c r="C778" t="s">
        <v>358</v>
      </c>
      <c r="G778">
        <v>6.44</v>
      </c>
    </row>
    <row r="779" spans="1:7" x14ac:dyDescent="0.25">
      <c r="A779" s="216" t="s">
        <v>341</v>
      </c>
      <c r="B779" s="216" t="s">
        <v>446</v>
      </c>
      <c r="C779" t="s">
        <v>358</v>
      </c>
      <c r="G779">
        <v>4.37</v>
      </c>
    </row>
    <row r="780" spans="1:7" x14ac:dyDescent="0.25">
      <c r="A780" s="216" t="s">
        <v>341</v>
      </c>
      <c r="B780" s="216" t="s">
        <v>447</v>
      </c>
      <c r="C780" t="s">
        <v>358</v>
      </c>
      <c r="G780">
        <v>8.39</v>
      </c>
    </row>
    <row r="781" spans="1:7" x14ac:dyDescent="0.25">
      <c r="A781" s="216" t="s">
        <v>341</v>
      </c>
      <c r="B781" s="216" t="s">
        <v>448</v>
      </c>
      <c r="C781" t="s">
        <v>358</v>
      </c>
      <c r="G781">
        <v>2.2799999999999998</v>
      </c>
    </row>
    <row r="782" spans="1:7" x14ac:dyDescent="0.25">
      <c r="A782" s="216" t="s">
        <v>341</v>
      </c>
      <c r="B782" s="216" t="s">
        <v>449</v>
      </c>
      <c r="C782" t="s">
        <v>358</v>
      </c>
      <c r="G782">
        <v>2.06</v>
      </c>
    </row>
    <row r="783" spans="1:7" x14ac:dyDescent="0.25">
      <c r="A783" s="216" t="s">
        <v>341</v>
      </c>
      <c r="B783" s="216" t="s">
        <v>450</v>
      </c>
      <c r="C783" t="s">
        <v>358</v>
      </c>
      <c r="G783">
        <v>3.17</v>
      </c>
    </row>
    <row r="784" spans="1:7" x14ac:dyDescent="0.25">
      <c r="A784" s="216" t="s">
        <v>341</v>
      </c>
      <c r="B784" s="216" t="s">
        <v>452</v>
      </c>
      <c r="C784" t="s">
        <v>358</v>
      </c>
      <c r="G784">
        <v>4.54</v>
      </c>
    </row>
    <row r="785" spans="1:7" x14ac:dyDescent="0.25">
      <c r="A785" s="216" t="s">
        <v>341</v>
      </c>
      <c r="B785" s="216" t="s">
        <v>453</v>
      </c>
      <c r="C785" t="s">
        <v>358</v>
      </c>
      <c r="G785">
        <v>1.42</v>
      </c>
    </row>
    <row r="786" spans="1:7" x14ac:dyDescent="0.25">
      <c r="A786" s="216" t="s">
        <v>341</v>
      </c>
      <c r="B786" s="216" t="s">
        <v>454</v>
      </c>
      <c r="C786" t="s">
        <v>358</v>
      </c>
      <c r="G786">
        <v>2.4500000000000002</v>
      </c>
    </row>
    <row r="787" spans="1:7" x14ac:dyDescent="0.25">
      <c r="A787" s="216" t="s">
        <v>341</v>
      </c>
      <c r="B787" s="216" t="s">
        <v>455</v>
      </c>
      <c r="C787" t="s">
        <v>358</v>
      </c>
      <c r="G787">
        <v>1.01</v>
      </c>
    </row>
    <row r="788" spans="1:7" x14ac:dyDescent="0.25">
      <c r="A788" s="216" t="s">
        <v>341</v>
      </c>
      <c r="B788" s="216" t="s">
        <v>456</v>
      </c>
      <c r="C788" t="s">
        <v>358</v>
      </c>
      <c r="G788">
        <v>1.43</v>
      </c>
    </row>
    <row r="789" spans="1:7" x14ac:dyDescent="0.25">
      <c r="A789" s="216" t="s">
        <v>341</v>
      </c>
      <c r="B789" s="216" t="s">
        <v>457</v>
      </c>
      <c r="C789" t="s">
        <v>358</v>
      </c>
      <c r="G789">
        <v>1.1599999999999999</v>
      </c>
    </row>
    <row r="790" spans="1:7" x14ac:dyDescent="0.25">
      <c r="A790" s="216" t="s">
        <v>341</v>
      </c>
      <c r="B790" s="216" t="s">
        <v>458</v>
      </c>
      <c r="C790" t="s">
        <v>358</v>
      </c>
      <c r="G790">
        <v>1.03</v>
      </c>
    </row>
    <row r="791" spans="1:7" x14ac:dyDescent="0.25">
      <c r="A791" s="216" t="s">
        <v>341</v>
      </c>
      <c r="B791" s="216" t="s">
        <v>368</v>
      </c>
      <c r="C791" t="s">
        <v>358</v>
      </c>
      <c r="G791">
        <v>6.12</v>
      </c>
    </row>
    <row r="792" spans="1:7" x14ac:dyDescent="0.25">
      <c r="A792" s="216" t="s">
        <v>341</v>
      </c>
      <c r="B792" s="216" t="s">
        <v>460</v>
      </c>
      <c r="C792" t="s">
        <v>358</v>
      </c>
      <c r="G792">
        <v>17.03</v>
      </c>
    </row>
    <row r="793" spans="1:7" x14ac:dyDescent="0.25">
      <c r="A793" s="222" t="s">
        <v>337</v>
      </c>
      <c r="B793" s="222" t="s">
        <v>389</v>
      </c>
      <c r="C793" t="s">
        <v>358</v>
      </c>
      <c r="G793">
        <v>34.03</v>
      </c>
    </row>
    <row r="794" spans="1:7" x14ac:dyDescent="0.25">
      <c r="A794" s="216" t="s">
        <v>341</v>
      </c>
      <c r="B794" s="216" t="s">
        <v>446</v>
      </c>
      <c r="C794" t="s">
        <v>358</v>
      </c>
      <c r="G794">
        <v>6.37</v>
      </c>
    </row>
    <row r="795" spans="1:7" x14ac:dyDescent="0.25">
      <c r="A795" s="216" t="s">
        <v>341</v>
      </c>
      <c r="B795" s="216" t="s">
        <v>447</v>
      </c>
      <c r="C795" t="s">
        <v>358</v>
      </c>
      <c r="G795">
        <v>1.47</v>
      </c>
    </row>
    <row r="796" spans="1:7" x14ac:dyDescent="0.25">
      <c r="A796" s="216" t="s">
        <v>341</v>
      </c>
      <c r="B796" s="216" t="s">
        <v>448</v>
      </c>
      <c r="C796" t="s">
        <v>358</v>
      </c>
      <c r="G796">
        <v>2.34</v>
      </c>
    </row>
    <row r="797" spans="1:7" x14ac:dyDescent="0.25">
      <c r="A797" s="216" t="s">
        <v>341</v>
      </c>
      <c r="B797" s="216" t="s">
        <v>449</v>
      </c>
      <c r="C797" t="s">
        <v>358</v>
      </c>
      <c r="G797">
        <v>4.37</v>
      </c>
    </row>
    <row r="798" spans="1:7" x14ac:dyDescent="0.25">
      <c r="A798" s="216" t="s">
        <v>341</v>
      </c>
      <c r="B798" s="216" t="s">
        <v>450</v>
      </c>
      <c r="C798" t="s">
        <v>358</v>
      </c>
      <c r="G798">
        <v>4.32</v>
      </c>
    </row>
    <row r="799" spans="1:7" x14ac:dyDescent="0.25">
      <c r="A799" s="216" t="s">
        <v>341</v>
      </c>
      <c r="B799" s="216" t="s">
        <v>452</v>
      </c>
      <c r="C799" t="s">
        <v>358</v>
      </c>
      <c r="G799">
        <v>3.07</v>
      </c>
    </row>
    <row r="800" spans="1:7" x14ac:dyDescent="0.25">
      <c r="A800" s="216" t="s">
        <v>341</v>
      </c>
      <c r="B800" s="216" t="s">
        <v>368</v>
      </c>
      <c r="C800" t="s">
        <v>358</v>
      </c>
      <c r="G800">
        <v>4.26</v>
      </c>
    </row>
    <row r="801" spans="1:7" x14ac:dyDescent="0.25">
      <c r="A801" s="216" t="s">
        <v>341</v>
      </c>
      <c r="B801" s="216" t="s">
        <v>394</v>
      </c>
      <c r="C801" t="s">
        <v>358</v>
      </c>
      <c r="G801">
        <v>5.32</v>
      </c>
    </row>
    <row r="802" spans="1:7" x14ac:dyDescent="0.25">
      <c r="A802" s="216" t="s">
        <v>341</v>
      </c>
      <c r="B802" s="216" t="s">
        <v>395</v>
      </c>
      <c r="C802" t="s">
        <v>358</v>
      </c>
      <c r="G802">
        <v>4.3099999999999996</v>
      </c>
    </row>
    <row r="803" spans="1:7" x14ac:dyDescent="0.25">
      <c r="A803" s="216" t="s">
        <v>341</v>
      </c>
      <c r="B803" s="216" t="s">
        <v>396</v>
      </c>
      <c r="C803" t="s">
        <v>358</v>
      </c>
      <c r="G803">
        <v>3.38</v>
      </c>
    </row>
    <row r="804" spans="1:7" x14ac:dyDescent="0.25">
      <c r="A804" s="216" t="s">
        <v>341</v>
      </c>
      <c r="B804" s="216" t="s">
        <v>397</v>
      </c>
      <c r="C804" t="s">
        <v>358</v>
      </c>
      <c r="G804">
        <v>4.3899999999999997</v>
      </c>
    </row>
    <row r="805" spans="1:7" x14ac:dyDescent="0.25">
      <c r="A805" s="216" t="s">
        <v>341</v>
      </c>
      <c r="B805" s="216" t="s">
        <v>440</v>
      </c>
      <c r="C805" t="s">
        <v>358</v>
      </c>
      <c r="G805">
        <v>4.16</v>
      </c>
    </row>
    <row r="806" spans="1:7" x14ac:dyDescent="0.25">
      <c r="A806" s="216" t="s">
        <v>341</v>
      </c>
      <c r="B806" s="216" t="s">
        <v>399</v>
      </c>
      <c r="C806" t="s">
        <v>358</v>
      </c>
      <c r="G806">
        <v>2.25</v>
      </c>
    </row>
    <row r="807" spans="1:7" x14ac:dyDescent="0.25">
      <c r="A807" s="216" t="s">
        <v>341</v>
      </c>
      <c r="B807" s="216" t="s">
        <v>441</v>
      </c>
      <c r="C807" t="s">
        <v>358</v>
      </c>
      <c r="G807">
        <v>2.57</v>
      </c>
    </row>
    <row r="808" spans="1:7" x14ac:dyDescent="0.25">
      <c r="A808" s="216" t="s">
        <v>341</v>
      </c>
      <c r="B808" s="216" t="s">
        <v>442</v>
      </c>
      <c r="C808" t="s">
        <v>358</v>
      </c>
      <c r="G808">
        <v>1.58</v>
      </c>
    </row>
    <row r="809" spans="1:7" x14ac:dyDescent="0.25">
      <c r="A809" s="216" t="s">
        <v>341</v>
      </c>
      <c r="B809" s="216" t="s">
        <v>443</v>
      </c>
      <c r="C809" t="s">
        <v>358</v>
      </c>
      <c r="G809">
        <v>2.33</v>
      </c>
    </row>
    <row r="810" spans="1:7" x14ac:dyDescent="0.25">
      <c r="A810" s="216" t="s">
        <v>341</v>
      </c>
      <c r="B810" s="216" t="s">
        <v>368</v>
      </c>
      <c r="C810" t="s">
        <v>358</v>
      </c>
      <c r="G810">
        <v>4.2</v>
      </c>
    </row>
    <row r="811" spans="1:7" x14ac:dyDescent="0.25">
      <c r="A811" s="216" t="s">
        <v>341</v>
      </c>
      <c r="B811" s="216" t="s">
        <v>392</v>
      </c>
      <c r="C811" t="s">
        <v>358</v>
      </c>
      <c r="G811">
        <v>5.16</v>
      </c>
    </row>
    <row r="812" spans="1:7" x14ac:dyDescent="0.25">
      <c r="A812" s="216" t="s">
        <v>341</v>
      </c>
      <c r="B812" s="216" t="s">
        <v>461</v>
      </c>
      <c r="C812" t="s">
        <v>358</v>
      </c>
      <c r="G812">
        <v>2.21</v>
      </c>
    </row>
    <row r="813" spans="1:7" x14ac:dyDescent="0.25">
      <c r="A813" s="216" t="s">
        <v>341</v>
      </c>
      <c r="B813" s="216" t="s">
        <v>462</v>
      </c>
      <c r="C813" t="s">
        <v>358</v>
      </c>
      <c r="G813">
        <v>1.24</v>
      </c>
    </row>
    <row r="814" spans="1:7" x14ac:dyDescent="0.25">
      <c r="A814" s="216" t="s">
        <v>341</v>
      </c>
      <c r="B814" s="216" t="s">
        <v>463</v>
      </c>
      <c r="C814" t="s">
        <v>358</v>
      </c>
      <c r="G814">
        <v>2.02</v>
      </c>
    </row>
    <row r="815" spans="1:7" x14ac:dyDescent="0.25">
      <c r="A815" s="216" t="s">
        <v>341</v>
      </c>
      <c r="B815" s="216" t="s">
        <v>464</v>
      </c>
      <c r="C815" t="s">
        <v>358</v>
      </c>
      <c r="G815">
        <v>2.41</v>
      </c>
    </row>
    <row r="816" spans="1:7" x14ac:dyDescent="0.25">
      <c r="A816" s="216" t="s">
        <v>341</v>
      </c>
      <c r="B816" s="216" t="s">
        <v>465</v>
      </c>
      <c r="C816" t="s">
        <v>358</v>
      </c>
      <c r="G816">
        <v>1.28</v>
      </c>
    </row>
    <row r="817" spans="1:7" x14ac:dyDescent="0.25">
      <c r="A817" s="216" t="s">
        <v>341</v>
      </c>
      <c r="B817" s="216" t="s">
        <v>466</v>
      </c>
      <c r="C817" t="s">
        <v>358</v>
      </c>
      <c r="G817">
        <v>2.21</v>
      </c>
    </row>
    <row r="818" spans="1:7" x14ac:dyDescent="0.25">
      <c r="A818" s="216" t="s">
        <v>341</v>
      </c>
      <c r="B818" s="216" t="s">
        <v>368</v>
      </c>
      <c r="C818" t="s">
        <v>358</v>
      </c>
      <c r="G818">
        <v>3.04</v>
      </c>
    </row>
    <row r="819" spans="1:7" x14ac:dyDescent="0.25">
      <c r="A819" s="216" t="s">
        <v>341</v>
      </c>
      <c r="B819" s="216" t="s">
        <v>394</v>
      </c>
      <c r="C819" t="s">
        <v>358</v>
      </c>
      <c r="G819">
        <v>3.33</v>
      </c>
    </row>
    <row r="820" spans="1:7" x14ac:dyDescent="0.25">
      <c r="A820" s="216" t="s">
        <v>341</v>
      </c>
      <c r="B820" s="216" t="s">
        <v>395</v>
      </c>
      <c r="C820" t="s">
        <v>358</v>
      </c>
      <c r="G820">
        <v>2.14</v>
      </c>
    </row>
    <row r="821" spans="1:7" x14ac:dyDescent="0.25">
      <c r="A821" s="216" t="s">
        <v>341</v>
      </c>
      <c r="B821" s="216" t="s">
        <v>396</v>
      </c>
      <c r="C821" t="s">
        <v>358</v>
      </c>
      <c r="G821">
        <v>3.09</v>
      </c>
    </row>
    <row r="822" spans="1:7" x14ac:dyDescent="0.25">
      <c r="A822" s="216" t="s">
        <v>341</v>
      </c>
      <c r="B822" s="216" t="s">
        <v>397</v>
      </c>
      <c r="C822" t="s">
        <v>358</v>
      </c>
      <c r="G822">
        <v>1.1499999999999999</v>
      </c>
    </row>
    <row r="823" spans="1:7" x14ac:dyDescent="0.25">
      <c r="A823" s="216" t="s">
        <v>341</v>
      </c>
      <c r="B823" s="216" t="s">
        <v>440</v>
      </c>
      <c r="C823" t="s">
        <v>358</v>
      </c>
      <c r="G823">
        <v>2.23</v>
      </c>
    </row>
    <row r="824" spans="1:7" x14ac:dyDescent="0.25">
      <c r="A824" s="216" t="s">
        <v>341</v>
      </c>
      <c r="B824" s="216" t="s">
        <v>399</v>
      </c>
      <c r="C824" t="s">
        <v>358</v>
      </c>
      <c r="G824">
        <v>3.06</v>
      </c>
    </row>
    <row r="825" spans="1:7" x14ac:dyDescent="0.25">
      <c r="A825" s="216" t="s">
        <v>341</v>
      </c>
      <c r="B825" s="216" t="s">
        <v>441</v>
      </c>
      <c r="C825" t="s">
        <v>358</v>
      </c>
      <c r="G825">
        <v>4.2699999999999996</v>
      </c>
    </row>
    <row r="826" spans="1:7" x14ac:dyDescent="0.25">
      <c r="A826" s="216" t="s">
        <v>341</v>
      </c>
      <c r="B826" s="216" t="s">
        <v>368</v>
      </c>
      <c r="C826" t="s">
        <v>358</v>
      </c>
      <c r="G826">
        <v>3.39</v>
      </c>
    </row>
    <row r="827" spans="1:7" x14ac:dyDescent="0.25">
      <c r="A827" s="216" t="s">
        <v>341</v>
      </c>
      <c r="B827" s="216" t="s">
        <v>446</v>
      </c>
      <c r="C827" t="s">
        <v>358</v>
      </c>
      <c r="G827">
        <v>4.25</v>
      </c>
    </row>
    <row r="828" spans="1:7" x14ac:dyDescent="0.25">
      <c r="A828" s="216" t="s">
        <v>341</v>
      </c>
      <c r="B828" s="216" t="s">
        <v>447</v>
      </c>
      <c r="C828" t="s">
        <v>358</v>
      </c>
      <c r="G828">
        <v>1.2</v>
      </c>
    </row>
    <row r="829" spans="1:7" x14ac:dyDescent="0.25">
      <c r="A829" s="216" t="s">
        <v>341</v>
      </c>
      <c r="B829" s="216" t="s">
        <v>448</v>
      </c>
      <c r="C829" t="s">
        <v>358</v>
      </c>
      <c r="G829">
        <v>2.34</v>
      </c>
    </row>
    <row r="830" spans="1:7" x14ac:dyDescent="0.25">
      <c r="A830" s="216" t="s">
        <v>341</v>
      </c>
      <c r="B830" s="216" t="s">
        <v>449</v>
      </c>
      <c r="C830" t="s">
        <v>358</v>
      </c>
      <c r="G830">
        <v>2.5</v>
      </c>
    </row>
    <row r="831" spans="1:7" x14ac:dyDescent="0.25">
      <c r="A831" s="216" t="s">
        <v>341</v>
      </c>
      <c r="B831" s="216" t="s">
        <v>450</v>
      </c>
      <c r="C831" t="s">
        <v>358</v>
      </c>
      <c r="G831">
        <v>1.22</v>
      </c>
    </row>
    <row r="832" spans="1:7" x14ac:dyDescent="0.25">
      <c r="A832" s="216" t="s">
        <v>341</v>
      </c>
      <c r="B832" s="216" t="s">
        <v>452</v>
      </c>
      <c r="C832" t="s">
        <v>358</v>
      </c>
      <c r="G832">
        <v>1.49</v>
      </c>
    </row>
    <row r="833" spans="1:7" x14ac:dyDescent="0.25">
      <c r="A833" s="216" t="s">
        <v>341</v>
      </c>
      <c r="B833" s="216" t="s">
        <v>453</v>
      </c>
      <c r="C833" t="s">
        <v>358</v>
      </c>
      <c r="G833">
        <v>3.4</v>
      </c>
    </row>
    <row r="834" spans="1:7" x14ac:dyDescent="0.25">
      <c r="A834" s="216" t="s">
        <v>341</v>
      </c>
      <c r="B834" s="216" t="s">
        <v>454</v>
      </c>
      <c r="C834" t="s">
        <v>358</v>
      </c>
      <c r="G834">
        <v>2.56</v>
      </c>
    </row>
    <row r="835" spans="1:7" x14ac:dyDescent="0.25">
      <c r="A835" s="216" t="s">
        <v>341</v>
      </c>
      <c r="B835" s="216" t="s">
        <v>368</v>
      </c>
      <c r="C835" t="s">
        <v>358</v>
      </c>
      <c r="G835">
        <v>1.5</v>
      </c>
    </row>
    <row r="836" spans="1:7" x14ac:dyDescent="0.25">
      <c r="A836" s="12" t="s">
        <v>467</v>
      </c>
      <c r="B836" s="12" t="s">
        <v>468</v>
      </c>
      <c r="C836" t="s">
        <v>469</v>
      </c>
      <c r="G836" s="244">
        <v>24.58</v>
      </c>
    </row>
    <row r="837" spans="1:7" x14ac:dyDescent="0.25">
      <c r="A837" s="232" t="s">
        <v>470</v>
      </c>
      <c r="B837" s="232" t="s">
        <v>471</v>
      </c>
      <c r="C837" t="s">
        <v>469</v>
      </c>
      <c r="G837" s="243">
        <v>3.35</v>
      </c>
    </row>
    <row r="838" spans="1:7" x14ac:dyDescent="0.25">
      <c r="A838" s="232"/>
      <c r="B838" s="232" t="s">
        <v>471</v>
      </c>
      <c r="C838" t="s">
        <v>469</v>
      </c>
      <c r="G838" s="243">
        <v>1.53</v>
      </c>
    </row>
    <row r="839" spans="1:7" x14ac:dyDescent="0.25">
      <c r="A839" s="232"/>
      <c r="B839" s="232" t="s">
        <v>471</v>
      </c>
      <c r="C839" t="s">
        <v>469</v>
      </c>
      <c r="G839" s="243">
        <v>0.42</v>
      </c>
    </row>
    <row r="840" spans="1:7" x14ac:dyDescent="0.25">
      <c r="A840" s="228" t="s">
        <v>470</v>
      </c>
      <c r="B840" s="228" t="s">
        <v>471</v>
      </c>
      <c r="C840" t="s">
        <v>469</v>
      </c>
      <c r="G840" s="238">
        <v>4.43</v>
      </c>
    </row>
    <row r="841" spans="1:7" x14ac:dyDescent="0.25">
      <c r="A841" s="214" t="s">
        <v>470</v>
      </c>
      <c r="B841" s="214" t="s">
        <v>471</v>
      </c>
      <c r="C841" t="s">
        <v>469</v>
      </c>
      <c r="G841" s="257">
        <v>0.44</v>
      </c>
    </row>
    <row r="842" spans="1:7" x14ac:dyDescent="0.25">
      <c r="A842" s="230" t="s">
        <v>470</v>
      </c>
      <c r="B842" s="230" t="s">
        <v>471</v>
      </c>
      <c r="C842" t="s">
        <v>469</v>
      </c>
      <c r="G842" s="241">
        <v>2.36</v>
      </c>
    </row>
    <row r="843" spans="1:7" x14ac:dyDescent="0.25">
      <c r="A843" s="233" t="s">
        <v>470</v>
      </c>
      <c r="B843" s="233" t="s">
        <v>471</v>
      </c>
      <c r="C843" t="s">
        <v>469</v>
      </c>
      <c r="G843" s="259">
        <v>2.0299999999999998</v>
      </c>
    </row>
    <row r="844" spans="1:7" x14ac:dyDescent="0.25">
      <c r="A844" s="233"/>
      <c r="B844" s="233" t="s">
        <v>471</v>
      </c>
      <c r="C844" t="s">
        <v>469</v>
      </c>
      <c r="G844" s="259">
        <v>3.13</v>
      </c>
    </row>
    <row r="845" spans="1:7" x14ac:dyDescent="0.25">
      <c r="A845" s="230" t="s">
        <v>470</v>
      </c>
      <c r="B845" s="230" t="s">
        <v>471</v>
      </c>
      <c r="C845" t="s">
        <v>469</v>
      </c>
      <c r="G845" s="241">
        <v>2.0299999999999998</v>
      </c>
    </row>
    <row r="846" spans="1:7" x14ac:dyDescent="0.25">
      <c r="A846" s="121" t="s">
        <v>470</v>
      </c>
      <c r="B846" s="121" t="s">
        <v>471</v>
      </c>
      <c r="C846" t="s">
        <v>469</v>
      </c>
      <c r="G846" s="240">
        <v>5.0999999999999996</v>
      </c>
    </row>
    <row r="847" spans="1:7" x14ac:dyDescent="0.25">
      <c r="A847" s="121"/>
      <c r="B847" s="121" t="s">
        <v>471</v>
      </c>
      <c r="C847" t="s">
        <v>469</v>
      </c>
      <c r="G847" s="240">
        <v>4.26</v>
      </c>
    </row>
    <row r="848" spans="1:7" x14ac:dyDescent="0.25">
      <c r="A848" s="121"/>
      <c r="B848" s="121" t="s">
        <v>471</v>
      </c>
      <c r="C848" t="s">
        <v>469</v>
      </c>
      <c r="G848" s="240">
        <v>3.45</v>
      </c>
    </row>
    <row r="849" spans="1:7" x14ac:dyDescent="0.25">
      <c r="A849" s="214" t="s">
        <v>472</v>
      </c>
      <c r="B849" s="214" t="s">
        <v>471</v>
      </c>
      <c r="C849" t="s">
        <v>469</v>
      </c>
      <c r="G849" s="257">
        <v>2.5</v>
      </c>
    </row>
    <row r="850" spans="1:7" x14ac:dyDescent="0.25">
      <c r="A850" s="233" t="s">
        <v>470</v>
      </c>
      <c r="B850" s="233" t="s">
        <v>471</v>
      </c>
      <c r="C850" t="s">
        <v>469</v>
      </c>
      <c r="G850" s="259">
        <v>3.3</v>
      </c>
    </row>
    <row r="851" spans="1:7" x14ac:dyDescent="0.25">
      <c r="A851" s="233"/>
      <c r="B851" s="233" t="s">
        <v>471</v>
      </c>
      <c r="C851" t="s">
        <v>469</v>
      </c>
      <c r="G851" s="259">
        <v>2.17</v>
      </c>
    </row>
    <row r="852" spans="1:7" x14ac:dyDescent="0.25">
      <c r="A852" s="233"/>
      <c r="B852" s="233" t="s">
        <v>471</v>
      </c>
      <c r="C852" t="s">
        <v>469</v>
      </c>
      <c r="G852" s="259">
        <v>0.46</v>
      </c>
    </row>
    <row r="853" spans="1:7" x14ac:dyDescent="0.25">
      <c r="A853" s="121" t="s">
        <v>470</v>
      </c>
      <c r="B853" s="121" t="s">
        <v>471</v>
      </c>
      <c r="C853" t="s">
        <v>469</v>
      </c>
      <c r="G853" s="240">
        <v>2.38</v>
      </c>
    </row>
    <row r="854" spans="1:7" x14ac:dyDescent="0.25">
      <c r="A854" s="121"/>
      <c r="B854" s="121" t="s">
        <v>471</v>
      </c>
      <c r="C854" t="s">
        <v>469</v>
      </c>
      <c r="G854" s="240">
        <v>2.4900000000000002</v>
      </c>
    </row>
    <row r="855" spans="1:7" x14ac:dyDescent="0.25">
      <c r="A855" s="121"/>
      <c r="B855" s="121" t="s">
        <v>471</v>
      </c>
      <c r="C855" t="s">
        <v>469</v>
      </c>
      <c r="G855" s="240">
        <v>3.4</v>
      </c>
    </row>
    <row r="856" spans="1:7" x14ac:dyDescent="0.25">
      <c r="A856" s="121"/>
      <c r="B856" s="121" t="s">
        <v>471</v>
      </c>
      <c r="C856" t="s">
        <v>469</v>
      </c>
      <c r="G856" s="240">
        <v>1.19</v>
      </c>
    </row>
    <row r="857" spans="1:7" x14ac:dyDescent="0.25">
      <c r="A857" s="228" t="s">
        <v>472</v>
      </c>
      <c r="B857" s="228" t="s">
        <v>471</v>
      </c>
      <c r="C857" t="s">
        <v>469</v>
      </c>
      <c r="G857" s="238">
        <v>0.33</v>
      </c>
    </row>
    <row r="858" spans="1:7" x14ac:dyDescent="0.25">
      <c r="A858" s="233" t="s">
        <v>470</v>
      </c>
      <c r="B858" s="233" t="s">
        <v>471</v>
      </c>
      <c r="C858" t="s">
        <v>469</v>
      </c>
      <c r="G858" s="259">
        <v>4.1900000000000004</v>
      </c>
    </row>
    <row r="859" spans="1:7" x14ac:dyDescent="0.25">
      <c r="A859" s="233"/>
      <c r="B859" s="233" t="s">
        <v>471</v>
      </c>
      <c r="C859" t="s">
        <v>469</v>
      </c>
      <c r="G859" s="259">
        <v>2.4300000000000002</v>
      </c>
    </row>
    <row r="860" spans="1:7" x14ac:dyDescent="0.25">
      <c r="A860" s="233"/>
      <c r="B860" s="233" t="s">
        <v>471</v>
      </c>
      <c r="C860" t="s">
        <v>469</v>
      </c>
      <c r="G860" s="259">
        <v>2.5499999999999998</v>
      </c>
    </row>
    <row r="861" spans="1:7" x14ac:dyDescent="0.25">
      <c r="A861" s="230" t="s">
        <v>470</v>
      </c>
      <c r="B861" s="230" t="s">
        <v>471</v>
      </c>
      <c r="C861" t="s">
        <v>469</v>
      </c>
      <c r="G861" s="241">
        <v>1.59</v>
      </c>
    </row>
    <row r="862" spans="1:7" x14ac:dyDescent="0.25">
      <c r="A862" s="230"/>
      <c r="B862" s="230" t="s">
        <v>471</v>
      </c>
      <c r="C862" t="s">
        <v>469</v>
      </c>
      <c r="G862" s="241">
        <v>4.13</v>
      </c>
    </row>
    <row r="863" spans="1:7" x14ac:dyDescent="0.25">
      <c r="A863" s="230"/>
      <c r="B863" s="230" t="s">
        <v>471</v>
      </c>
      <c r="C863" t="s">
        <v>469</v>
      </c>
      <c r="G863" s="241">
        <v>5.56</v>
      </c>
    </row>
    <row r="864" spans="1:7" x14ac:dyDescent="0.25">
      <c r="A864" s="230"/>
      <c r="B864" s="230" t="s">
        <v>471</v>
      </c>
      <c r="C864" t="s">
        <v>469</v>
      </c>
      <c r="G864" s="241">
        <v>5.45</v>
      </c>
    </row>
    <row r="865" spans="1:7" x14ac:dyDescent="0.25">
      <c r="A865" s="230"/>
      <c r="B865" s="230" t="s">
        <v>471</v>
      </c>
      <c r="C865" t="s">
        <v>469</v>
      </c>
      <c r="G865" s="241">
        <v>3.21</v>
      </c>
    </row>
    <row r="866" spans="1:7" x14ac:dyDescent="0.25">
      <c r="A866" s="214" t="s">
        <v>472</v>
      </c>
      <c r="B866" s="214" t="s">
        <v>471</v>
      </c>
      <c r="C866" t="s">
        <v>469</v>
      </c>
      <c r="G866" s="257">
        <v>4.04</v>
      </c>
    </row>
    <row r="867" spans="1:7" x14ac:dyDescent="0.25">
      <c r="A867" s="230" t="s">
        <v>470</v>
      </c>
      <c r="B867" s="230" t="s">
        <v>471</v>
      </c>
      <c r="C867" t="s">
        <v>469</v>
      </c>
      <c r="G867" s="241">
        <v>3.34</v>
      </c>
    </row>
    <row r="868" spans="1:7" x14ac:dyDescent="0.25">
      <c r="A868" s="233" t="s">
        <v>470</v>
      </c>
      <c r="B868" s="233" t="s">
        <v>471</v>
      </c>
      <c r="C868" t="s">
        <v>469</v>
      </c>
      <c r="G868" s="259">
        <v>1.26</v>
      </c>
    </row>
    <row r="869" spans="1:7" x14ac:dyDescent="0.25">
      <c r="A869" s="233"/>
      <c r="B869" s="233" t="s">
        <v>471</v>
      </c>
      <c r="C869" t="s">
        <v>469</v>
      </c>
      <c r="G869" s="259">
        <v>1.1599999999999999</v>
      </c>
    </row>
    <row r="870" spans="1:7" x14ac:dyDescent="0.25">
      <c r="A870" s="230" t="s">
        <v>470</v>
      </c>
      <c r="B870" s="230" t="s">
        <v>471</v>
      </c>
      <c r="C870" t="s">
        <v>469</v>
      </c>
      <c r="G870" s="241">
        <v>2.4900000000000002</v>
      </c>
    </row>
    <row r="871" spans="1:7" x14ac:dyDescent="0.25">
      <c r="A871" s="228" t="s">
        <v>470</v>
      </c>
      <c r="B871" s="228" t="s">
        <v>471</v>
      </c>
      <c r="C871" t="s">
        <v>469</v>
      </c>
      <c r="G871" s="238">
        <v>1.08</v>
      </c>
    </row>
    <row r="872" spans="1:7" x14ac:dyDescent="0.25">
      <c r="A872" s="121" t="s">
        <v>470</v>
      </c>
      <c r="B872" s="121" t="s">
        <v>471</v>
      </c>
      <c r="C872" t="s">
        <v>469</v>
      </c>
      <c r="G872" s="240">
        <v>3.44</v>
      </c>
    </row>
    <row r="873" spans="1:7" x14ac:dyDescent="0.25">
      <c r="A873" s="233" t="s">
        <v>470</v>
      </c>
      <c r="B873" s="233" t="s">
        <v>471</v>
      </c>
      <c r="C873" t="s">
        <v>469</v>
      </c>
      <c r="G873" s="259">
        <v>1.08</v>
      </c>
    </row>
    <row r="874" spans="1:7" x14ac:dyDescent="0.25">
      <c r="A874" s="233"/>
      <c r="B874" s="233" t="s">
        <v>471</v>
      </c>
      <c r="C874" t="s">
        <v>469</v>
      </c>
      <c r="G874" s="259">
        <v>4.33</v>
      </c>
    </row>
    <row r="875" spans="1:7" x14ac:dyDescent="0.25">
      <c r="A875" s="233"/>
      <c r="B875" s="233" t="s">
        <v>471</v>
      </c>
      <c r="C875" t="s">
        <v>469</v>
      </c>
      <c r="G875" s="259">
        <v>4.32</v>
      </c>
    </row>
    <row r="876" spans="1:7" x14ac:dyDescent="0.25">
      <c r="A876" s="233"/>
      <c r="B876" s="233" t="s">
        <v>471</v>
      </c>
      <c r="C876" t="s">
        <v>469</v>
      </c>
      <c r="G876" s="259">
        <v>2.54</v>
      </c>
    </row>
    <row r="877" spans="1:7" x14ac:dyDescent="0.25">
      <c r="A877" s="214" t="s">
        <v>472</v>
      </c>
      <c r="B877" s="214" t="s">
        <v>471</v>
      </c>
      <c r="C877" t="s">
        <v>469</v>
      </c>
      <c r="G877" s="257">
        <v>3</v>
      </c>
    </row>
    <row r="878" spans="1:7" x14ac:dyDescent="0.25">
      <c r="A878" s="232" t="s">
        <v>470</v>
      </c>
      <c r="B878" s="232" t="s">
        <v>471</v>
      </c>
      <c r="C878" t="s">
        <v>469</v>
      </c>
      <c r="G878" s="243">
        <v>4.17</v>
      </c>
    </row>
    <row r="879" spans="1:7" x14ac:dyDescent="0.25">
      <c r="A879" s="214" t="s">
        <v>472</v>
      </c>
      <c r="B879" s="214" t="s">
        <v>471</v>
      </c>
      <c r="C879" t="s">
        <v>469</v>
      </c>
      <c r="G879" s="257">
        <v>4.42</v>
      </c>
    </row>
    <row r="880" spans="1:7" x14ac:dyDescent="0.25">
      <c r="A880" s="230" t="s">
        <v>470</v>
      </c>
      <c r="B880" s="230" t="s">
        <v>471</v>
      </c>
      <c r="C880" t="s">
        <v>469</v>
      </c>
      <c r="G880" s="241">
        <v>1.42</v>
      </c>
    </row>
    <row r="881" spans="1:7" x14ac:dyDescent="0.25">
      <c r="A881" s="230"/>
      <c r="B881" s="230" t="s">
        <v>471</v>
      </c>
      <c r="C881" t="s">
        <v>469</v>
      </c>
      <c r="G881" s="241">
        <v>1.49</v>
      </c>
    </row>
    <row r="882" spans="1:7" x14ac:dyDescent="0.25">
      <c r="A882" s="228" t="s">
        <v>470</v>
      </c>
      <c r="B882" s="228" t="s">
        <v>471</v>
      </c>
      <c r="C882" t="s">
        <v>469</v>
      </c>
      <c r="G882" s="238">
        <v>2.15</v>
      </c>
    </row>
    <row r="883" spans="1:7" x14ac:dyDescent="0.25">
      <c r="A883" s="228"/>
      <c r="B883" s="228" t="s">
        <v>471</v>
      </c>
      <c r="C883" t="s">
        <v>469</v>
      </c>
      <c r="G883" s="238">
        <v>3.3</v>
      </c>
    </row>
    <row r="884" spans="1:7" x14ac:dyDescent="0.25">
      <c r="A884" s="228"/>
      <c r="B884" s="228" t="s">
        <v>471</v>
      </c>
      <c r="C884" t="s">
        <v>469</v>
      </c>
      <c r="G884" s="238">
        <v>1.17</v>
      </c>
    </row>
    <row r="885" spans="1:7" x14ac:dyDescent="0.25">
      <c r="A885" s="106"/>
      <c r="B885" s="215" t="s">
        <v>473</v>
      </c>
      <c r="C885" t="s">
        <v>469</v>
      </c>
      <c r="G885" s="106"/>
    </row>
    <row r="886" spans="1:7" x14ac:dyDescent="0.25">
      <c r="A886" s="214" t="s">
        <v>470</v>
      </c>
      <c r="B886" s="214" t="s">
        <v>471</v>
      </c>
      <c r="C886" t="s">
        <v>469</v>
      </c>
      <c r="G886" s="257">
        <v>2.15</v>
      </c>
    </row>
    <row r="887" spans="1:7" x14ac:dyDescent="0.25">
      <c r="A887" s="228" t="s">
        <v>470</v>
      </c>
      <c r="B887" s="228" t="s">
        <v>471</v>
      </c>
      <c r="C887" t="s">
        <v>469</v>
      </c>
      <c r="G887" s="238">
        <v>3.46</v>
      </c>
    </row>
    <row r="888" spans="1:7" x14ac:dyDescent="0.25">
      <c r="A888" s="228" t="s">
        <v>470</v>
      </c>
      <c r="B888" s="228" t="s">
        <v>471</v>
      </c>
      <c r="C888" t="s">
        <v>469</v>
      </c>
      <c r="G888" s="238">
        <v>2.06</v>
      </c>
    </row>
    <row r="889" spans="1:7" x14ac:dyDescent="0.25">
      <c r="A889" s="230" t="s">
        <v>470</v>
      </c>
      <c r="B889" s="230" t="s">
        <v>471</v>
      </c>
      <c r="C889" t="s">
        <v>469</v>
      </c>
      <c r="G889" s="241">
        <v>2.25</v>
      </c>
    </row>
    <row r="890" spans="1:7" x14ac:dyDescent="0.25">
      <c r="A890" s="216" t="s">
        <v>470</v>
      </c>
      <c r="B890" s="216" t="s">
        <v>471</v>
      </c>
      <c r="C890" t="s">
        <v>469</v>
      </c>
      <c r="G890" s="235">
        <v>1.1299999999999999</v>
      </c>
    </row>
    <row r="891" spans="1:7" x14ac:dyDescent="0.25">
      <c r="A891" s="214" t="s">
        <v>470</v>
      </c>
      <c r="B891" s="214" t="s">
        <v>471</v>
      </c>
      <c r="C891" t="s">
        <v>469</v>
      </c>
      <c r="G891" s="257">
        <v>2.5299999999999998</v>
      </c>
    </row>
    <row r="892" spans="1:7" x14ac:dyDescent="0.25">
      <c r="A892" s="228" t="s">
        <v>470</v>
      </c>
      <c r="B892" s="228" t="s">
        <v>471</v>
      </c>
      <c r="C892" t="s">
        <v>469</v>
      </c>
      <c r="G892" s="238">
        <v>2.42</v>
      </c>
    </row>
    <row r="893" spans="1:7" x14ac:dyDescent="0.25">
      <c r="A893" s="121" t="s">
        <v>470</v>
      </c>
      <c r="B893" s="121" t="s">
        <v>471</v>
      </c>
      <c r="C893" t="s">
        <v>469</v>
      </c>
      <c r="G893" s="240">
        <v>2.17</v>
      </c>
    </row>
    <row r="894" spans="1:7" x14ac:dyDescent="0.25">
      <c r="A894" s="230" t="s">
        <v>470</v>
      </c>
      <c r="B894" s="230" t="s">
        <v>471</v>
      </c>
      <c r="C894" t="s">
        <v>469</v>
      </c>
      <c r="G894" s="241">
        <v>2.46</v>
      </c>
    </row>
    <row r="895" spans="1:7" x14ac:dyDescent="0.25">
      <c r="A895" s="214" t="s">
        <v>470</v>
      </c>
      <c r="B895" s="214" t="s">
        <v>471</v>
      </c>
      <c r="C895" t="s">
        <v>469</v>
      </c>
      <c r="G895" s="257">
        <v>3.56</v>
      </c>
    </row>
    <row r="896" spans="1:7" x14ac:dyDescent="0.25">
      <c r="A896" s="232" t="s">
        <v>470</v>
      </c>
      <c r="B896" s="232" t="s">
        <v>471</v>
      </c>
      <c r="C896" t="s">
        <v>469</v>
      </c>
      <c r="G896" s="243">
        <v>6.16</v>
      </c>
    </row>
    <row r="897" spans="1:7" x14ac:dyDescent="0.25">
      <c r="A897" s="230" t="s">
        <v>470</v>
      </c>
      <c r="B897" s="230" t="s">
        <v>471</v>
      </c>
      <c r="C897" t="s">
        <v>469</v>
      </c>
      <c r="G897" s="241">
        <v>0.59</v>
      </c>
    </row>
    <row r="898" spans="1:7" x14ac:dyDescent="0.25">
      <c r="A898" s="228" t="s">
        <v>472</v>
      </c>
      <c r="B898" s="228" t="s">
        <v>471</v>
      </c>
      <c r="C898" t="s">
        <v>469</v>
      </c>
      <c r="G898" s="238">
        <v>3.33</v>
      </c>
    </row>
    <row r="899" spans="1:7" x14ac:dyDescent="0.25">
      <c r="A899" s="232" t="s">
        <v>470</v>
      </c>
      <c r="B899" s="232" t="s">
        <v>471</v>
      </c>
      <c r="C899" t="s">
        <v>469</v>
      </c>
      <c r="G899" s="243">
        <v>2.4900000000000002</v>
      </c>
    </row>
    <row r="900" spans="1:7" x14ac:dyDescent="0.25">
      <c r="A900" s="121" t="s">
        <v>470</v>
      </c>
      <c r="B900" s="121" t="s">
        <v>471</v>
      </c>
      <c r="C900" t="s">
        <v>469</v>
      </c>
      <c r="G900" s="240">
        <v>2.4500000000000002</v>
      </c>
    </row>
    <row r="901" spans="1:7" x14ac:dyDescent="0.25">
      <c r="A901" s="214" t="s">
        <v>470</v>
      </c>
      <c r="B901" s="214" t="s">
        <v>471</v>
      </c>
      <c r="C901" t="s">
        <v>469</v>
      </c>
      <c r="G901" s="257">
        <v>1.1399999999999999</v>
      </c>
    </row>
    <row r="902" spans="1:7" x14ac:dyDescent="0.25">
      <c r="A902" s="232" t="s">
        <v>470</v>
      </c>
      <c r="B902" s="232" t="s">
        <v>471</v>
      </c>
      <c r="C902" t="s">
        <v>469</v>
      </c>
      <c r="G902" s="243">
        <v>3.31</v>
      </c>
    </row>
    <row r="903" spans="1:7" x14ac:dyDescent="0.25">
      <c r="A903" s="230" t="s">
        <v>472</v>
      </c>
      <c r="B903" s="230" t="s">
        <v>471</v>
      </c>
      <c r="C903" t="s">
        <v>469</v>
      </c>
      <c r="G903" s="241">
        <v>4.03</v>
      </c>
    </row>
    <row r="904" spans="1:7" x14ac:dyDescent="0.25">
      <c r="A904" s="228" t="s">
        <v>470</v>
      </c>
      <c r="B904" s="228" t="s">
        <v>471</v>
      </c>
      <c r="C904" t="s">
        <v>469</v>
      </c>
      <c r="G904" s="238">
        <v>1.5</v>
      </c>
    </row>
    <row r="905" spans="1:7" x14ac:dyDescent="0.25">
      <c r="A905" s="232" t="s">
        <v>470</v>
      </c>
      <c r="B905" s="232" t="s">
        <v>471</v>
      </c>
      <c r="C905" t="s">
        <v>469</v>
      </c>
      <c r="G905" s="243">
        <v>1.46</v>
      </c>
    </row>
    <row r="906" spans="1:7" x14ac:dyDescent="0.25">
      <c r="A906" s="121" t="s">
        <v>470</v>
      </c>
      <c r="B906" s="121" t="s">
        <v>471</v>
      </c>
      <c r="C906" t="s">
        <v>469</v>
      </c>
      <c r="G906" s="240">
        <v>4.3600000000000003</v>
      </c>
    </row>
    <row r="907" spans="1:7" x14ac:dyDescent="0.25">
      <c r="A907" s="232" t="s">
        <v>472</v>
      </c>
      <c r="B907" s="232" t="s">
        <v>471</v>
      </c>
      <c r="C907" t="s">
        <v>469</v>
      </c>
      <c r="G907" s="243">
        <v>3.37</v>
      </c>
    </row>
    <row r="908" spans="1:7" x14ac:dyDescent="0.25">
      <c r="A908" s="230" t="s">
        <v>472</v>
      </c>
      <c r="B908" s="230" t="s">
        <v>471</v>
      </c>
      <c r="C908" t="s">
        <v>469</v>
      </c>
      <c r="G908" s="241">
        <v>1.1100000000000001</v>
      </c>
    </row>
    <row r="909" spans="1:7" x14ac:dyDescent="0.25">
      <c r="A909" s="228" t="s">
        <v>470</v>
      </c>
      <c r="B909" s="228" t="s">
        <v>471</v>
      </c>
      <c r="C909" t="s">
        <v>469</v>
      </c>
      <c r="G909" s="238">
        <v>1.42</v>
      </c>
    </row>
    <row r="910" spans="1:7" x14ac:dyDescent="0.25">
      <c r="A910" s="232" t="s">
        <v>470</v>
      </c>
      <c r="B910" s="232" t="s">
        <v>471</v>
      </c>
      <c r="C910" t="s">
        <v>469</v>
      </c>
      <c r="G910" s="243">
        <v>1.45</v>
      </c>
    </row>
    <row r="911" spans="1:7" x14ac:dyDescent="0.25">
      <c r="A911" s="121" t="s">
        <v>472</v>
      </c>
      <c r="B911" s="121" t="s">
        <v>471</v>
      </c>
      <c r="C911" t="s">
        <v>469</v>
      </c>
      <c r="G911" s="240">
        <v>3.37</v>
      </c>
    </row>
    <row r="912" spans="1:7" x14ac:dyDescent="0.25">
      <c r="A912" s="245" t="s">
        <v>470</v>
      </c>
      <c r="B912" s="245" t="s">
        <v>474</v>
      </c>
      <c r="C912" t="s">
        <v>469</v>
      </c>
      <c r="G912">
        <v>2.21</v>
      </c>
    </row>
    <row r="913" spans="1:7" x14ac:dyDescent="0.25">
      <c r="A913" s="245" t="s">
        <v>470</v>
      </c>
      <c r="B913" s="245" t="s">
        <v>474</v>
      </c>
      <c r="C913" t="s">
        <v>469</v>
      </c>
      <c r="G913">
        <v>2.39</v>
      </c>
    </row>
    <row r="914" spans="1:7" x14ac:dyDescent="0.25">
      <c r="A914" s="245" t="s">
        <v>470</v>
      </c>
      <c r="B914" s="245" t="s">
        <v>474</v>
      </c>
      <c r="C914" t="s">
        <v>469</v>
      </c>
      <c r="G914">
        <v>1.37</v>
      </c>
    </row>
    <row r="915" spans="1:7" x14ac:dyDescent="0.25">
      <c r="A915" s="245" t="s">
        <v>470</v>
      </c>
      <c r="B915" s="245" t="s">
        <v>474</v>
      </c>
      <c r="C915" t="s">
        <v>469</v>
      </c>
      <c r="G915">
        <v>1.17</v>
      </c>
    </row>
    <row r="916" spans="1:7" x14ac:dyDescent="0.25">
      <c r="A916" s="245" t="s">
        <v>470</v>
      </c>
      <c r="B916" s="245" t="s">
        <v>474</v>
      </c>
      <c r="C916" t="s">
        <v>469</v>
      </c>
      <c r="G916">
        <v>1.25</v>
      </c>
    </row>
    <row r="917" spans="1:7" x14ac:dyDescent="0.25">
      <c r="A917" s="245" t="s">
        <v>470</v>
      </c>
      <c r="B917" s="245" t="s">
        <v>474</v>
      </c>
      <c r="C917" t="s">
        <v>469</v>
      </c>
      <c r="G917">
        <v>1.5</v>
      </c>
    </row>
    <row r="918" spans="1:7" x14ac:dyDescent="0.25">
      <c r="A918" s="245" t="s">
        <v>470</v>
      </c>
      <c r="B918" s="245" t="s">
        <v>474</v>
      </c>
      <c r="C918" t="s">
        <v>469</v>
      </c>
      <c r="G918">
        <v>3.49</v>
      </c>
    </row>
    <row r="919" spans="1:7" x14ac:dyDescent="0.25">
      <c r="A919" s="245" t="s">
        <v>470</v>
      </c>
      <c r="B919" s="245" t="s">
        <v>474</v>
      </c>
      <c r="C919" t="s">
        <v>469</v>
      </c>
      <c r="G919">
        <v>2.4500000000000002</v>
      </c>
    </row>
    <row r="920" spans="1:7" x14ac:dyDescent="0.25">
      <c r="A920" s="245" t="s">
        <v>470</v>
      </c>
      <c r="B920" s="245" t="s">
        <v>474</v>
      </c>
      <c r="C920" t="s">
        <v>469</v>
      </c>
      <c r="G920">
        <v>1.26</v>
      </c>
    </row>
    <row r="921" spans="1:7" x14ac:dyDescent="0.25">
      <c r="A921" s="245" t="s">
        <v>470</v>
      </c>
      <c r="B921" s="245" t="s">
        <v>474</v>
      </c>
      <c r="C921" t="s">
        <v>469</v>
      </c>
      <c r="G921">
        <v>3.13</v>
      </c>
    </row>
    <row r="922" spans="1:7" x14ac:dyDescent="0.25">
      <c r="A922" s="245" t="s">
        <v>470</v>
      </c>
      <c r="B922" s="245" t="s">
        <v>474</v>
      </c>
      <c r="C922" t="s">
        <v>469</v>
      </c>
      <c r="G922">
        <v>1.4</v>
      </c>
    </row>
    <row r="923" spans="1:7" x14ac:dyDescent="0.25">
      <c r="A923" s="245" t="s">
        <v>470</v>
      </c>
      <c r="B923" s="245" t="s">
        <v>474</v>
      </c>
      <c r="C923" t="s">
        <v>469</v>
      </c>
      <c r="G923">
        <v>4.3099999999999996</v>
      </c>
    </row>
    <row r="924" spans="1:7" x14ac:dyDescent="0.25">
      <c r="A924" s="245" t="s">
        <v>470</v>
      </c>
      <c r="B924" s="245" t="s">
        <v>474</v>
      </c>
      <c r="C924" t="s">
        <v>469</v>
      </c>
      <c r="G924">
        <v>2.0699999999999998</v>
      </c>
    </row>
    <row r="925" spans="1:7" x14ac:dyDescent="0.25">
      <c r="A925" s="245" t="s">
        <v>470</v>
      </c>
      <c r="B925" s="245" t="s">
        <v>474</v>
      </c>
      <c r="C925" t="s">
        <v>469</v>
      </c>
      <c r="G925">
        <v>0.59</v>
      </c>
    </row>
    <row r="926" spans="1:7" x14ac:dyDescent="0.25">
      <c r="A926" s="245" t="s">
        <v>470</v>
      </c>
      <c r="B926" s="245" t="s">
        <v>474</v>
      </c>
      <c r="C926" t="s">
        <v>469</v>
      </c>
      <c r="G926">
        <v>0.57999999999999996</v>
      </c>
    </row>
    <row r="927" spans="1:7" x14ac:dyDescent="0.25">
      <c r="A927" s="245" t="s">
        <v>470</v>
      </c>
      <c r="B927" s="245" t="s">
        <v>474</v>
      </c>
      <c r="C927" t="s">
        <v>469</v>
      </c>
      <c r="G927">
        <v>1.45</v>
      </c>
    </row>
    <row r="928" spans="1:7" x14ac:dyDescent="0.25">
      <c r="A928" s="245" t="s">
        <v>470</v>
      </c>
      <c r="B928" s="245" t="s">
        <v>474</v>
      </c>
      <c r="C928" t="s">
        <v>469</v>
      </c>
      <c r="G928">
        <v>1.1200000000000001</v>
      </c>
    </row>
    <row r="929" spans="1:7" x14ac:dyDescent="0.25">
      <c r="A929" s="245" t="s">
        <v>470</v>
      </c>
      <c r="B929" s="245" t="s">
        <v>474</v>
      </c>
      <c r="C929" t="s">
        <v>469</v>
      </c>
      <c r="G929">
        <v>1.4</v>
      </c>
    </row>
    <row r="930" spans="1:7" x14ac:dyDescent="0.25">
      <c r="A930" s="245" t="s">
        <v>470</v>
      </c>
      <c r="B930" s="245" t="s">
        <v>475</v>
      </c>
      <c r="C930" t="s">
        <v>469</v>
      </c>
      <c r="G930">
        <v>6.43</v>
      </c>
    </row>
    <row r="931" spans="1:7" x14ac:dyDescent="0.25">
      <c r="A931" s="245" t="s">
        <v>470</v>
      </c>
      <c r="B931" s="245" t="s">
        <v>474</v>
      </c>
      <c r="C931" t="s">
        <v>469</v>
      </c>
      <c r="G931">
        <v>4.21</v>
      </c>
    </row>
    <row r="932" spans="1:7" x14ac:dyDescent="0.25">
      <c r="A932" s="245" t="s">
        <v>470</v>
      </c>
      <c r="B932" s="245" t="s">
        <v>474</v>
      </c>
      <c r="C932" t="s">
        <v>469</v>
      </c>
      <c r="G932">
        <v>1.39</v>
      </c>
    </row>
    <row r="933" spans="1:7" x14ac:dyDescent="0.25">
      <c r="A933" s="245" t="s">
        <v>470</v>
      </c>
      <c r="B933" s="245" t="s">
        <v>474</v>
      </c>
      <c r="C933" t="s">
        <v>469</v>
      </c>
      <c r="G933">
        <v>1.08</v>
      </c>
    </row>
    <row r="934" spans="1:7" x14ac:dyDescent="0.25">
      <c r="A934" s="245" t="s">
        <v>470</v>
      </c>
      <c r="B934" s="245" t="s">
        <v>474</v>
      </c>
      <c r="C934" t="s">
        <v>469</v>
      </c>
      <c r="G934">
        <v>1.58</v>
      </c>
    </row>
    <row r="935" spans="1:7" x14ac:dyDescent="0.25">
      <c r="A935" s="245" t="s">
        <v>470</v>
      </c>
      <c r="B935" s="245" t="s">
        <v>474</v>
      </c>
      <c r="C935" t="s">
        <v>469</v>
      </c>
      <c r="G935">
        <v>3.07</v>
      </c>
    </row>
    <row r="936" spans="1:7" x14ac:dyDescent="0.25">
      <c r="A936" s="245" t="s">
        <v>470</v>
      </c>
      <c r="B936" s="245" t="s">
        <v>474</v>
      </c>
      <c r="C936" t="s">
        <v>469</v>
      </c>
      <c r="G936">
        <v>4.22</v>
      </c>
    </row>
    <row r="937" spans="1:7" x14ac:dyDescent="0.25">
      <c r="A937" s="245" t="s">
        <v>470</v>
      </c>
      <c r="B937" s="245" t="s">
        <v>474</v>
      </c>
      <c r="C937" t="s">
        <v>469</v>
      </c>
      <c r="G937">
        <v>3.02</v>
      </c>
    </row>
    <row r="938" spans="1:7" x14ac:dyDescent="0.25">
      <c r="A938" s="245" t="s">
        <v>470</v>
      </c>
      <c r="B938" s="245" t="s">
        <v>476</v>
      </c>
      <c r="C938" t="s">
        <v>469</v>
      </c>
      <c r="G938" s="260">
        <v>0.14000000000000001</v>
      </c>
    </row>
    <row r="939" spans="1:7" x14ac:dyDescent="0.25">
      <c r="A939" s="245" t="s">
        <v>470</v>
      </c>
      <c r="B939" s="245" t="s">
        <v>476</v>
      </c>
      <c r="C939" t="s">
        <v>469</v>
      </c>
      <c r="G939" s="260">
        <v>0.35</v>
      </c>
    </row>
    <row r="940" spans="1:7" x14ac:dyDescent="0.25">
      <c r="A940" s="245" t="s">
        <v>470</v>
      </c>
      <c r="B940" s="245" t="s">
        <v>476</v>
      </c>
      <c r="C940" t="s">
        <v>469</v>
      </c>
      <c r="G940" s="260">
        <v>1.46</v>
      </c>
    </row>
    <row r="941" spans="1:7" x14ac:dyDescent="0.25">
      <c r="A941" s="245" t="s">
        <v>470</v>
      </c>
      <c r="B941" s="245" t="s">
        <v>476</v>
      </c>
      <c r="C941" t="s">
        <v>469</v>
      </c>
      <c r="G941" s="260">
        <v>1.34</v>
      </c>
    </row>
    <row r="942" spans="1:7" x14ac:dyDescent="0.25">
      <c r="A942" s="245" t="s">
        <v>470</v>
      </c>
      <c r="B942" s="245" t="s">
        <v>476</v>
      </c>
      <c r="C942" t="s">
        <v>469</v>
      </c>
      <c r="G942" s="260">
        <v>0.16</v>
      </c>
    </row>
    <row r="943" spans="1:7" x14ac:dyDescent="0.25">
      <c r="A943" s="245" t="s">
        <v>470</v>
      </c>
      <c r="B943" s="245" t="s">
        <v>476</v>
      </c>
      <c r="C943" t="s">
        <v>469</v>
      </c>
      <c r="G943" s="260">
        <v>7.0000000000000007E-2</v>
      </c>
    </row>
    <row r="944" spans="1:7" x14ac:dyDescent="0.25">
      <c r="A944" s="245" t="s">
        <v>470</v>
      </c>
      <c r="B944" s="245" t="s">
        <v>476</v>
      </c>
      <c r="C944" t="s">
        <v>469</v>
      </c>
      <c r="G944" s="260">
        <v>2.14</v>
      </c>
    </row>
    <row r="945" spans="1:7" x14ac:dyDescent="0.25">
      <c r="A945" s="245" t="s">
        <v>470</v>
      </c>
      <c r="B945" s="245" t="s">
        <v>476</v>
      </c>
      <c r="C945" t="s">
        <v>469</v>
      </c>
      <c r="G945" s="260">
        <v>0.17</v>
      </c>
    </row>
    <row r="946" spans="1:7" x14ac:dyDescent="0.25">
      <c r="A946" s="245" t="s">
        <v>470</v>
      </c>
      <c r="B946" s="245" t="s">
        <v>476</v>
      </c>
      <c r="C946" t="s">
        <v>469</v>
      </c>
      <c r="G946" s="260">
        <v>0.1</v>
      </c>
    </row>
    <row r="947" spans="1:7" x14ac:dyDescent="0.25">
      <c r="A947" s="245" t="s">
        <v>470</v>
      </c>
      <c r="B947" s="245" t="s">
        <v>476</v>
      </c>
      <c r="C947" t="s">
        <v>469</v>
      </c>
      <c r="G947" s="260">
        <v>7.0000000000000007E-2</v>
      </c>
    </row>
    <row r="948" spans="1:7" x14ac:dyDescent="0.25">
      <c r="A948" s="245" t="s">
        <v>470</v>
      </c>
      <c r="B948" s="245" t="s">
        <v>476</v>
      </c>
      <c r="C948" t="s">
        <v>469</v>
      </c>
      <c r="G948" s="260">
        <v>2.0499999999999998</v>
      </c>
    </row>
    <row r="949" spans="1:7" x14ac:dyDescent="0.25">
      <c r="A949" s="245" t="s">
        <v>470</v>
      </c>
      <c r="B949" s="245" t="s">
        <v>476</v>
      </c>
      <c r="C949" t="s">
        <v>469</v>
      </c>
      <c r="G949" s="260">
        <v>0.55000000000000004</v>
      </c>
    </row>
    <row r="950" spans="1:7" x14ac:dyDescent="0.25">
      <c r="A950" s="245" t="s">
        <v>470</v>
      </c>
      <c r="B950" s="245" t="s">
        <v>476</v>
      </c>
      <c r="C950" t="s">
        <v>469</v>
      </c>
      <c r="G950" s="260">
        <v>2.2999999999999998</v>
      </c>
    </row>
    <row r="951" spans="1:7" x14ac:dyDescent="0.25">
      <c r="A951" s="245" t="s">
        <v>470</v>
      </c>
      <c r="B951" s="245" t="s">
        <v>476</v>
      </c>
      <c r="C951" t="s">
        <v>469</v>
      </c>
      <c r="G951" s="260">
        <v>0.16</v>
      </c>
    </row>
    <row r="952" spans="1:7" x14ac:dyDescent="0.25">
      <c r="A952" s="245" t="s">
        <v>470</v>
      </c>
      <c r="B952" s="245" t="s">
        <v>476</v>
      </c>
      <c r="C952" t="s">
        <v>469</v>
      </c>
      <c r="G952" s="260">
        <v>0.04</v>
      </c>
    </row>
    <row r="953" spans="1:7" x14ac:dyDescent="0.25">
      <c r="A953" s="245" t="s">
        <v>470</v>
      </c>
      <c r="B953" s="245" t="s">
        <v>476</v>
      </c>
      <c r="C953" t="s">
        <v>469</v>
      </c>
      <c r="G953" s="260">
        <v>0.06</v>
      </c>
    </row>
    <row r="954" spans="1:7" x14ac:dyDescent="0.25">
      <c r="A954" s="245" t="s">
        <v>470</v>
      </c>
      <c r="B954" s="245" t="s">
        <v>476</v>
      </c>
      <c r="C954" t="s">
        <v>469</v>
      </c>
      <c r="G954" s="260">
        <v>7.0000000000000007E-2</v>
      </c>
    </row>
    <row r="955" spans="1:7" x14ac:dyDescent="0.25">
      <c r="A955" s="245" t="s">
        <v>470</v>
      </c>
      <c r="B955" s="245" t="s">
        <v>476</v>
      </c>
      <c r="C955" t="s">
        <v>469</v>
      </c>
      <c r="G955" s="260">
        <v>1.48</v>
      </c>
    </row>
    <row r="956" spans="1:7" x14ac:dyDescent="0.25">
      <c r="A956" s="245" t="s">
        <v>470</v>
      </c>
      <c r="B956" s="245" t="s">
        <v>476</v>
      </c>
      <c r="C956" t="s">
        <v>469</v>
      </c>
      <c r="G956" s="260">
        <v>0.51</v>
      </c>
    </row>
    <row r="957" spans="1:7" x14ac:dyDescent="0.25">
      <c r="A957" s="245" t="s">
        <v>470</v>
      </c>
      <c r="B957" s="245" t="s">
        <v>476</v>
      </c>
      <c r="C957" t="s">
        <v>469</v>
      </c>
      <c r="G957" s="260">
        <v>0.17</v>
      </c>
    </row>
    <row r="958" spans="1:7" x14ac:dyDescent="0.25">
      <c r="A958" s="245" t="s">
        <v>470</v>
      </c>
      <c r="B958" s="245" t="s">
        <v>476</v>
      </c>
      <c r="C958" t="s">
        <v>469</v>
      </c>
      <c r="G958" s="260">
        <v>0.19</v>
      </c>
    </row>
    <row r="959" spans="1:7" x14ac:dyDescent="0.25">
      <c r="A959" s="245" t="s">
        <v>470</v>
      </c>
      <c r="B959" s="245" t="s">
        <v>476</v>
      </c>
      <c r="C959" t="s">
        <v>469</v>
      </c>
      <c r="G959" s="260">
        <v>0.1</v>
      </c>
    </row>
    <row r="960" spans="1:7" x14ac:dyDescent="0.25">
      <c r="A960" s="245" t="s">
        <v>470</v>
      </c>
      <c r="B960" s="245" t="s">
        <v>476</v>
      </c>
      <c r="C960" t="s">
        <v>469</v>
      </c>
      <c r="G960" s="260">
        <v>0.15</v>
      </c>
    </row>
    <row r="961" spans="1:7" x14ac:dyDescent="0.25">
      <c r="A961" s="245" t="s">
        <v>470</v>
      </c>
      <c r="B961" s="245" t="s">
        <v>476</v>
      </c>
      <c r="C961" t="s">
        <v>469</v>
      </c>
      <c r="G961" s="260">
        <v>0.14000000000000001</v>
      </c>
    </row>
    <row r="962" spans="1:7" x14ac:dyDescent="0.25">
      <c r="A962" s="245" t="s">
        <v>470</v>
      </c>
      <c r="B962" s="245" t="s">
        <v>476</v>
      </c>
      <c r="C962" t="s">
        <v>469</v>
      </c>
      <c r="G962" s="260">
        <v>0.14000000000000001</v>
      </c>
    </row>
    <row r="963" spans="1:7" x14ac:dyDescent="0.25">
      <c r="A963" s="245" t="s">
        <v>470</v>
      </c>
      <c r="B963" s="245" t="s">
        <v>476</v>
      </c>
      <c r="C963" t="s">
        <v>469</v>
      </c>
      <c r="G963" s="260">
        <v>1.03</v>
      </c>
    </row>
    <row r="964" spans="1:7" x14ac:dyDescent="0.25">
      <c r="A964" s="245" t="s">
        <v>470</v>
      </c>
      <c r="B964" s="245" t="s">
        <v>476</v>
      </c>
      <c r="C964" t="s">
        <v>469</v>
      </c>
      <c r="G964" s="260">
        <v>0.2</v>
      </c>
    </row>
    <row r="965" spans="1:7" x14ac:dyDescent="0.25">
      <c r="A965" s="245" t="s">
        <v>470</v>
      </c>
      <c r="B965" s="245" t="s">
        <v>476</v>
      </c>
      <c r="C965" t="s">
        <v>469</v>
      </c>
      <c r="G965" s="260">
        <v>2.13</v>
      </c>
    </row>
    <row r="966" spans="1:7" x14ac:dyDescent="0.25">
      <c r="A966" s="245" t="s">
        <v>470</v>
      </c>
      <c r="B966" s="245" t="s">
        <v>476</v>
      </c>
      <c r="C966" t="s">
        <v>469</v>
      </c>
      <c r="G966" s="260">
        <v>0.09</v>
      </c>
    </row>
    <row r="967" spans="1:7" x14ac:dyDescent="0.25">
      <c r="A967" s="245" t="s">
        <v>470</v>
      </c>
      <c r="B967" s="245" t="s">
        <v>476</v>
      </c>
      <c r="C967" t="s">
        <v>469</v>
      </c>
      <c r="G967" s="260">
        <v>0.12</v>
      </c>
    </row>
    <row r="968" spans="1:7" x14ac:dyDescent="0.25">
      <c r="A968" s="245" t="s">
        <v>470</v>
      </c>
      <c r="B968" s="245" t="s">
        <v>476</v>
      </c>
      <c r="C968" t="s">
        <v>469</v>
      </c>
      <c r="G968" s="260">
        <v>0.13</v>
      </c>
    </row>
    <row r="969" spans="1:7" x14ac:dyDescent="0.25">
      <c r="A969" s="245" t="s">
        <v>470</v>
      </c>
      <c r="B969" s="245" t="s">
        <v>476</v>
      </c>
      <c r="C969" t="s">
        <v>469</v>
      </c>
      <c r="G969" s="260">
        <v>0.08</v>
      </c>
    </row>
    <row r="970" spans="1:7" x14ac:dyDescent="0.25">
      <c r="A970" s="245" t="s">
        <v>470</v>
      </c>
      <c r="B970" s="245" t="s">
        <v>476</v>
      </c>
      <c r="C970" t="s">
        <v>469</v>
      </c>
      <c r="G970" s="260">
        <v>7.0000000000000007E-2</v>
      </c>
    </row>
    <row r="971" spans="1:7" x14ac:dyDescent="0.25">
      <c r="A971" s="245" t="s">
        <v>470</v>
      </c>
      <c r="B971" s="245" t="s">
        <v>476</v>
      </c>
      <c r="C971" t="s">
        <v>469</v>
      </c>
      <c r="G971" s="260">
        <v>0.08</v>
      </c>
    </row>
    <row r="972" spans="1:7" x14ac:dyDescent="0.25">
      <c r="A972" s="245" t="s">
        <v>470</v>
      </c>
      <c r="B972" s="245" t="s">
        <v>476</v>
      </c>
      <c r="C972" t="s">
        <v>469</v>
      </c>
      <c r="G972" s="260">
        <v>0.06</v>
      </c>
    </row>
    <row r="973" spans="1:7" x14ac:dyDescent="0.25">
      <c r="A973" s="245" t="s">
        <v>470</v>
      </c>
      <c r="B973" s="245" t="s">
        <v>477</v>
      </c>
      <c r="C973" t="s">
        <v>469</v>
      </c>
      <c r="G973" s="260">
        <v>29.31</v>
      </c>
    </row>
    <row r="974" spans="1:7" x14ac:dyDescent="0.25">
      <c r="A974" s="245" t="s">
        <v>470</v>
      </c>
      <c r="B974" s="245" t="s">
        <v>478</v>
      </c>
      <c r="C974" t="s">
        <v>469</v>
      </c>
      <c r="G974" s="260">
        <v>13.05</v>
      </c>
    </row>
    <row r="975" spans="1:7" x14ac:dyDescent="0.25">
      <c r="A975" t="s">
        <v>356</v>
      </c>
      <c r="C975" t="s">
        <v>469</v>
      </c>
      <c r="G975">
        <v>9.18</v>
      </c>
    </row>
    <row r="976" spans="1:7" x14ac:dyDescent="0.25">
      <c r="A976" s="233" t="s">
        <v>356</v>
      </c>
      <c r="B976" s="233" t="s">
        <v>479</v>
      </c>
      <c r="C976" t="s">
        <v>469</v>
      </c>
      <c r="G976" s="233">
        <v>13.22</v>
      </c>
    </row>
    <row r="977" spans="1:7" x14ac:dyDescent="0.25">
      <c r="A977" s="228" t="s">
        <v>356</v>
      </c>
      <c r="B977" s="228" t="s">
        <v>479</v>
      </c>
      <c r="C977" t="s">
        <v>469</v>
      </c>
      <c r="G977" s="228">
        <v>12.03</v>
      </c>
    </row>
    <row r="978" spans="1:7" x14ac:dyDescent="0.25">
      <c r="A978" s="246" t="s">
        <v>356</v>
      </c>
      <c r="B978" s="246" t="s">
        <v>479</v>
      </c>
      <c r="C978" t="s">
        <v>469</v>
      </c>
      <c r="G978" s="246">
        <v>1.1200000000000001</v>
      </c>
    </row>
    <row r="979" spans="1:7" x14ac:dyDescent="0.25">
      <c r="A979" s="230" t="s">
        <v>356</v>
      </c>
      <c r="B979" s="230" t="s">
        <v>479</v>
      </c>
      <c r="C979" t="s">
        <v>469</v>
      </c>
      <c r="G979" s="230">
        <v>1.56</v>
      </c>
    </row>
    <row r="980" spans="1:7" x14ac:dyDescent="0.25">
      <c r="A980" s="233" t="s">
        <v>356</v>
      </c>
      <c r="B980" s="233" t="s">
        <v>479</v>
      </c>
      <c r="C980" t="s">
        <v>469</v>
      </c>
      <c r="G980" s="233">
        <v>0.49</v>
      </c>
    </row>
    <row r="981" spans="1:7" x14ac:dyDescent="0.25">
      <c r="A981" s="228" t="s">
        <v>356</v>
      </c>
      <c r="B981" s="228" t="s">
        <v>479</v>
      </c>
      <c r="C981" t="s">
        <v>469</v>
      </c>
      <c r="G981" s="228">
        <v>4.5</v>
      </c>
    </row>
    <row r="982" spans="1:7" x14ac:dyDescent="0.25">
      <c r="A982" s="246" t="s">
        <v>356</v>
      </c>
      <c r="B982" s="246" t="s">
        <v>479</v>
      </c>
      <c r="C982" t="s">
        <v>469</v>
      </c>
      <c r="G982" s="246">
        <v>8.49</v>
      </c>
    </row>
    <row r="983" spans="1:7" x14ac:dyDescent="0.25">
      <c r="A983" s="230" t="s">
        <v>356</v>
      </c>
      <c r="B983" s="230" t="s">
        <v>479</v>
      </c>
      <c r="C983" t="s">
        <v>469</v>
      </c>
      <c r="G983" s="230">
        <v>27.06</v>
      </c>
    </row>
    <row r="984" spans="1:7" x14ac:dyDescent="0.25">
      <c r="A984" s="233" t="s">
        <v>356</v>
      </c>
      <c r="B984" s="233" t="s">
        <v>479</v>
      </c>
      <c r="C984" t="s">
        <v>469</v>
      </c>
      <c r="G984" s="233">
        <v>1.32</v>
      </c>
    </row>
    <row r="985" spans="1:7" x14ac:dyDescent="0.25">
      <c r="A985" s="228" t="s">
        <v>356</v>
      </c>
      <c r="B985" s="228" t="s">
        <v>479</v>
      </c>
      <c r="C985" t="s">
        <v>469</v>
      </c>
      <c r="G985" s="228">
        <v>2.0299999999999998</v>
      </c>
    </row>
    <row r="986" spans="1:7" x14ac:dyDescent="0.25">
      <c r="A986" s="246" t="s">
        <v>356</v>
      </c>
      <c r="B986" s="246" t="s">
        <v>479</v>
      </c>
      <c r="C986" t="s">
        <v>469</v>
      </c>
      <c r="G986" s="246">
        <v>2.23</v>
      </c>
    </row>
    <row r="987" spans="1:7" x14ac:dyDescent="0.25">
      <c r="A987" s="230" t="s">
        <v>356</v>
      </c>
      <c r="B987" s="230" t="s">
        <v>479</v>
      </c>
      <c r="C987" t="s">
        <v>469</v>
      </c>
      <c r="G987" s="230">
        <v>6.24</v>
      </c>
    </row>
    <row r="988" spans="1:7" x14ac:dyDescent="0.25">
      <c r="A988" s="233" t="s">
        <v>356</v>
      </c>
      <c r="B988" s="233" t="s">
        <v>479</v>
      </c>
      <c r="C988" t="s">
        <v>469</v>
      </c>
      <c r="G988" s="233">
        <v>4.49</v>
      </c>
    </row>
    <row r="989" spans="1:7" x14ac:dyDescent="0.25">
      <c r="A989" s="228" t="s">
        <v>356</v>
      </c>
      <c r="B989" s="228" t="s">
        <v>479</v>
      </c>
      <c r="C989" t="s">
        <v>469</v>
      </c>
      <c r="G989" s="228">
        <v>3.17</v>
      </c>
    </row>
    <row r="990" spans="1:7" x14ac:dyDescent="0.25">
      <c r="A990" s="246" t="s">
        <v>356</v>
      </c>
      <c r="B990" s="246" t="s">
        <v>479</v>
      </c>
      <c r="C990" t="s">
        <v>469</v>
      </c>
      <c r="G990" s="246">
        <v>1.21</v>
      </c>
    </row>
    <row r="991" spans="1:7" x14ac:dyDescent="0.25">
      <c r="A991" s="230" t="s">
        <v>356</v>
      </c>
      <c r="B991" s="230" t="s">
        <v>479</v>
      </c>
      <c r="C991" t="s">
        <v>469</v>
      </c>
      <c r="G991" s="230">
        <v>0.53</v>
      </c>
    </row>
    <row r="992" spans="1:7" x14ac:dyDescent="0.25">
      <c r="A992" s="233" t="s">
        <v>356</v>
      </c>
      <c r="B992" s="233" t="s">
        <v>479</v>
      </c>
      <c r="C992" t="s">
        <v>469</v>
      </c>
      <c r="G992" s="233">
        <v>4.34</v>
      </c>
    </row>
    <row r="993" spans="1:7" x14ac:dyDescent="0.25">
      <c r="A993" s="228" t="s">
        <v>356</v>
      </c>
      <c r="B993" s="228" t="s">
        <v>479</v>
      </c>
      <c r="C993" t="s">
        <v>469</v>
      </c>
      <c r="G993" s="228">
        <v>2.2599999999999998</v>
      </c>
    </row>
    <row r="994" spans="1:7" x14ac:dyDescent="0.25">
      <c r="A994" s="246" t="s">
        <v>356</v>
      </c>
      <c r="B994" s="246" t="s">
        <v>479</v>
      </c>
      <c r="C994" t="s">
        <v>469</v>
      </c>
      <c r="G994" s="246">
        <v>28.32</v>
      </c>
    </row>
    <row r="995" spans="1:7" x14ac:dyDescent="0.25">
      <c r="A995" s="230" t="s">
        <v>356</v>
      </c>
      <c r="B995" s="230" t="s">
        <v>479</v>
      </c>
      <c r="C995" t="s">
        <v>469</v>
      </c>
      <c r="G995" s="230">
        <v>8.26</v>
      </c>
    </row>
    <row r="996" spans="1:7" x14ac:dyDescent="0.25">
      <c r="A996" s="233" t="s">
        <v>356</v>
      </c>
      <c r="B996" s="233" t="s">
        <v>479</v>
      </c>
      <c r="C996" t="s">
        <v>469</v>
      </c>
      <c r="G996" s="233">
        <v>6.4</v>
      </c>
    </row>
    <row r="997" spans="1:7" x14ac:dyDescent="0.25">
      <c r="A997" s="228" t="s">
        <v>356</v>
      </c>
      <c r="B997" s="228" t="s">
        <v>479</v>
      </c>
      <c r="C997" t="s">
        <v>469</v>
      </c>
      <c r="G997" s="228">
        <v>5.19</v>
      </c>
    </row>
    <row r="998" spans="1:7" x14ac:dyDescent="0.25">
      <c r="A998" s="246" t="s">
        <v>356</v>
      </c>
      <c r="B998" s="246" t="s">
        <v>479</v>
      </c>
      <c r="C998" t="s">
        <v>469</v>
      </c>
      <c r="G998" s="246">
        <v>19.239999999999998</v>
      </c>
    </row>
    <row r="999" spans="1:7" x14ac:dyDescent="0.25">
      <c r="B999" s="215" t="s">
        <v>480</v>
      </c>
      <c r="C999" t="s">
        <v>469</v>
      </c>
    </row>
    <row r="1000" spans="1:7" x14ac:dyDescent="0.25">
      <c r="A1000" s="230" t="s">
        <v>356</v>
      </c>
      <c r="B1000" s="230" t="s">
        <v>479</v>
      </c>
      <c r="C1000" t="s">
        <v>469</v>
      </c>
      <c r="G1000" s="230">
        <v>56.28</v>
      </c>
    </row>
    <row r="1001" spans="1:7" x14ac:dyDescent="0.25">
      <c r="A1001" s="246" t="s">
        <v>356</v>
      </c>
      <c r="B1001" s="246" t="s">
        <v>479</v>
      </c>
      <c r="C1001" t="s">
        <v>469</v>
      </c>
      <c r="G1001" s="246">
        <v>19.239999999999998</v>
      </c>
    </row>
    <row r="1002" spans="1:7" x14ac:dyDescent="0.25">
      <c r="A1002" s="230" t="s">
        <v>470</v>
      </c>
      <c r="B1002" s="230" t="s">
        <v>481</v>
      </c>
      <c r="C1002" t="s">
        <v>469</v>
      </c>
      <c r="G1002" s="230">
        <v>3.41</v>
      </c>
    </row>
    <row r="1003" spans="1:7" x14ac:dyDescent="0.25">
      <c r="A1003" s="230" t="s">
        <v>470</v>
      </c>
      <c r="B1003" s="230" t="s">
        <v>481</v>
      </c>
      <c r="C1003" t="s">
        <v>469</v>
      </c>
      <c r="G1003" s="230">
        <v>2.17</v>
      </c>
    </row>
    <row r="1004" spans="1:7" x14ac:dyDescent="0.25">
      <c r="A1004" s="246" t="s">
        <v>470</v>
      </c>
      <c r="B1004" s="246" t="s">
        <v>481</v>
      </c>
      <c r="C1004" t="s">
        <v>469</v>
      </c>
      <c r="G1004" s="246">
        <v>2.25</v>
      </c>
    </row>
    <row r="1005" spans="1:7" x14ac:dyDescent="0.25">
      <c r="A1005" s="233" t="s">
        <v>470</v>
      </c>
      <c r="B1005" s="233" t="s">
        <v>481</v>
      </c>
      <c r="C1005" t="s">
        <v>469</v>
      </c>
      <c r="G1005" s="233">
        <v>2.5499999999999998</v>
      </c>
    </row>
    <row r="1006" spans="1:7" x14ac:dyDescent="0.25">
      <c r="A1006" s="228" t="s">
        <v>470</v>
      </c>
      <c r="B1006" s="228" t="s">
        <v>481</v>
      </c>
      <c r="C1006" t="s">
        <v>469</v>
      </c>
      <c r="G1006" s="228">
        <v>2.2200000000000002</v>
      </c>
    </row>
    <row r="1007" spans="1:7" x14ac:dyDescent="0.25">
      <c r="A1007" s="246" t="s">
        <v>470</v>
      </c>
      <c r="B1007" s="246" t="s">
        <v>481</v>
      </c>
      <c r="C1007" t="s">
        <v>469</v>
      </c>
      <c r="G1007" s="246">
        <v>8.5</v>
      </c>
    </row>
    <row r="1008" spans="1:7" x14ac:dyDescent="0.25">
      <c r="A1008" s="233" t="s">
        <v>470</v>
      </c>
      <c r="B1008" s="233" t="s">
        <v>481</v>
      </c>
      <c r="C1008" t="s">
        <v>469</v>
      </c>
      <c r="G1008" s="233">
        <v>2.2999999999999998</v>
      </c>
    </row>
    <row r="1009" spans="1:7" x14ac:dyDescent="0.25">
      <c r="A1009" s="245" t="s">
        <v>470</v>
      </c>
      <c r="B1009" s="245" t="s">
        <v>474</v>
      </c>
      <c r="C1009" t="s">
        <v>469</v>
      </c>
      <c r="G1009">
        <v>3.34</v>
      </c>
    </row>
    <row r="1010" spans="1:7" x14ac:dyDescent="0.25">
      <c r="A1010" t="s">
        <v>356</v>
      </c>
      <c r="B1010" s="247" t="s">
        <v>482</v>
      </c>
      <c r="C1010" t="s">
        <v>469</v>
      </c>
      <c r="G1010">
        <v>0.35</v>
      </c>
    </row>
    <row r="1011" spans="1:7" x14ac:dyDescent="0.25">
      <c r="A1011" s="248" t="s">
        <v>356</v>
      </c>
      <c r="B1011" s="249" t="s">
        <v>483</v>
      </c>
      <c r="C1011" t="s">
        <v>469</v>
      </c>
      <c r="G1011" s="248">
        <v>7.07</v>
      </c>
    </row>
    <row r="1012" spans="1:7" x14ac:dyDescent="0.25">
      <c r="A1012" s="248" t="s">
        <v>356</v>
      </c>
      <c r="B1012" s="249" t="s">
        <v>484</v>
      </c>
      <c r="C1012" t="s">
        <v>469</v>
      </c>
      <c r="G1012" s="248">
        <v>8.48</v>
      </c>
    </row>
    <row r="1013" spans="1:7" x14ac:dyDescent="0.25">
      <c r="A1013" t="s">
        <v>356</v>
      </c>
      <c r="B1013" s="215" t="s">
        <v>485</v>
      </c>
      <c r="C1013" t="s">
        <v>469</v>
      </c>
      <c r="G1013">
        <v>1.54</v>
      </c>
    </row>
    <row r="1014" spans="1:7" x14ac:dyDescent="0.25">
      <c r="A1014" s="248" t="s">
        <v>356</v>
      </c>
      <c r="B1014" s="249" t="s">
        <v>486</v>
      </c>
      <c r="C1014" t="s">
        <v>469</v>
      </c>
      <c r="G1014" s="248">
        <v>9.09</v>
      </c>
    </row>
    <row r="1015" spans="1:7" x14ac:dyDescent="0.25">
      <c r="A1015" s="248" t="s">
        <v>356</v>
      </c>
      <c r="B1015" s="249" t="s">
        <v>487</v>
      </c>
      <c r="C1015" t="s">
        <v>469</v>
      </c>
      <c r="G1015" s="248">
        <v>6.55</v>
      </c>
    </row>
    <row r="1016" spans="1:7" x14ac:dyDescent="0.25">
      <c r="A1016" s="248" t="s">
        <v>356</v>
      </c>
      <c r="B1016" s="249" t="s">
        <v>488</v>
      </c>
      <c r="C1016" t="s">
        <v>469</v>
      </c>
      <c r="G1016" s="248">
        <v>5.25</v>
      </c>
    </row>
    <row r="1017" spans="1:7" x14ac:dyDescent="0.25">
      <c r="A1017" s="248" t="s">
        <v>356</v>
      </c>
      <c r="B1017" s="249" t="s">
        <v>489</v>
      </c>
      <c r="C1017" t="s">
        <v>469</v>
      </c>
      <c r="G1017" s="248">
        <v>7.23</v>
      </c>
    </row>
    <row r="1018" spans="1:7" x14ac:dyDescent="0.25">
      <c r="A1018" t="s">
        <v>356</v>
      </c>
      <c r="B1018" s="215" t="s">
        <v>490</v>
      </c>
      <c r="C1018" t="s">
        <v>469</v>
      </c>
      <c r="G1018">
        <v>2.36</v>
      </c>
    </row>
    <row r="1019" spans="1:7" x14ac:dyDescent="0.25">
      <c r="A1019" s="121" t="s">
        <v>470</v>
      </c>
      <c r="B1019" s="250" t="s">
        <v>481</v>
      </c>
      <c r="C1019" t="s">
        <v>469</v>
      </c>
      <c r="G1019" s="121">
        <v>5.15</v>
      </c>
    </row>
    <row r="1020" spans="1:7" x14ac:dyDescent="0.25">
      <c r="A1020" s="121" t="s">
        <v>470</v>
      </c>
      <c r="B1020" s="250" t="s">
        <v>481</v>
      </c>
      <c r="C1020" t="s">
        <v>469</v>
      </c>
      <c r="G1020" s="121">
        <v>6.14</v>
      </c>
    </row>
    <row r="1021" spans="1:7" x14ac:dyDescent="0.25">
      <c r="A1021" s="121" t="s">
        <v>470</v>
      </c>
      <c r="B1021" s="250" t="s">
        <v>481</v>
      </c>
      <c r="C1021" t="s">
        <v>469</v>
      </c>
      <c r="G1021" s="121">
        <v>6.04</v>
      </c>
    </row>
    <row r="1022" spans="1:7" x14ac:dyDescent="0.25">
      <c r="A1022" t="s">
        <v>356</v>
      </c>
      <c r="B1022" s="215" t="s">
        <v>491</v>
      </c>
      <c r="C1022" t="s">
        <v>469</v>
      </c>
      <c r="G1022">
        <v>4.26</v>
      </c>
    </row>
    <row r="1023" spans="1:7" x14ac:dyDescent="0.25">
      <c r="A1023" s="121" t="s">
        <v>470</v>
      </c>
      <c r="B1023" s="250" t="s">
        <v>481</v>
      </c>
      <c r="C1023" t="s">
        <v>469</v>
      </c>
      <c r="G1023" s="121">
        <v>9.3000000000000007</v>
      </c>
    </row>
    <row r="1024" spans="1:7" x14ac:dyDescent="0.25">
      <c r="A1024" t="s">
        <v>356</v>
      </c>
      <c r="B1024" s="215" t="s">
        <v>492</v>
      </c>
      <c r="C1024" t="s">
        <v>469</v>
      </c>
      <c r="G1024">
        <v>2.15</v>
      </c>
    </row>
    <row r="1025" spans="1:7" x14ac:dyDescent="0.25">
      <c r="A1025" s="216" t="s">
        <v>470</v>
      </c>
      <c r="B1025" s="251" t="s">
        <v>481</v>
      </c>
      <c r="C1025" t="s">
        <v>469</v>
      </c>
      <c r="G1025" s="216">
        <v>5.52</v>
      </c>
    </row>
    <row r="1026" spans="1:7" x14ac:dyDescent="0.25">
      <c r="A1026" s="216" t="s">
        <v>470</v>
      </c>
      <c r="B1026" s="251" t="s">
        <v>481</v>
      </c>
      <c r="C1026" t="s">
        <v>469</v>
      </c>
      <c r="G1026" s="216">
        <v>4.22</v>
      </c>
    </row>
    <row r="1027" spans="1:7" x14ac:dyDescent="0.25">
      <c r="A1027" s="216" t="s">
        <v>470</v>
      </c>
      <c r="B1027" s="251" t="s">
        <v>481</v>
      </c>
      <c r="C1027" t="s">
        <v>469</v>
      </c>
      <c r="G1027" s="216">
        <v>4.18</v>
      </c>
    </row>
    <row r="1028" spans="1:7" x14ac:dyDescent="0.25">
      <c r="A1028" s="216" t="s">
        <v>470</v>
      </c>
      <c r="B1028" s="251" t="s">
        <v>481</v>
      </c>
      <c r="C1028" t="s">
        <v>469</v>
      </c>
      <c r="G1028" s="216">
        <v>3.51</v>
      </c>
    </row>
    <row r="1029" spans="1:7" x14ac:dyDescent="0.25">
      <c r="A1029" s="216" t="s">
        <v>470</v>
      </c>
      <c r="B1029" s="251" t="s">
        <v>481</v>
      </c>
      <c r="C1029" t="s">
        <v>469</v>
      </c>
      <c r="G1029" s="216">
        <v>5.17</v>
      </c>
    </row>
    <row r="1030" spans="1:7" x14ac:dyDescent="0.25">
      <c r="A1030" s="230" t="s">
        <v>470</v>
      </c>
      <c r="B1030" s="252" t="s">
        <v>481</v>
      </c>
      <c r="C1030" t="s">
        <v>469</v>
      </c>
      <c r="G1030" s="230">
        <v>7.46</v>
      </c>
    </row>
    <row r="1031" spans="1:7" x14ac:dyDescent="0.25">
      <c r="A1031" s="214" t="s">
        <v>470</v>
      </c>
      <c r="B1031" s="253" t="s">
        <v>481</v>
      </c>
      <c r="C1031" t="s">
        <v>469</v>
      </c>
      <c r="G1031" s="214">
        <v>6.18</v>
      </c>
    </row>
    <row r="1032" spans="1:7" x14ac:dyDescent="0.25">
      <c r="A1032" s="214" t="s">
        <v>467</v>
      </c>
      <c r="B1032" s="253" t="s">
        <v>493</v>
      </c>
      <c r="C1032" t="s">
        <v>469</v>
      </c>
      <c r="G1032" s="214">
        <v>4.13</v>
      </c>
    </row>
    <row r="1033" spans="1:7" x14ac:dyDescent="0.25">
      <c r="A1033" t="s">
        <v>356</v>
      </c>
      <c r="B1033" s="215" t="s">
        <v>494</v>
      </c>
      <c r="C1033" t="s">
        <v>469</v>
      </c>
      <c r="G1033">
        <v>13.17</v>
      </c>
    </row>
    <row r="1034" spans="1:7" x14ac:dyDescent="0.25">
      <c r="A1034" s="214" t="s">
        <v>470</v>
      </c>
      <c r="B1034" s="253" t="s">
        <v>481</v>
      </c>
      <c r="C1034" t="s">
        <v>469</v>
      </c>
      <c r="G1034" s="214">
        <v>1.5</v>
      </c>
    </row>
    <row r="1035" spans="1:7" x14ac:dyDescent="0.25">
      <c r="A1035" s="214" t="s">
        <v>470</v>
      </c>
      <c r="B1035" s="253" t="s">
        <v>481</v>
      </c>
      <c r="C1035" t="s">
        <v>469</v>
      </c>
      <c r="G1035" s="214">
        <v>7.04</v>
      </c>
    </row>
    <row r="1036" spans="1:7" x14ac:dyDescent="0.25">
      <c r="A1036" s="214" t="s">
        <v>470</v>
      </c>
      <c r="B1036" s="253" t="s">
        <v>481</v>
      </c>
      <c r="C1036" t="s">
        <v>469</v>
      </c>
      <c r="G1036" s="214">
        <v>7.24</v>
      </c>
    </row>
    <row r="1037" spans="1:7" x14ac:dyDescent="0.25">
      <c r="B1037" s="215" t="s">
        <v>480</v>
      </c>
      <c r="C1037" t="s">
        <v>469</v>
      </c>
    </row>
    <row r="1038" spans="1:7" x14ac:dyDescent="0.25">
      <c r="A1038" s="214" t="s">
        <v>470</v>
      </c>
      <c r="B1038" s="253" t="s">
        <v>481</v>
      </c>
      <c r="C1038" t="s">
        <v>469</v>
      </c>
      <c r="G1038" s="214">
        <v>8.1199999999999992</v>
      </c>
    </row>
    <row r="1039" spans="1:7" x14ac:dyDescent="0.25">
      <c r="A1039" s="214" t="s">
        <v>470</v>
      </c>
      <c r="B1039" s="253" t="s">
        <v>481</v>
      </c>
      <c r="C1039" t="s">
        <v>469</v>
      </c>
      <c r="G1039" s="214">
        <v>6.55</v>
      </c>
    </row>
    <row r="1040" spans="1:7" x14ac:dyDescent="0.25">
      <c r="A1040" s="214" t="s">
        <v>470</v>
      </c>
      <c r="B1040" s="253" t="s">
        <v>481</v>
      </c>
      <c r="C1040" t="s">
        <v>469</v>
      </c>
      <c r="G1040" s="214">
        <v>4.1100000000000003</v>
      </c>
    </row>
    <row r="1041" spans="1:7" x14ac:dyDescent="0.25">
      <c r="A1041" s="214" t="s">
        <v>470</v>
      </c>
      <c r="B1041" s="253" t="s">
        <v>481</v>
      </c>
      <c r="C1041" t="s">
        <v>469</v>
      </c>
      <c r="G1041" s="214">
        <v>9.07</v>
      </c>
    </row>
    <row r="1042" spans="1:7" x14ac:dyDescent="0.25">
      <c r="A1042" s="214" t="s">
        <v>470</v>
      </c>
      <c r="B1042" s="253" t="s">
        <v>481</v>
      </c>
      <c r="C1042" t="s">
        <v>469</v>
      </c>
      <c r="G1042" s="214">
        <v>8.08</v>
      </c>
    </row>
    <row r="1043" spans="1:7" x14ac:dyDescent="0.25">
      <c r="A1043" s="254" t="s">
        <v>472</v>
      </c>
      <c r="B1043" s="255" t="s">
        <v>495</v>
      </c>
      <c r="C1043" t="s">
        <v>469</v>
      </c>
      <c r="G1043" s="254">
        <v>14.55</v>
      </c>
    </row>
    <row r="1044" spans="1:7" x14ac:dyDescent="0.25">
      <c r="A1044" s="254" t="s">
        <v>472</v>
      </c>
      <c r="B1044" s="255" t="s">
        <v>495</v>
      </c>
      <c r="C1044" t="s">
        <v>469</v>
      </c>
      <c r="G1044" s="254">
        <v>1.28</v>
      </c>
    </row>
    <row r="1045" spans="1:7" x14ac:dyDescent="0.25">
      <c r="A1045" s="254" t="s">
        <v>472</v>
      </c>
      <c r="B1045" s="255" t="s">
        <v>495</v>
      </c>
      <c r="C1045" t="s">
        <v>469</v>
      </c>
      <c r="G1045" s="254">
        <v>2.17</v>
      </c>
    </row>
    <row r="1046" spans="1:7" x14ac:dyDescent="0.25">
      <c r="A1046" s="228" t="s">
        <v>470</v>
      </c>
      <c r="B1046" s="256" t="s">
        <v>481</v>
      </c>
      <c r="C1046" t="s">
        <v>469</v>
      </c>
      <c r="G1046" s="228">
        <v>7.39</v>
      </c>
    </row>
    <row r="1047" spans="1:7" x14ac:dyDescent="0.25">
      <c r="A1047" s="228" t="s">
        <v>470</v>
      </c>
      <c r="B1047" s="256" t="s">
        <v>481</v>
      </c>
      <c r="C1047" t="s">
        <v>469</v>
      </c>
      <c r="G1047" s="228">
        <v>7.11</v>
      </c>
    </row>
    <row r="1048" spans="1:7" x14ac:dyDescent="0.25">
      <c r="A1048" s="228" t="s">
        <v>470</v>
      </c>
      <c r="B1048" s="256" t="s">
        <v>481</v>
      </c>
      <c r="C1048" t="s">
        <v>469</v>
      </c>
      <c r="G1048" s="228">
        <v>5.13</v>
      </c>
    </row>
    <row r="1049" spans="1:7" x14ac:dyDescent="0.25">
      <c r="B1049" s="247" t="s">
        <v>496</v>
      </c>
      <c r="C1049" t="s">
        <v>469</v>
      </c>
      <c r="G1049">
        <v>7.33</v>
      </c>
    </row>
    <row r="1050" spans="1:7" x14ac:dyDescent="0.25">
      <c r="A1050" s="214" t="s">
        <v>470</v>
      </c>
      <c r="B1050" s="253" t="s">
        <v>481</v>
      </c>
      <c r="C1050" t="s">
        <v>469</v>
      </c>
      <c r="G1050" s="214">
        <v>4.57</v>
      </c>
    </row>
    <row r="1051" spans="1:7" x14ac:dyDescent="0.25">
      <c r="A1051" s="230" t="s">
        <v>470</v>
      </c>
      <c r="B1051" s="230" t="s">
        <v>481</v>
      </c>
      <c r="C1051" t="s">
        <v>469</v>
      </c>
      <c r="G1051" s="230">
        <v>6.37</v>
      </c>
    </row>
    <row r="1052" spans="1:7" x14ac:dyDescent="0.25">
      <c r="A1052" s="230" t="s">
        <v>470</v>
      </c>
      <c r="B1052" s="230" t="s">
        <v>481</v>
      </c>
      <c r="C1052" t="s">
        <v>469</v>
      </c>
      <c r="G1052" s="230">
        <v>6.37</v>
      </c>
    </row>
    <row r="1053" spans="1:7" x14ac:dyDescent="0.25">
      <c r="A1053" s="254" t="s">
        <v>467</v>
      </c>
      <c r="B1053" s="254" t="s">
        <v>493</v>
      </c>
      <c r="C1053" t="s">
        <v>469</v>
      </c>
      <c r="G1053" s="254">
        <v>6.32</v>
      </c>
    </row>
    <row r="1054" spans="1:7" x14ac:dyDescent="0.25">
      <c r="A1054" s="230" t="s">
        <v>470</v>
      </c>
      <c r="B1054" s="230" t="s">
        <v>481</v>
      </c>
      <c r="C1054" t="s">
        <v>469</v>
      </c>
      <c r="G1054" s="230">
        <v>13.12</v>
      </c>
    </row>
    <row r="1055" spans="1:7" x14ac:dyDescent="0.25">
      <c r="A1055" s="121" t="s">
        <v>470</v>
      </c>
      <c r="B1055" s="121" t="s">
        <v>481</v>
      </c>
      <c r="C1055" t="s">
        <v>469</v>
      </c>
      <c r="G1055" s="121">
        <v>7.51</v>
      </c>
    </row>
    <row r="1056" spans="1:7" x14ac:dyDescent="0.25">
      <c r="B1056" s="247" t="s">
        <v>497</v>
      </c>
      <c r="C1056" t="s">
        <v>469</v>
      </c>
      <c r="G1056">
        <v>6.32</v>
      </c>
    </row>
    <row r="1057" spans="1:7" x14ac:dyDescent="0.25">
      <c r="A1057" s="121" t="s">
        <v>470</v>
      </c>
      <c r="B1057" s="121" t="s">
        <v>481</v>
      </c>
      <c r="C1057" t="s">
        <v>469</v>
      </c>
      <c r="G1057" s="121">
        <v>23.4</v>
      </c>
    </row>
    <row r="1058" spans="1:7" x14ac:dyDescent="0.25">
      <c r="A1058" t="s">
        <v>356</v>
      </c>
      <c r="B1058" s="247"/>
      <c r="C1058" t="s">
        <v>469</v>
      </c>
      <c r="G1058">
        <v>0.35</v>
      </c>
    </row>
    <row r="1059" spans="1:7" x14ac:dyDescent="0.25">
      <c r="A1059" s="246" t="s">
        <v>467</v>
      </c>
      <c r="B1059" s="246" t="s">
        <v>498</v>
      </c>
      <c r="C1059" t="s">
        <v>469</v>
      </c>
      <c r="G1059" s="246">
        <v>23.55</v>
      </c>
    </row>
    <row r="1060" spans="1:7" x14ac:dyDescent="0.25">
      <c r="A1060" s="214" t="s">
        <v>470</v>
      </c>
      <c r="B1060" s="257" t="s">
        <v>481</v>
      </c>
      <c r="C1060" t="s">
        <v>469</v>
      </c>
      <c r="G1060" s="214">
        <v>19.55</v>
      </c>
    </row>
    <row r="1061" spans="1:7" x14ac:dyDescent="0.25">
      <c r="A1061" s="214" t="s">
        <v>470</v>
      </c>
      <c r="B1061" s="257" t="s">
        <v>481</v>
      </c>
      <c r="C1061" t="s">
        <v>469</v>
      </c>
      <c r="G1061" s="214">
        <v>29.05</v>
      </c>
    </row>
    <row r="1062" spans="1:7" x14ac:dyDescent="0.25">
      <c r="A1062" s="214" t="s">
        <v>470</v>
      </c>
      <c r="B1062" s="257" t="s">
        <v>481</v>
      </c>
      <c r="C1062" t="s">
        <v>469</v>
      </c>
      <c r="G1062" s="214">
        <v>12.51</v>
      </c>
    </row>
    <row r="1063" spans="1:7" x14ac:dyDescent="0.25">
      <c r="A1063" s="214" t="s">
        <v>470</v>
      </c>
      <c r="B1063" s="257" t="s">
        <v>481</v>
      </c>
      <c r="C1063" t="s">
        <v>469</v>
      </c>
      <c r="G1063" s="214">
        <v>10.24</v>
      </c>
    </row>
    <row r="1064" spans="1:7" x14ac:dyDescent="0.25">
      <c r="A1064" s="214" t="s">
        <v>470</v>
      </c>
      <c r="B1064" s="257" t="s">
        <v>481</v>
      </c>
      <c r="C1064" t="s">
        <v>469</v>
      </c>
      <c r="G1064" s="214">
        <v>15.47</v>
      </c>
    </row>
    <row r="1065" spans="1:7" x14ac:dyDescent="0.25">
      <c r="A1065" s="230" t="s">
        <v>470</v>
      </c>
      <c r="B1065" s="230" t="s">
        <v>481</v>
      </c>
      <c r="C1065" t="s">
        <v>469</v>
      </c>
      <c r="G1065" s="230">
        <v>5.26</v>
      </c>
    </row>
    <row r="1066" spans="1:7" x14ac:dyDescent="0.25">
      <c r="A1066" s="230" t="s">
        <v>470</v>
      </c>
      <c r="B1066" s="230" t="s">
        <v>481</v>
      </c>
      <c r="C1066" t="s">
        <v>469</v>
      </c>
      <c r="G1066" s="230">
        <v>2.0099999999999998</v>
      </c>
    </row>
    <row r="1067" spans="1:7" x14ac:dyDescent="0.25">
      <c r="A1067" s="230" t="s">
        <v>470</v>
      </c>
      <c r="B1067" s="230" t="s">
        <v>481</v>
      </c>
      <c r="C1067" t="s">
        <v>469</v>
      </c>
      <c r="G1067" s="230">
        <v>8.07</v>
      </c>
    </row>
    <row r="1068" spans="1:7" x14ac:dyDescent="0.25">
      <c r="A1068" s="230" t="s">
        <v>470</v>
      </c>
      <c r="B1068" s="230" t="s">
        <v>481</v>
      </c>
      <c r="C1068" t="s">
        <v>469</v>
      </c>
      <c r="G1068" s="230">
        <v>4.54</v>
      </c>
    </row>
    <row r="1069" spans="1:7" x14ac:dyDescent="0.25">
      <c r="A1069" s="246" t="s">
        <v>356</v>
      </c>
      <c r="B1069" s="246" t="s">
        <v>499</v>
      </c>
      <c r="C1069" t="s">
        <v>469</v>
      </c>
      <c r="G1069" s="246">
        <v>13.45</v>
      </c>
    </row>
    <row r="1070" spans="1:7" x14ac:dyDescent="0.25">
      <c r="A1070" s="216" t="s">
        <v>470</v>
      </c>
      <c r="B1070" s="216" t="s">
        <v>481</v>
      </c>
      <c r="C1070" t="s">
        <v>469</v>
      </c>
      <c r="G1070" s="216">
        <v>22.16</v>
      </c>
    </row>
    <row r="1071" spans="1:7" x14ac:dyDescent="0.25">
      <c r="A1071" s="216" t="s">
        <v>470</v>
      </c>
      <c r="B1071" s="216" t="s">
        <v>481</v>
      </c>
      <c r="C1071" t="s">
        <v>469</v>
      </c>
      <c r="G1071" s="216">
        <v>25.24</v>
      </c>
    </row>
    <row r="1072" spans="1:7" x14ac:dyDescent="0.25">
      <c r="A1072" s="216" t="s">
        <v>470</v>
      </c>
      <c r="B1072" s="216" t="s">
        <v>481</v>
      </c>
      <c r="C1072" t="s">
        <v>469</v>
      </c>
      <c r="G1072" s="216">
        <v>4.42</v>
      </c>
    </row>
    <row r="1073" spans="1:7" x14ac:dyDescent="0.25">
      <c r="A1073" s="216" t="s">
        <v>470</v>
      </c>
      <c r="B1073" s="216" t="s">
        <v>481</v>
      </c>
      <c r="C1073" t="s">
        <v>469</v>
      </c>
      <c r="G1073" s="216">
        <v>2.1</v>
      </c>
    </row>
    <row r="1074" spans="1:7" x14ac:dyDescent="0.25">
      <c r="A1074" s="216" t="s">
        <v>470</v>
      </c>
      <c r="B1074" s="216" t="s">
        <v>481</v>
      </c>
      <c r="C1074" t="s">
        <v>469</v>
      </c>
      <c r="G1074" s="216">
        <v>2.5499999999999998</v>
      </c>
    </row>
    <row r="1075" spans="1:7" x14ac:dyDescent="0.25">
      <c r="A1075" s="216" t="s">
        <v>470</v>
      </c>
      <c r="B1075" s="216" t="s">
        <v>481</v>
      </c>
      <c r="C1075" t="s">
        <v>469</v>
      </c>
      <c r="G1075" s="216">
        <v>2.54</v>
      </c>
    </row>
    <row r="1076" spans="1:7" x14ac:dyDescent="0.25">
      <c r="A1076" s="228" t="s">
        <v>470</v>
      </c>
      <c r="B1076" s="228" t="s">
        <v>481</v>
      </c>
      <c r="C1076" t="s">
        <v>469</v>
      </c>
      <c r="G1076" s="228">
        <v>17.23</v>
      </c>
    </row>
    <row r="1077" spans="1:7" x14ac:dyDescent="0.25">
      <c r="B1077" s="215" t="s">
        <v>480</v>
      </c>
      <c r="C1077" t="s">
        <v>469</v>
      </c>
    </row>
    <row r="1078" spans="1:7" x14ac:dyDescent="0.25">
      <c r="A1078" s="228" t="s">
        <v>470</v>
      </c>
      <c r="B1078" s="228" t="s">
        <v>481</v>
      </c>
      <c r="C1078" t="s">
        <v>469</v>
      </c>
      <c r="G1078" s="228">
        <v>5.0599999999999996</v>
      </c>
    </row>
    <row r="1079" spans="1:7" x14ac:dyDescent="0.25">
      <c r="A1079" s="228" t="s">
        <v>356</v>
      </c>
      <c r="B1079" s="228" t="s">
        <v>499</v>
      </c>
      <c r="C1079" t="s">
        <v>469</v>
      </c>
      <c r="G1079" s="228">
        <v>7.28</v>
      </c>
    </row>
    <row r="1080" spans="1:7" x14ac:dyDescent="0.25">
      <c r="A1080" s="228" t="s">
        <v>470</v>
      </c>
      <c r="B1080" s="228" t="s">
        <v>481</v>
      </c>
      <c r="C1080" t="s">
        <v>469</v>
      </c>
      <c r="G1080" s="228">
        <v>11.06</v>
      </c>
    </row>
    <row r="1081" spans="1:7" x14ac:dyDescent="0.25">
      <c r="A1081" s="228" t="s">
        <v>470</v>
      </c>
      <c r="B1081" s="228" t="s">
        <v>481</v>
      </c>
      <c r="C1081" t="s">
        <v>469</v>
      </c>
      <c r="G1081" s="228">
        <v>14.05</v>
      </c>
    </row>
    <row r="1082" spans="1:7" x14ac:dyDescent="0.25">
      <c r="A1082" s="228" t="s">
        <v>470</v>
      </c>
      <c r="B1082" s="228" t="s">
        <v>481</v>
      </c>
      <c r="C1082" t="s">
        <v>469</v>
      </c>
      <c r="G1082" s="228">
        <v>4.05</v>
      </c>
    </row>
    <row r="1083" spans="1:7" x14ac:dyDescent="0.25">
      <c r="A1083" s="228" t="s">
        <v>470</v>
      </c>
      <c r="B1083" s="228" t="s">
        <v>481</v>
      </c>
      <c r="C1083" t="s">
        <v>469</v>
      </c>
      <c r="G1083" s="228">
        <v>7.26</v>
      </c>
    </row>
    <row r="1084" spans="1:7" x14ac:dyDescent="0.25">
      <c r="A1084" s="121" t="s">
        <v>470</v>
      </c>
      <c r="B1084" s="121" t="s">
        <v>481</v>
      </c>
      <c r="C1084" t="s">
        <v>469</v>
      </c>
      <c r="G1084" s="121">
        <v>13.03</v>
      </c>
    </row>
    <row r="1085" spans="1:7" x14ac:dyDescent="0.25">
      <c r="A1085" s="121" t="s">
        <v>356</v>
      </c>
      <c r="B1085" s="121" t="s">
        <v>499</v>
      </c>
      <c r="C1085" t="s">
        <v>469</v>
      </c>
      <c r="G1085" s="121">
        <v>14.37</v>
      </c>
    </row>
    <row r="1086" spans="1:7" x14ac:dyDescent="0.25">
      <c r="A1086" s="216" t="s">
        <v>470</v>
      </c>
      <c r="B1086" s="216" t="s">
        <v>481</v>
      </c>
      <c r="C1086" t="s">
        <v>469</v>
      </c>
      <c r="G1086" s="216">
        <v>15.55</v>
      </c>
    </row>
    <row r="1087" spans="1:7" x14ac:dyDescent="0.25">
      <c r="A1087" s="246" t="s">
        <v>470</v>
      </c>
      <c r="B1087" s="246" t="s">
        <v>481</v>
      </c>
      <c r="C1087" t="s">
        <v>469</v>
      </c>
      <c r="G1087" s="246">
        <v>13.01</v>
      </c>
    </row>
    <row r="1088" spans="1:7" x14ac:dyDescent="0.25">
      <c r="A1088" s="228" t="s">
        <v>470</v>
      </c>
      <c r="B1088" s="228" t="s">
        <v>481</v>
      </c>
      <c r="C1088" t="s">
        <v>469</v>
      </c>
      <c r="G1088" s="228">
        <v>11.27</v>
      </c>
    </row>
    <row r="1089" spans="1:7" x14ac:dyDescent="0.25">
      <c r="A1089" s="228" t="s">
        <v>470</v>
      </c>
      <c r="B1089" s="228" t="s">
        <v>481</v>
      </c>
      <c r="C1089" t="s">
        <v>469</v>
      </c>
      <c r="G1089" s="228">
        <v>9.0399999999999991</v>
      </c>
    </row>
    <row r="1090" spans="1:7" x14ac:dyDescent="0.25">
      <c r="A1090" s="230" t="s">
        <v>356</v>
      </c>
      <c r="B1090" s="230" t="s">
        <v>499</v>
      </c>
      <c r="C1090" t="s">
        <v>469</v>
      </c>
      <c r="G1090" s="230">
        <v>11.27</v>
      </c>
    </row>
    <row r="1091" spans="1:7" x14ac:dyDescent="0.25">
      <c r="A1091" s="230" t="s">
        <v>470</v>
      </c>
      <c r="B1091" s="230" t="s">
        <v>481</v>
      </c>
      <c r="C1091" t="s">
        <v>469</v>
      </c>
      <c r="G1091" s="230">
        <v>12.15</v>
      </c>
    </row>
    <row r="1092" spans="1:7" x14ac:dyDescent="0.25">
      <c r="A1092" s="230" t="s">
        <v>470</v>
      </c>
      <c r="B1092" s="230" t="s">
        <v>481</v>
      </c>
      <c r="C1092" t="s">
        <v>469</v>
      </c>
      <c r="G1092" s="230">
        <v>6.39</v>
      </c>
    </row>
    <row r="1093" spans="1:7" x14ac:dyDescent="0.25">
      <c r="A1093" s="230" t="s">
        <v>470</v>
      </c>
      <c r="B1093" s="230" t="s">
        <v>481</v>
      </c>
      <c r="C1093" t="s">
        <v>469</v>
      </c>
      <c r="G1093" s="230">
        <v>11.56</v>
      </c>
    </row>
    <row r="1094" spans="1:7" x14ac:dyDescent="0.25">
      <c r="A1094" s="175" t="s">
        <v>472</v>
      </c>
      <c r="B1094" s="175" t="s">
        <v>500</v>
      </c>
      <c r="C1094" t="s">
        <v>469</v>
      </c>
      <c r="G1094" s="175">
        <v>3.06</v>
      </c>
    </row>
    <row r="1095" spans="1:7" x14ac:dyDescent="0.25">
      <c r="A1095" s="174" t="s">
        <v>472</v>
      </c>
      <c r="B1095" s="174" t="s">
        <v>501</v>
      </c>
      <c r="C1095" t="s">
        <v>469</v>
      </c>
      <c r="G1095" s="174">
        <v>44.44</v>
      </c>
    </row>
    <row r="1096" spans="1:7" x14ac:dyDescent="0.25">
      <c r="A1096" s="331" t="s">
        <v>502</v>
      </c>
      <c r="B1096" s="332"/>
      <c r="C1096" t="s">
        <v>469</v>
      </c>
      <c r="G1096" s="261">
        <v>20.2</v>
      </c>
    </row>
    <row r="1097" spans="1:7" x14ac:dyDescent="0.25">
      <c r="A1097" s="173" t="s">
        <v>472</v>
      </c>
      <c r="B1097" s="173" t="s">
        <v>503</v>
      </c>
      <c r="C1097" t="s">
        <v>469</v>
      </c>
      <c r="G1097" s="173">
        <v>16.16</v>
      </c>
    </row>
    <row r="1098" spans="1:7" x14ac:dyDescent="0.25">
      <c r="A1098" s="172" t="s">
        <v>225</v>
      </c>
      <c r="B1098" s="172" t="s">
        <v>504</v>
      </c>
      <c r="C1098" t="s">
        <v>469</v>
      </c>
      <c r="G1098" s="172">
        <v>1.56</v>
      </c>
    </row>
    <row r="1099" spans="1:7" x14ac:dyDescent="0.25">
      <c r="A1099" s="178" t="s">
        <v>225</v>
      </c>
      <c r="B1099" s="178" t="s">
        <v>505</v>
      </c>
      <c r="C1099" t="s">
        <v>469</v>
      </c>
      <c r="G1099" s="178">
        <v>1.23</v>
      </c>
    </row>
    <row r="1100" spans="1:7" x14ac:dyDescent="0.25">
      <c r="A1100" s="177" t="s">
        <v>225</v>
      </c>
      <c r="B1100" s="177" t="s">
        <v>506</v>
      </c>
      <c r="C1100" t="s">
        <v>469</v>
      </c>
      <c r="G1100" s="177">
        <v>2.39</v>
      </c>
    </row>
    <row r="1101" spans="1:7" x14ac:dyDescent="0.25">
      <c r="A1101" s="176" t="s">
        <v>225</v>
      </c>
      <c r="B1101" s="176" t="s">
        <v>507</v>
      </c>
      <c r="C1101" t="s">
        <v>469</v>
      </c>
      <c r="G1101" s="176">
        <v>6.28</v>
      </c>
    </row>
    <row r="1102" spans="1:7" x14ac:dyDescent="0.25">
      <c r="A1102" s="175" t="s">
        <v>472</v>
      </c>
      <c r="B1102" s="175" t="s">
        <v>508</v>
      </c>
      <c r="C1102" t="s">
        <v>469</v>
      </c>
      <c r="G1102" s="175">
        <v>3</v>
      </c>
    </row>
    <row r="1103" spans="1:7" x14ac:dyDescent="0.25">
      <c r="A1103" s="175" t="s">
        <v>470</v>
      </c>
      <c r="B1103" s="175" t="s">
        <v>509</v>
      </c>
      <c r="C1103" t="s">
        <v>469</v>
      </c>
      <c r="G1103" s="175">
        <v>0.56000000000000005</v>
      </c>
    </row>
    <row r="1104" spans="1:7" x14ac:dyDescent="0.25">
      <c r="A1104" s="174" t="s">
        <v>472</v>
      </c>
      <c r="B1104" s="174" t="s">
        <v>510</v>
      </c>
      <c r="C1104" t="s">
        <v>469</v>
      </c>
      <c r="G1104" s="174">
        <v>5.27</v>
      </c>
    </row>
    <row r="1105" spans="1:7" x14ac:dyDescent="0.25">
      <c r="A1105" s="174" t="s">
        <v>470</v>
      </c>
      <c r="B1105" s="174" t="s">
        <v>511</v>
      </c>
      <c r="C1105" t="s">
        <v>469</v>
      </c>
      <c r="G1105" s="174">
        <v>0.38</v>
      </c>
    </row>
    <row r="1106" spans="1:7" x14ac:dyDescent="0.25">
      <c r="A1106" s="258" t="s">
        <v>225</v>
      </c>
      <c r="B1106" s="173" t="s">
        <v>512</v>
      </c>
      <c r="C1106" t="s">
        <v>469</v>
      </c>
      <c r="G1106" s="173">
        <v>22.18</v>
      </c>
    </row>
    <row r="1107" spans="1:7" x14ac:dyDescent="0.25">
      <c r="A1107" s="171" t="s">
        <v>472</v>
      </c>
      <c r="B1107" s="171" t="s">
        <v>513</v>
      </c>
      <c r="C1107" t="s">
        <v>469</v>
      </c>
      <c r="G1107" s="171">
        <v>16.329999999999998</v>
      </c>
    </row>
    <row r="1108" spans="1:7" x14ac:dyDescent="0.25">
      <c r="A1108" s="175" t="s">
        <v>472</v>
      </c>
      <c r="B1108" s="175" t="s">
        <v>500</v>
      </c>
      <c r="C1108" t="s">
        <v>469</v>
      </c>
      <c r="G1108" s="175">
        <v>3.06</v>
      </c>
    </row>
    <row r="1109" spans="1:7" x14ac:dyDescent="0.25">
      <c r="A1109" s="174" t="s">
        <v>472</v>
      </c>
      <c r="B1109" s="174" t="s">
        <v>501</v>
      </c>
      <c r="C1109" t="s">
        <v>469</v>
      </c>
      <c r="G1109" s="174">
        <v>44.44</v>
      </c>
    </row>
    <row r="1110" spans="1:7" x14ac:dyDescent="0.25">
      <c r="A1110" s="331" t="s">
        <v>502</v>
      </c>
      <c r="B1110" s="332"/>
      <c r="C1110" t="s">
        <v>469</v>
      </c>
      <c r="G1110" s="261">
        <v>20.2</v>
      </c>
    </row>
    <row r="1111" spans="1:7" x14ac:dyDescent="0.25">
      <c r="A1111" s="173" t="s">
        <v>472</v>
      </c>
      <c r="B1111" s="173" t="s">
        <v>503</v>
      </c>
      <c r="C1111" t="s">
        <v>469</v>
      </c>
      <c r="G1111" s="173">
        <v>16.16</v>
      </c>
    </row>
    <row r="1112" spans="1:7" x14ac:dyDescent="0.25">
      <c r="A1112" s="172" t="s">
        <v>225</v>
      </c>
      <c r="B1112" s="172" t="s">
        <v>504</v>
      </c>
      <c r="C1112" t="s">
        <v>469</v>
      </c>
      <c r="G1112" s="172">
        <v>1.56</v>
      </c>
    </row>
    <row r="1113" spans="1:7" x14ac:dyDescent="0.25">
      <c r="A1113" s="178" t="s">
        <v>225</v>
      </c>
      <c r="B1113" s="178" t="s">
        <v>505</v>
      </c>
      <c r="C1113" t="s">
        <v>469</v>
      </c>
      <c r="G1113" s="178">
        <v>1.23</v>
      </c>
    </row>
    <row r="1114" spans="1:7" x14ac:dyDescent="0.25">
      <c r="A1114" s="177" t="s">
        <v>225</v>
      </c>
      <c r="B1114" s="177" t="s">
        <v>506</v>
      </c>
      <c r="C1114" t="s">
        <v>469</v>
      </c>
      <c r="G1114" s="177">
        <v>2.39</v>
      </c>
    </row>
    <row r="1115" spans="1:7" x14ac:dyDescent="0.25">
      <c r="A1115" s="176" t="s">
        <v>225</v>
      </c>
      <c r="B1115" s="176" t="s">
        <v>507</v>
      </c>
      <c r="C1115" t="s">
        <v>469</v>
      </c>
      <c r="G1115" s="176">
        <v>6.28</v>
      </c>
    </row>
    <row r="1116" spans="1:7" x14ac:dyDescent="0.25">
      <c r="A1116" s="175" t="s">
        <v>472</v>
      </c>
      <c r="B1116" s="175" t="s">
        <v>508</v>
      </c>
      <c r="C1116" t="s">
        <v>469</v>
      </c>
      <c r="G1116" s="175">
        <v>3</v>
      </c>
    </row>
    <row r="1117" spans="1:7" x14ac:dyDescent="0.25">
      <c r="A1117" s="175" t="s">
        <v>470</v>
      </c>
      <c r="B1117" s="175" t="s">
        <v>509</v>
      </c>
      <c r="C1117" t="s">
        <v>469</v>
      </c>
      <c r="G1117" s="175">
        <v>0.56000000000000005</v>
      </c>
    </row>
    <row r="1118" spans="1:7" x14ac:dyDescent="0.25">
      <c r="A1118" s="174" t="s">
        <v>472</v>
      </c>
      <c r="B1118" s="174" t="s">
        <v>510</v>
      </c>
      <c r="C1118" t="s">
        <v>469</v>
      </c>
      <c r="G1118" s="174">
        <v>5.27</v>
      </c>
    </row>
    <row r="1119" spans="1:7" x14ac:dyDescent="0.25">
      <c r="A1119" s="174" t="s">
        <v>470</v>
      </c>
      <c r="B1119" s="174" t="s">
        <v>511</v>
      </c>
      <c r="C1119" t="s">
        <v>469</v>
      </c>
      <c r="G1119" s="174">
        <v>0.38</v>
      </c>
    </row>
    <row r="1120" spans="1:7" x14ac:dyDescent="0.25">
      <c r="A1120" s="258" t="s">
        <v>225</v>
      </c>
      <c r="B1120" s="173" t="s">
        <v>512</v>
      </c>
      <c r="C1120" t="s">
        <v>469</v>
      </c>
      <c r="G1120" s="173">
        <v>22.18</v>
      </c>
    </row>
    <row r="1121" spans="1:7" x14ac:dyDescent="0.25">
      <c r="A1121" s="171" t="s">
        <v>472</v>
      </c>
      <c r="B1121" s="171" t="s">
        <v>513</v>
      </c>
      <c r="C1121" t="s">
        <v>469</v>
      </c>
      <c r="G1121" s="171">
        <v>16.329999999999998</v>
      </c>
    </row>
  </sheetData>
  <autoFilter ref="C2:J11" xr:uid="{25168A0D-1C05-4D89-B3CD-54C0ABDA8315}"/>
  <mergeCells count="3">
    <mergeCell ref="C1:I1"/>
    <mergeCell ref="A1096:B1096"/>
    <mergeCell ref="A1110:B1110"/>
  </mergeCells>
  <dataValidations count="5">
    <dataValidation type="list" allowBlank="1" showErrorMessage="1" sqref="A912 A975:A998 A1000:A1001 A1094 A1108" xr:uid="{5B1A5397-6732-4C5C-B885-D66AC0C9EC87}">
      <formula1>"Entrada de datos de factura,Registro de factura,Creación de diario de pago,Otra"</formula1>
    </dataValidation>
    <dataValidation type="list" allowBlank="1" showErrorMessage="1" sqref="A913:A937 A1009 A1095:A1107 A1109:A1121" xr:uid="{FB853ACE-AD23-492E-9ED1-EA23D8F8066B}">
      <formula1>"Entrada de datos de factura,Registro de factura,Creación de diario de pago"</formula1>
    </dataValidation>
    <dataValidation type="list" allowBlank="1" showInputMessage="1" showErrorMessage="1" sqref="A1038:A1048 A1010:A1036 A1050:A1055 A1057:A1076 A1078:A1093" xr:uid="{8272F87A-CE2B-4414-95EE-6FAD7F9B68B0}">
      <formula1>"Entrada de datos de factura, Registro de factura, Creación de diario de pago, Otra"</formula1>
    </dataValidation>
    <dataValidation type="list" allowBlank="1" showInputMessage="1" showErrorMessage="1" sqref="A836:A911 A938:A974 A999 A1002:A1008" xr:uid="{34258CA2-A114-4925-A686-319C4FACC7AB}">
      <formula1>"Entrada de datos de factura, Registro de factura, Creación de diario de pago"</formula1>
    </dataValidation>
    <dataValidation type="list" allowBlank="1" showErrorMessage="1" sqref="C836:C1121" xr:uid="{C59A2CFE-4F73-4DB3-B9B3-07FCF6305680}">
      <formula1>"Auxiliar Jr. de Cuentas por Pagar,Auxiliar Sr. de Cuentas por Pagar,Coordinador de Cuentas por Pagar,Coordinador de Pagos"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C392-7170-49E5-A73A-8DAF33C13D33}">
  <dimension ref="A1:B2"/>
  <sheetViews>
    <sheetView tabSelected="1" workbookViewId="0">
      <selection activeCell="N10" sqref="N10"/>
    </sheetView>
  </sheetViews>
  <sheetFormatPr baseColWidth="10" defaultRowHeight="15" x14ac:dyDescent="0.25"/>
  <sheetData>
    <row r="1" spans="1:2" x14ac:dyDescent="0.25">
      <c r="A1" t="s">
        <v>675</v>
      </c>
      <c r="B1">
        <v>30.23</v>
      </c>
    </row>
    <row r="2" spans="1:2" x14ac:dyDescent="0.25">
      <c r="A2" t="s">
        <v>676</v>
      </c>
      <c r="B2">
        <v>36.92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834D-1F1B-4F64-96A3-FC13BE2AF17D}">
  <dimension ref="A1:I15"/>
  <sheetViews>
    <sheetView topLeftCell="A25" workbookViewId="0">
      <selection activeCell="F39" sqref="F39"/>
    </sheetView>
  </sheetViews>
  <sheetFormatPr baseColWidth="10" defaultRowHeight="15" x14ac:dyDescent="0.25"/>
  <cols>
    <col min="1" max="1" width="24.5703125" bestFit="1" customWidth="1"/>
    <col min="2" max="3" width="24.5703125" customWidth="1"/>
    <col min="4" max="4" width="15.28515625" bestFit="1" customWidth="1"/>
    <col min="6" max="6" width="16.7109375" customWidth="1"/>
  </cols>
  <sheetData>
    <row r="1" spans="1:9" x14ac:dyDescent="0.25">
      <c r="A1" s="333" t="s">
        <v>69</v>
      </c>
      <c r="B1" s="333"/>
      <c r="C1" s="333"/>
      <c r="D1" s="333"/>
      <c r="E1" s="333"/>
      <c r="F1" s="333"/>
      <c r="I1">
        <f>84-48.43</f>
        <v>35.57</v>
      </c>
    </row>
    <row r="2" spans="1:9" ht="30" x14ac:dyDescent="0.25">
      <c r="A2" t="s">
        <v>2</v>
      </c>
      <c r="B2" t="s">
        <v>640</v>
      </c>
      <c r="C2" t="s">
        <v>641</v>
      </c>
      <c r="D2" t="s">
        <v>637</v>
      </c>
      <c r="E2" t="s">
        <v>638</v>
      </c>
      <c r="F2" s="290" t="s">
        <v>639</v>
      </c>
      <c r="G2" t="s">
        <v>649</v>
      </c>
    </row>
    <row r="3" spans="1:9" x14ac:dyDescent="0.25">
      <c r="A3" t="s">
        <v>601</v>
      </c>
      <c r="B3">
        <v>255</v>
      </c>
      <c r="C3">
        <v>116.12</v>
      </c>
      <c r="D3" s="292">
        <f>C3/B3</f>
        <v>0.45537254901960789</v>
      </c>
      <c r="E3" s="106" t="s">
        <v>643</v>
      </c>
      <c r="G3" s="292">
        <v>0.84</v>
      </c>
    </row>
    <row r="4" spans="1:9" x14ac:dyDescent="0.25">
      <c r="A4" t="s">
        <v>606</v>
      </c>
      <c r="B4">
        <v>367.5</v>
      </c>
      <c r="C4">
        <v>239.21</v>
      </c>
      <c r="D4" s="292">
        <f>C4/B4</f>
        <v>0.65091156462585031</v>
      </c>
      <c r="E4" s="106" t="s">
        <v>643</v>
      </c>
      <c r="F4" s="2"/>
      <c r="G4" s="292">
        <v>0.84</v>
      </c>
    </row>
    <row r="5" spans="1:9" x14ac:dyDescent="0.25">
      <c r="A5" t="s">
        <v>604</v>
      </c>
      <c r="B5">
        <v>344.33</v>
      </c>
      <c r="C5">
        <v>284.39999999999998</v>
      </c>
      <c r="D5" s="292">
        <f>C5/B5</f>
        <v>0.82595184851741055</v>
      </c>
      <c r="E5" s="293" t="s">
        <v>646</v>
      </c>
      <c r="G5" s="292">
        <v>0.84</v>
      </c>
    </row>
    <row r="7" spans="1:9" x14ac:dyDescent="0.25">
      <c r="A7" s="333" t="s">
        <v>644</v>
      </c>
      <c r="B7" s="333"/>
      <c r="C7" s="333"/>
      <c r="D7" s="333"/>
      <c r="E7" s="333"/>
      <c r="F7" s="333"/>
    </row>
    <row r="8" spans="1:9" ht="30" x14ac:dyDescent="0.25">
      <c r="A8" t="s">
        <v>2</v>
      </c>
      <c r="B8" t="s">
        <v>640</v>
      </c>
      <c r="C8" t="s">
        <v>641</v>
      </c>
      <c r="D8" t="s">
        <v>637</v>
      </c>
      <c r="E8" t="s">
        <v>638</v>
      </c>
      <c r="F8" s="290" t="s">
        <v>639</v>
      </c>
      <c r="G8" t="s">
        <v>649</v>
      </c>
    </row>
    <row r="9" spans="1:9" x14ac:dyDescent="0.25">
      <c r="A9" t="s">
        <v>645</v>
      </c>
      <c r="B9">
        <v>419.72</v>
      </c>
      <c r="C9">
        <v>372.43</v>
      </c>
      <c r="D9" s="292">
        <f>C9/B9</f>
        <v>0.88732964833698658</v>
      </c>
      <c r="E9" s="293" t="s">
        <v>646</v>
      </c>
      <c r="G9" s="292">
        <v>0.84</v>
      </c>
    </row>
    <row r="10" spans="1:9" x14ac:dyDescent="0.25">
      <c r="G10" s="292"/>
    </row>
    <row r="11" spans="1:9" x14ac:dyDescent="0.25">
      <c r="A11" s="333" t="s">
        <v>647</v>
      </c>
      <c r="B11" s="333"/>
      <c r="C11" s="333"/>
      <c r="D11" s="333"/>
      <c r="E11" s="333"/>
      <c r="F11" s="333"/>
    </row>
    <row r="12" spans="1:9" ht="30" x14ac:dyDescent="0.25">
      <c r="A12" t="s">
        <v>2</v>
      </c>
      <c r="B12" t="s">
        <v>640</v>
      </c>
      <c r="C12" t="s">
        <v>641</v>
      </c>
      <c r="D12" t="s">
        <v>637</v>
      </c>
      <c r="E12" t="s">
        <v>638</v>
      </c>
      <c r="F12" s="290" t="s">
        <v>639</v>
      </c>
      <c r="G12" t="s">
        <v>649</v>
      </c>
    </row>
    <row r="13" spans="1:9" x14ac:dyDescent="0.25">
      <c r="A13" t="s">
        <v>648</v>
      </c>
      <c r="B13">
        <v>445.03</v>
      </c>
      <c r="C13">
        <v>286.85000000000002</v>
      </c>
      <c r="D13" s="292">
        <f>C13/B13</f>
        <v>0.64456328786823369</v>
      </c>
      <c r="E13" s="106" t="s">
        <v>643</v>
      </c>
      <c r="G13" s="292">
        <v>0.84</v>
      </c>
    </row>
    <row r="14" spans="1:9" x14ac:dyDescent="0.25">
      <c r="A14" t="s">
        <v>653</v>
      </c>
      <c r="B14">
        <v>390</v>
      </c>
      <c r="C14">
        <v>285.61</v>
      </c>
      <c r="D14" s="292">
        <f>C14/B14</f>
        <v>0.73233333333333339</v>
      </c>
      <c r="E14" s="106" t="s">
        <v>643</v>
      </c>
      <c r="G14" s="292">
        <v>0.84</v>
      </c>
    </row>
    <row r="15" spans="1:9" x14ac:dyDescent="0.25">
      <c r="A15" t="s">
        <v>654</v>
      </c>
      <c r="B15">
        <v>480</v>
      </c>
      <c r="C15">
        <v>232.44</v>
      </c>
      <c r="D15" s="292">
        <v>0.45579999999999998</v>
      </c>
      <c r="E15" s="106" t="s">
        <v>643</v>
      </c>
      <c r="G15" s="292">
        <v>0.84</v>
      </c>
    </row>
  </sheetData>
  <mergeCells count="3">
    <mergeCell ref="A1:F1"/>
    <mergeCell ref="A7:F7"/>
    <mergeCell ref="A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Hoja1 (3)</vt:lpstr>
      <vt:lpstr>Cuentas corpor. ( CXC)</vt:lpstr>
      <vt:lpstr>Cuantas por pagar</vt:lpstr>
      <vt:lpstr> muestras</vt:lpstr>
      <vt:lpstr>Auxiliar Conc. Bancaria</vt:lpstr>
      <vt:lpstr>Validacion y Prueba</vt:lpstr>
      <vt:lpstr>Carga Laboral</vt:lpstr>
      <vt:lpstr>Hoja1</vt:lpstr>
      <vt:lpstr>ARS3</vt:lpstr>
      <vt:lpstr>Carga Laboral (2)</vt:lpstr>
      <vt:lpstr>Carga Laboral (escunif)</vt:lpstr>
      <vt:lpstr>CapEscUnif</vt:lpstr>
      <vt:lpstr>TCUnif</vt:lpstr>
      <vt:lpstr>ARS (CXC)</vt:lpstr>
      <vt:lpstr>Tarjeta de Credito(CXC)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Yoselin Matos</dc:creator>
  <cp:keywords/>
  <dc:description/>
  <cp:lastModifiedBy>Rafael Peña</cp:lastModifiedBy>
  <cp:revision/>
  <dcterms:created xsi:type="dcterms:W3CDTF">2024-06-06T02:52:10Z</dcterms:created>
  <dcterms:modified xsi:type="dcterms:W3CDTF">2024-11-11T23:39:07Z</dcterms:modified>
  <cp:category/>
  <cp:contentStatus/>
</cp:coreProperties>
</file>