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Chrome\DIO\"/>
    </mc:Choice>
  </mc:AlternateContent>
  <xr:revisionPtr revIDLastSave="0" documentId="13_ncr:1_{A8ED8B25-EF64-4D0E-94A5-2A62F2991DB3}" xr6:coauthVersionLast="47" xr6:coauthVersionMax="47" xr10:uidLastSave="{00000000-0000-0000-0000-000000000000}"/>
  <bookViews>
    <workbookView xWindow="-108" yWindow="-108" windowWidth="23256" windowHeight="12456" tabRatio="0" xr2:uid="{1B5E5F0A-6552-49CF-8C17-5C9E26493324}"/>
  </bookViews>
  <sheets>
    <sheet name="APP" sheetId="1" r:id="rId1"/>
    <sheet name="Chave" sheetId="2" r:id="rId2"/>
  </sheets>
  <definedNames>
    <definedName name="aporte">APP!$D$12</definedName>
    <definedName name="patrimonio">APP!$D$15</definedName>
    <definedName name="Perfil">APP!$C$25</definedName>
    <definedName name="qtde_anos">APP!$D$13</definedName>
    <definedName name="rendimento_carteira">APP!$D$8</definedName>
    <definedName name="salario">APP!$D$7</definedName>
    <definedName name="sugestoa_investimento">APP!$D$9</definedName>
    <definedName name="tx_mensal">APP!$D$14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C34" i="1"/>
  <c r="D34" i="1" s="1"/>
  <c r="C30" i="1"/>
  <c r="D30" i="1" s="1"/>
  <c r="C31" i="1"/>
  <c r="D31" i="1" s="1"/>
  <c r="C32" i="1"/>
  <c r="D32" i="1" s="1"/>
  <c r="C33" i="1"/>
  <c r="D33" i="1" s="1"/>
  <c r="C29" i="1"/>
  <c r="D29" i="1" s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C26" i="1"/>
  <c r="D15" i="1"/>
  <c r="D16" i="1" s="1"/>
  <c r="D9" i="1"/>
  <c r="C20" i="1"/>
  <c r="D20" i="1" s="1"/>
  <c r="C21" i="1"/>
  <c r="D21" i="1" s="1"/>
  <c r="C22" i="1"/>
  <c r="D22" i="1" s="1"/>
  <c r="C23" i="1"/>
  <c r="D23" i="1" s="1"/>
  <c r="C19" i="1"/>
  <c r="D19" i="1" s="1"/>
  <c r="D35" i="1" l="1"/>
</calcChain>
</file>

<file path=xl/sharedStrings.xml><?xml version="1.0" encoding="utf-8"?>
<sst xmlns="http://schemas.openxmlformats.org/spreadsheetml/2006/main" count="70" uniqueCount="35">
  <si>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</si>
  <si>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</si>
  <si>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</si>
  <si>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</si>
  <si>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</si>
  <si>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</si>
  <si>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Dividendo</t>
  </si>
  <si>
    <t>CENÁRIOS</t>
  </si>
  <si>
    <t>Salário</t>
  </si>
  <si>
    <t>Rendimento Carteira</t>
  </si>
  <si>
    <t>Sugestão de Investimento</t>
  </si>
  <si>
    <t>CONFIGURAÇÕES</t>
  </si>
  <si>
    <t>Valor</t>
  </si>
  <si>
    <t xml:space="preserve"> 2 Anos</t>
  </si>
  <si>
    <t xml:space="preserve"> 5 Anos</t>
  </si>
  <si>
    <t xml:space="preserve"> 10 Anos</t>
  </si>
  <si>
    <t xml:space="preserve"> 20 Anos</t>
  </si>
  <si>
    <t xml:space="preserve"> 30 Anos</t>
  </si>
  <si>
    <t>Perfil</t>
  </si>
  <si>
    <t>Agressivo</t>
  </si>
  <si>
    <t>Conservador</t>
  </si>
  <si>
    <t>Valor a ser investido no mês</t>
  </si>
  <si>
    <t>TIPO DE FII</t>
  </si>
  <si>
    <t>PAPEL</t>
  </si>
  <si>
    <t>TIJOLO</t>
  </si>
  <si>
    <t>HÍBRIDO</t>
  </si>
  <si>
    <t>FOFs</t>
  </si>
  <si>
    <t>DESENVOLVIMENTO</t>
  </si>
  <si>
    <t>HOTELARIAS</t>
  </si>
  <si>
    <t>Percentual Sugerido</t>
  </si>
  <si>
    <t>Valores</t>
  </si>
  <si>
    <t>CHAVE</t>
  </si>
  <si>
    <t>PERFIL</t>
  </si>
  <si>
    <t>TIPO FII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</si>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</sst>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theme="2" tint="-0.749992370372631"/>
      <name val="Aptos Narrow"/>
      <family val="2"/>
      <scheme val="minor"/>
    </font>
    <font>
      <b/>
      <sz val="12"/>
      <color theme="2" tint="-0.74999237037263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4.9989318521683403E-2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thin">
        <color theme="0" tint="-4.9989318521683403E-2"/>
      </right>
      <top style="hair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hair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hair">
        <color theme="0" tint="-0.14996795556505021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73">
    <xf numFmtId="0" fontId="0" fillId="0" borderId="0" xfId="0"/>
    <xf numFmtId="0" fontId="4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9" xfId="0" applyFill="1" applyBorder="1" applyAlignment="1">
      <alignment horizontal="left"/>
    </xf>
    <xf numFmtId="9" fontId="8" fillId="0" borderId="30" xfId="2" applyFont="1" applyFill="1" applyBorder="1" applyAlignment="1">
      <alignment horizontal="center"/>
    </xf>
    <xf numFmtId="0" fontId="0" fillId="0" borderId="31" xfId="0" applyFill="1" applyBorder="1" applyAlignment="1">
      <alignment horizontal="left"/>
    </xf>
    <xf numFmtId="0" fontId="0" fillId="0" borderId="32" xfId="0" applyFill="1" applyBorder="1"/>
    <xf numFmtId="0" fontId="8" fillId="0" borderId="32" xfId="0" applyFont="1" applyFill="1" applyBorder="1" applyAlignment="1">
      <alignment horizontal="center"/>
    </xf>
    <xf numFmtId="9" fontId="8" fillId="0" borderId="33" xfId="2" applyFont="1" applyFill="1" applyBorder="1" applyAlignment="1">
      <alignment horizontal="center"/>
    </xf>
    <xf numFmtId="0" fontId="4" fillId="0" borderId="0" xfId="0" applyFont="1"/>
    <xf numFmtId="164" fontId="4" fillId="0" borderId="6" xfId="0" applyNumberFormat="1" applyFont="1" applyBorder="1" applyAlignment="1">
      <alignment horizontal="center"/>
    </xf>
    <xf numFmtId="10" fontId="4" fillId="0" borderId="9" xfId="2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5" fillId="0" borderId="13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0" fontId="5" fillId="0" borderId="16" xfId="2" applyNumberFormat="1" applyFont="1" applyBorder="1" applyAlignment="1">
      <alignment horizontal="center"/>
    </xf>
    <xf numFmtId="8" fontId="5" fillId="2" borderId="19" xfId="0" applyNumberFormat="1" applyFont="1" applyFill="1" applyBorder="1" applyAlignment="1">
      <alignment horizontal="center"/>
    </xf>
    <xf numFmtId="8" fontId="5" fillId="2" borderId="22" xfId="0" applyNumberFormat="1" applyFont="1" applyFill="1" applyBorder="1" applyAlignment="1">
      <alignment horizontal="center"/>
    </xf>
    <xf numFmtId="0" fontId="9" fillId="0" borderId="0" xfId="0" applyFont="1"/>
    <xf numFmtId="8" fontId="4" fillId="2" borderId="24" xfId="0" applyNumberFormat="1" applyFont="1" applyFill="1" applyBorder="1" applyAlignment="1">
      <alignment horizontal="center"/>
    </xf>
    <xf numFmtId="8" fontId="4" fillId="2" borderId="25" xfId="0" applyNumberFormat="1" applyFont="1" applyFill="1" applyBorder="1" applyAlignment="1">
      <alignment horizontal="center"/>
    </xf>
    <xf numFmtId="8" fontId="4" fillId="2" borderId="27" xfId="0" applyNumberFormat="1" applyFont="1" applyFill="1" applyBorder="1" applyAlignment="1">
      <alignment horizontal="center"/>
    </xf>
    <xf numFmtId="8" fontId="4" fillId="2" borderId="28" xfId="0" applyNumberFormat="1" applyFont="1" applyFill="1" applyBorder="1" applyAlignment="1">
      <alignment horizontal="center"/>
    </xf>
    <xf numFmtId="8" fontId="4" fillId="2" borderId="21" xfId="0" applyNumberFormat="1" applyFont="1" applyFill="1" applyBorder="1" applyAlignment="1">
      <alignment horizontal="center"/>
    </xf>
    <xf numFmtId="8" fontId="4" fillId="2" borderId="2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7" borderId="0" xfId="0" applyFont="1" applyFill="1"/>
    <xf numFmtId="164" fontId="5" fillId="7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0" fillId="6" borderId="1" xfId="3" applyFont="1" applyBorder="1" applyAlignment="1">
      <alignment horizontal="left"/>
    </xf>
    <xf numFmtId="0" fontId="10" fillId="6" borderId="3" xfId="3" applyFont="1" applyBorder="1" applyAlignment="1">
      <alignment horizontal="right"/>
    </xf>
    <xf numFmtId="164" fontId="4" fillId="2" borderId="32" xfId="0" applyNumberFormat="1" applyFont="1" applyFill="1" applyBorder="1" applyAlignment="1">
      <alignment horizontal="center"/>
    </xf>
    <xf numFmtId="0" fontId="4" fillId="2" borderId="33" xfId="0" applyFont="1" applyFill="1" applyBorder="1"/>
    <xf numFmtId="0" fontId="11" fillId="4" borderId="4" xfId="0" applyFont="1" applyFill="1" applyBorder="1" applyAlignment="1">
      <alignment horizontal="left"/>
    </xf>
    <xf numFmtId="0" fontId="11" fillId="4" borderId="5" xfId="0" applyFont="1" applyFill="1" applyBorder="1" applyAlignment="1">
      <alignment horizontal="left"/>
    </xf>
    <xf numFmtId="0" fontId="11" fillId="4" borderId="7" xfId="0" applyFont="1" applyFill="1" applyBorder="1" applyAlignment="1">
      <alignment horizontal="left"/>
    </xf>
    <xf numFmtId="0" fontId="11" fillId="4" borderId="8" xfId="0" applyFont="1" applyFill="1" applyBorder="1" applyAlignment="1">
      <alignment horizontal="left"/>
    </xf>
    <xf numFmtId="0" fontId="11" fillId="4" borderId="10" xfId="0" applyFont="1" applyFill="1" applyBorder="1" applyAlignment="1">
      <alignment horizontal="left"/>
    </xf>
    <xf numFmtId="0" fontId="11" fillId="4" borderId="11" xfId="0" applyFont="1" applyFill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2" fillId="2" borderId="17" xfId="0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20" xfId="0" applyFont="1" applyFill="1" applyBorder="1" applyAlignment="1">
      <alignment horizontal="left"/>
    </xf>
    <xf numFmtId="0" fontId="12" fillId="2" borderId="21" xfId="0" applyFont="1" applyFill="1" applyBorder="1" applyAlignment="1">
      <alignment horizontal="left"/>
    </xf>
    <xf numFmtId="0" fontId="11" fillId="2" borderId="31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9" fontId="11" fillId="0" borderId="0" xfId="2" applyFont="1" applyAlignment="1">
      <alignment horizontal="center"/>
    </xf>
    <xf numFmtId="0" fontId="11" fillId="2" borderId="23" xfId="0" applyFont="1" applyFill="1" applyBorder="1" applyAlignment="1">
      <alignment horizontal="left"/>
    </xf>
    <xf numFmtId="0" fontId="11" fillId="2" borderId="26" xfId="0" applyFont="1" applyFill="1" applyBorder="1" applyAlignment="1">
      <alignment horizontal="left"/>
    </xf>
    <xf numFmtId="0" fontId="11" fillId="2" borderId="20" xfId="0" applyFont="1" applyFill="1" applyBorder="1" applyAlignment="1">
      <alignment horizontal="left"/>
    </xf>
    <xf numFmtId="0" fontId="11" fillId="6" borderId="2" xfId="3" applyFont="1" applyBorder="1"/>
    <xf numFmtId="0" fontId="4" fillId="0" borderId="0" xfId="0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APP!$C$28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APP!$B$29:$B$34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APP!$C$29:$C$34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3-4C04-8238-031F7269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111897</xdr:colOff>
      <xdr:row>0</xdr:row>
      <xdr:rowOff>194311</xdr:rowOff>
    </xdr:from>
    <xdr:to>
      <xdr:col>4</xdr:col>
      <xdr:colOff>114300</xdr:colOff>
      <xdr:row>4</xdr:row>
      <xdr:rowOff>46893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F431FAC-901E-24B0-7F86-624799E59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97" y="194311"/>
          <a:ext cx="6373895" cy="649751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35</xdr:row>
      <xdr:rowOff>171450</xdr:rowOff>
    </xdr:from>
    <xdr:to>
      <xdr:col>3</xdr:col>
      <xdr:colOff>1166446</xdr:colOff>
      <xdr:row>48</xdr:row>
      <xdr:rowOff>41031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C5B451-C6D1-F8A4-1584-E7321B2DC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822E-EAF8-4BED-9F63-C927EA47A67C}">
  <dimension ref="A1:I49"/>
  <sheetViews>
    <sheetView showGridLines="0" showRowColHeaders="0" tabSelected="1" zoomScale="130" zoomScaleNormal="130" workbookViewId="0">
      <selection activeCell="E8" sqref="E8"/>
    </sheetView>
  </sheetViews>
  <sheetFormatPr defaultColWidth="0" defaultRowHeight="15.6" zeroHeight="1" x14ac:dyDescent="0.3"/>
  <cols>
    <col min="1" max="1" width="2.21875" style="17" customWidth="1"/>
    <col min="2" max="2" width="47.44140625" style="17" customWidth="1"/>
    <col min="3" max="3" width="25.88671875" style="17" customWidth="1"/>
    <col min="4" max="4" width="17.33203125" style="17" customWidth="1"/>
    <col min="5" max="5" width="2.44140625" style="17" customWidth="1"/>
    <col min="6" max="8" width="5.5546875" style="17" hidden="1" customWidth="1"/>
    <col min="9" max="9" width="8.88671875" style="17" hidden="1" customWidth="1"/>
    <col min="10" max="16384" width="0" style="17" hidden="1"/>
  </cols>
  <sheetData>
    <row r="1" spans="1:7" s="33" customFormat="1" x14ac:dyDescent="0.3">
      <c r="A1" s="72"/>
      <c r="B1" s="72"/>
      <c r="C1" s="72"/>
      <c r="D1" s="72"/>
      <c r="E1" s="72"/>
    </row>
    <row r="2" spans="1:7" x14ac:dyDescent="0.3"/>
    <row r="3" spans="1:7" x14ac:dyDescent="0.3"/>
    <row r="4" spans="1:7" x14ac:dyDescent="0.3"/>
    <row r="5" spans="1:7" ht="16.2" thickBot="1" x14ac:dyDescent="0.35"/>
    <row r="6" spans="1:7" ht="25.8" x14ac:dyDescent="0.3">
      <c r="B6" s="36" t="s">
        <v>11</v>
      </c>
      <c r="C6" s="37"/>
      <c r="D6" s="38"/>
    </row>
    <row r="7" spans="1:7" ht="18" customHeight="1" x14ac:dyDescent="0.3">
      <c r="B7" s="49" t="s">
        <v>8</v>
      </c>
      <c r="C7" s="50"/>
      <c r="D7" s="18">
        <v>5000</v>
      </c>
    </row>
    <row r="8" spans="1:7" ht="18" customHeight="1" x14ac:dyDescent="0.3">
      <c r="B8" s="51" t="s">
        <v>9</v>
      </c>
      <c r="C8" s="52"/>
      <c r="D8" s="19">
        <v>6.0000000000000001E-3</v>
      </c>
    </row>
    <row r="9" spans="1:7" ht="18" customHeight="1" thickBot="1" x14ac:dyDescent="0.35">
      <c r="B9" s="53" t="s">
        <v>10</v>
      </c>
      <c r="C9" s="54"/>
      <c r="D9" s="20">
        <f>D7*30%</f>
        <v>1500</v>
      </c>
    </row>
    <row r="10" spans="1:7" ht="16.2" thickBot="1" x14ac:dyDescent="0.35"/>
    <row r="11" spans="1:7" ht="25.05" customHeight="1" x14ac:dyDescent="0.3">
      <c r="B11" s="39" t="s">
        <v>5</v>
      </c>
      <c r="C11" s="40"/>
      <c r="D11" s="41"/>
      <c r="G11" s="1"/>
    </row>
    <row r="12" spans="1:7" ht="18" customHeight="1" x14ac:dyDescent="0.3">
      <c r="B12" s="55" t="s">
        <v>0</v>
      </c>
      <c r="C12" s="56"/>
      <c r="D12" s="21">
        <v>500</v>
      </c>
    </row>
    <row r="13" spans="1:7" ht="18" customHeight="1" x14ac:dyDescent="0.3">
      <c r="B13" s="57" t="s">
        <v>1</v>
      </c>
      <c r="C13" s="58"/>
      <c r="D13" s="22">
        <v>5</v>
      </c>
    </row>
    <row r="14" spans="1:7" ht="18" customHeight="1" x14ac:dyDescent="0.3">
      <c r="B14" s="59" t="s">
        <v>2</v>
      </c>
      <c r="C14" s="60"/>
      <c r="D14" s="23">
        <v>1.0789999999999999E-2</v>
      </c>
    </row>
    <row r="15" spans="1:7" ht="18" customHeight="1" x14ac:dyDescent="0.3">
      <c r="B15" s="61" t="s">
        <v>3</v>
      </c>
      <c r="C15" s="62"/>
      <c r="D15" s="24">
        <f>FV(tx_mensal,qtde_anos*12,aporte*-1)</f>
        <v>41888.456999243819</v>
      </c>
    </row>
    <row r="16" spans="1:7" ht="18" customHeight="1" thickBot="1" x14ac:dyDescent="0.35">
      <c r="B16" s="63" t="s">
        <v>4</v>
      </c>
      <c r="C16" s="64"/>
      <c r="D16" s="25">
        <f>patrimonio*rendimento_carteira</f>
        <v>251.33074199546292</v>
      </c>
    </row>
    <row r="17" spans="1:4" ht="16.2" thickBot="1" x14ac:dyDescent="0.35"/>
    <row r="18" spans="1:4" ht="25.05" customHeight="1" x14ac:dyDescent="0.3">
      <c r="B18" s="42" t="s">
        <v>7</v>
      </c>
      <c r="C18" s="43" t="s">
        <v>12</v>
      </c>
      <c r="D18" s="44" t="s">
        <v>6</v>
      </c>
    </row>
    <row r="19" spans="1:4" ht="18" customHeight="1" x14ac:dyDescent="0.3">
      <c r="A19" s="26">
        <v>2</v>
      </c>
      <c r="B19" s="68" t="s">
        <v>13</v>
      </c>
      <c r="C19" s="27">
        <f>FV($D$14,$A19*12,$D$12*-1)</f>
        <v>13613.813648822608</v>
      </c>
      <c r="D19" s="28">
        <f>C19*rendimento_carteira</f>
        <v>81.682881892935654</v>
      </c>
    </row>
    <row r="20" spans="1:4" ht="18" customHeight="1" x14ac:dyDescent="0.3">
      <c r="A20" s="26">
        <v>5</v>
      </c>
      <c r="B20" s="69" t="s">
        <v>14</v>
      </c>
      <c r="C20" s="29">
        <f>FV($D$14,$A20*12,$D$12*-1)</f>
        <v>41888.456999243819</v>
      </c>
      <c r="D20" s="30">
        <f>C20*rendimento_carteira</f>
        <v>251.33074199546292</v>
      </c>
    </row>
    <row r="21" spans="1:4" ht="18" customHeight="1" x14ac:dyDescent="0.3">
      <c r="A21" s="26">
        <v>10</v>
      </c>
      <c r="B21" s="69" t="s">
        <v>15</v>
      </c>
      <c r="C21" s="29">
        <f>FV($D$14,$A21*12,$D$12*-1)</f>
        <v>121642.1062650861</v>
      </c>
      <c r="D21" s="30">
        <f>C21*rendimento_carteira</f>
        <v>729.85263759051657</v>
      </c>
    </row>
    <row r="22" spans="1:4" ht="18" customHeight="1" x14ac:dyDescent="0.3">
      <c r="A22" s="26">
        <v>20</v>
      </c>
      <c r="B22" s="69" t="s">
        <v>16</v>
      </c>
      <c r="C22" s="29">
        <f>FV($D$14,$A22*12,$D$12*-1)</f>
        <v>562599.20004854025</v>
      </c>
      <c r="D22" s="30">
        <f>C22*rendimento_carteira</f>
        <v>3375.5952002912418</v>
      </c>
    </row>
    <row r="23" spans="1:4" ht="18" customHeight="1" thickBot="1" x14ac:dyDescent="0.35">
      <c r="A23" s="26">
        <v>30</v>
      </c>
      <c r="B23" s="70" t="s">
        <v>17</v>
      </c>
      <c r="C23" s="31">
        <f>FV($D$14,$A23*12,$D$12*-1)</f>
        <v>2161084.8275023573</v>
      </c>
      <c r="D23" s="32">
        <f>C23*rendimento_carteira</f>
        <v>12966.508965014144</v>
      </c>
    </row>
    <row r="24" spans="1:4" ht="16.2" thickBot="1" x14ac:dyDescent="0.35"/>
    <row r="25" spans="1:4" x14ac:dyDescent="0.3">
      <c r="B25" s="45" t="s">
        <v>18</v>
      </c>
      <c r="C25" s="46" t="s">
        <v>20</v>
      </c>
      <c r="D25" s="71" t="str">
        <f>"&lt; Escolha o Perfil"</f>
        <v>&lt; Escolha o Perfil</v>
      </c>
    </row>
    <row r="26" spans="1:4" ht="16.2" thickBot="1" x14ac:dyDescent="0.35">
      <c r="B26" s="65" t="s">
        <v>21</v>
      </c>
      <c r="C26" s="47">
        <f>aporte</f>
        <v>500</v>
      </c>
      <c r="D26" s="48"/>
    </row>
    <row r="27" spans="1:4" x14ac:dyDescent="0.3"/>
    <row r="28" spans="1:4" x14ac:dyDescent="0.3">
      <c r="B28" s="2" t="s">
        <v>22</v>
      </c>
      <c r="C28" s="2" t="s">
        <v>29</v>
      </c>
      <c r="D28" s="2" t="s">
        <v>30</v>
      </c>
    </row>
    <row r="29" spans="1:4" x14ac:dyDescent="0.3">
      <c r="B29" s="66" t="s">
        <v>23</v>
      </c>
      <c r="C29" s="67">
        <f>VLOOKUP(Perfil&amp;"-"&amp;B29,Chave!A3:D21,4,0)</f>
        <v>0.3</v>
      </c>
      <c r="D29" s="3">
        <f>C29*aporte</f>
        <v>150</v>
      </c>
    </row>
    <row r="30" spans="1:4" x14ac:dyDescent="0.3">
      <c r="B30" s="66" t="s">
        <v>24</v>
      </c>
      <c r="C30" s="67">
        <f>VLOOKUP(Perfil&amp;"-"&amp;B30,Chave!A4:D22,4,0)</f>
        <v>0.5</v>
      </c>
      <c r="D30" s="3">
        <f>C30*aporte</f>
        <v>250</v>
      </c>
    </row>
    <row r="31" spans="1:4" x14ac:dyDescent="0.3">
      <c r="B31" s="66" t="s">
        <v>25</v>
      </c>
      <c r="C31" s="67">
        <f>VLOOKUP(Perfil&amp;"-"&amp;B31,Chave!A5:D23,4,0)</f>
        <v>0.1</v>
      </c>
      <c r="D31" s="3">
        <f>C31*aporte</f>
        <v>50</v>
      </c>
    </row>
    <row r="32" spans="1:4" x14ac:dyDescent="0.3">
      <c r="B32" s="66" t="s">
        <v>26</v>
      </c>
      <c r="C32" s="67">
        <f>VLOOKUP(Perfil&amp;"-"&amp;B32,Chave!A6:D24,4,0)</f>
        <v>0.1</v>
      </c>
      <c r="D32" s="3">
        <f>C32*aporte</f>
        <v>50</v>
      </c>
    </row>
    <row r="33" spans="2:4" x14ac:dyDescent="0.3">
      <c r="B33" s="66" t="s">
        <v>27</v>
      </c>
      <c r="C33" s="67">
        <f>VLOOKUP(Perfil&amp;"-"&amp;B33,Chave!A7:D25,4,0)</f>
        <v>0</v>
      </c>
      <c r="D33" s="3">
        <f>C33*aporte</f>
        <v>0</v>
      </c>
    </row>
    <row r="34" spans="2:4" x14ac:dyDescent="0.3">
      <c r="B34" s="66" t="s">
        <v>28</v>
      </c>
      <c r="C34" s="67">
        <f>VLOOKUP(Perfil&amp;"-"&amp;B34,Chave!A8:D26,4,0)</f>
        <v>0</v>
      </c>
      <c r="D34" s="3">
        <f>C34*aporte</f>
        <v>0</v>
      </c>
    </row>
    <row r="35" spans="2:4" x14ac:dyDescent="0.3">
      <c r="B35" s="34"/>
      <c r="C35" s="34"/>
      <c r="D35" s="35">
        <f>SUM(D29:D34)</f>
        <v>500</v>
      </c>
    </row>
    <row r="36" spans="2:4" x14ac:dyDescent="0.3"/>
    <row r="37" spans="2:4" x14ac:dyDescent="0.3"/>
    <row r="38" spans="2:4" x14ac:dyDescent="0.3"/>
    <row r="39" spans="2:4" x14ac:dyDescent="0.3"/>
    <row r="40" spans="2:4" x14ac:dyDescent="0.3"/>
    <row r="41" spans="2:4" x14ac:dyDescent="0.3"/>
    <row r="42" spans="2:4" x14ac:dyDescent="0.3"/>
    <row r="43" spans="2:4" x14ac:dyDescent="0.3"/>
    <row r="44" spans="2:4" x14ac:dyDescent="0.3"/>
    <row r="45" spans="2:4" x14ac:dyDescent="0.3"/>
    <row r="46" spans="2:4" x14ac:dyDescent="0.3"/>
    <row r="47" spans="2:4" x14ac:dyDescent="0.3"/>
    <row r="48" spans="2:4" x14ac:dyDescent="0.3"/>
    <row r="49" x14ac:dyDescent="0.3"/>
  </sheetData>
  <mergeCells count="10">
    <mergeCell ref="B14:C14"/>
    <mergeCell ref="B15:C15"/>
    <mergeCell ref="B16:C16"/>
    <mergeCell ref="B11:D11"/>
    <mergeCell ref="B6:D6"/>
    <mergeCell ref="B7:C7"/>
    <mergeCell ref="B8:C8"/>
    <mergeCell ref="B9:C9"/>
    <mergeCell ref="B12:C12"/>
    <mergeCell ref="B13:C13"/>
  </mergeCells>
  <dataValidations disablePrompts="1" count="1">
    <dataValidation type="list" allowBlank="1" showInputMessage="1" showErrorMessage="1" sqref="C25" xr:uid="{E1AB62B6-87F3-49B8-BE07-A00BAC5865E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B69C-F226-4CC5-82CF-3EC6B56E1134}">
  <dimension ref="A2:D21"/>
  <sheetViews>
    <sheetView showGridLines="0" workbookViewId="0">
      <selection activeCell="B25" sqref="B25"/>
    </sheetView>
  </sheetViews>
  <sheetFormatPr defaultRowHeight="14.4" x14ac:dyDescent="0.3"/>
  <cols>
    <col min="1" max="1" width="32" style="5" customWidth="1"/>
    <col min="2" max="2" width="19.44140625" style="4" bestFit="1" customWidth="1"/>
    <col min="3" max="3" width="19.44140625" style="4" customWidth="1"/>
    <col min="4" max="4" width="20" style="4" bestFit="1" customWidth="1"/>
    <col min="5" max="16384" width="8.88671875" style="4"/>
  </cols>
  <sheetData>
    <row r="2" spans="1:4" ht="15" thickBot="1" x14ac:dyDescent="0.35"/>
    <row r="3" spans="1:4" ht="15.6" x14ac:dyDescent="0.3">
      <c r="A3" s="8" t="s">
        <v>31</v>
      </c>
      <c r="B3" s="9" t="s">
        <v>32</v>
      </c>
      <c r="C3" s="9" t="s">
        <v>33</v>
      </c>
      <c r="D3" s="10" t="s">
        <v>29</v>
      </c>
    </row>
    <row r="4" spans="1:4" ht="15.6" x14ac:dyDescent="0.3">
      <c r="A4" s="11" t="str">
        <f>B4&amp;"-"&amp;C4</f>
        <v>Conservador-PAPEL</v>
      </c>
      <c r="B4" s="6" t="s">
        <v>20</v>
      </c>
      <c r="C4" s="7" t="s">
        <v>23</v>
      </c>
      <c r="D4" s="12">
        <v>0.3</v>
      </c>
    </row>
    <row r="5" spans="1:4" ht="15.6" x14ac:dyDescent="0.3">
      <c r="A5" s="11" t="str">
        <f t="shared" ref="A5:A21" si="0">B5&amp;"-"&amp;C5</f>
        <v>Conservador-TIJOLO</v>
      </c>
      <c r="B5" s="6" t="s">
        <v>20</v>
      </c>
      <c r="C5" s="7" t="s">
        <v>24</v>
      </c>
      <c r="D5" s="12">
        <v>0.5</v>
      </c>
    </row>
    <row r="6" spans="1:4" ht="15.6" x14ac:dyDescent="0.3">
      <c r="A6" s="11" t="str">
        <f t="shared" si="0"/>
        <v>Conservador-HÍBRIDO</v>
      </c>
      <c r="B6" s="6" t="s">
        <v>20</v>
      </c>
      <c r="C6" s="7" t="s">
        <v>25</v>
      </c>
      <c r="D6" s="12">
        <v>0.1</v>
      </c>
    </row>
    <row r="7" spans="1:4" ht="15.6" x14ac:dyDescent="0.3">
      <c r="A7" s="11" t="str">
        <f t="shared" si="0"/>
        <v>Conservador-FOFs</v>
      </c>
      <c r="B7" s="6" t="s">
        <v>20</v>
      </c>
      <c r="C7" s="7" t="s">
        <v>26</v>
      </c>
      <c r="D7" s="12">
        <v>0.1</v>
      </c>
    </row>
    <row r="8" spans="1:4" ht="15.6" x14ac:dyDescent="0.3">
      <c r="A8" s="11" t="str">
        <f t="shared" si="0"/>
        <v>Conservador-DESENVOLVIMENTO</v>
      </c>
      <c r="B8" s="6" t="s">
        <v>20</v>
      </c>
      <c r="C8" s="7" t="s">
        <v>27</v>
      </c>
      <c r="D8" s="12">
        <v>0</v>
      </c>
    </row>
    <row r="9" spans="1:4" ht="16.2" thickBot="1" x14ac:dyDescent="0.35">
      <c r="A9" s="13" t="str">
        <f t="shared" si="0"/>
        <v>Conservador-HOTELARIAS</v>
      </c>
      <c r="B9" s="14" t="s">
        <v>20</v>
      </c>
      <c r="C9" s="15" t="s">
        <v>28</v>
      </c>
      <c r="D9" s="16">
        <v>0</v>
      </c>
    </row>
    <row r="10" spans="1:4" ht="15.6" x14ac:dyDescent="0.3">
      <c r="A10" s="11" t="str">
        <f t="shared" si="0"/>
        <v>Moderado-PAPEL</v>
      </c>
      <c r="B10" s="6" t="s">
        <v>34</v>
      </c>
      <c r="C10" s="7" t="s">
        <v>23</v>
      </c>
      <c r="D10" s="12">
        <v>0.32</v>
      </c>
    </row>
    <row r="11" spans="1:4" ht="15.6" x14ac:dyDescent="0.3">
      <c r="A11" s="11" t="str">
        <f t="shared" si="0"/>
        <v>Moderado-TIJOLO</v>
      </c>
      <c r="B11" s="6" t="s">
        <v>34</v>
      </c>
      <c r="C11" s="7" t="s">
        <v>24</v>
      </c>
      <c r="D11" s="12">
        <v>0.35</v>
      </c>
    </row>
    <row r="12" spans="1:4" ht="15.6" x14ac:dyDescent="0.3">
      <c r="A12" s="11" t="str">
        <f t="shared" si="0"/>
        <v>Moderado-HÍBRIDO</v>
      </c>
      <c r="B12" s="6" t="s">
        <v>34</v>
      </c>
      <c r="C12" s="7" t="s">
        <v>25</v>
      </c>
      <c r="D12" s="12">
        <v>0.08</v>
      </c>
    </row>
    <row r="13" spans="1:4" ht="15.6" x14ac:dyDescent="0.3">
      <c r="A13" s="11" t="str">
        <f t="shared" si="0"/>
        <v>Moderado-FOFs</v>
      </c>
      <c r="B13" s="6" t="s">
        <v>34</v>
      </c>
      <c r="C13" s="7" t="s">
        <v>26</v>
      </c>
      <c r="D13" s="12">
        <v>0.05</v>
      </c>
    </row>
    <row r="14" spans="1:4" ht="15.6" x14ac:dyDescent="0.3">
      <c r="A14" s="11" t="str">
        <f t="shared" si="0"/>
        <v>Moderado-DESENVOLVIMENTO</v>
      </c>
      <c r="B14" s="6" t="s">
        <v>34</v>
      </c>
      <c r="C14" s="7" t="s">
        <v>27</v>
      </c>
      <c r="D14" s="12">
        <v>0.1</v>
      </c>
    </row>
    <row r="15" spans="1:4" ht="16.2" thickBot="1" x14ac:dyDescent="0.35">
      <c r="A15" s="13" t="str">
        <f t="shared" si="0"/>
        <v>Moderado-HOTELARIAS</v>
      </c>
      <c r="B15" s="14" t="s">
        <v>34</v>
      </c>
      <c r="C15" s="15" t="s">
        <v>28</v>
      </c>
      <c r="D15" s="16">
        <v>0.1</v>
      </c>
    </row>
    <row r="16" spans="1:4" ht="15.6" x14ac:dyDescent="0.3">
      <c r="A16" s="11" t="str">
        <f t="shared" si="0"/>
        <v>Agressivo-PAPEL</v>
      </c>
      <c r="B16" s="6" t="s">
        <v>19</v>
      </c>
      <c r="C16" s="7" t="s">
        <v>23</v>
      </c>
      <c r="D16" s="12">
        <v>0.5</v>
      </c>
    </row>
    <row r="17" spans="1:4" ht="15.6" x14ac:dyDescent="0.3">
      <c r="A17" s="11" t="str">
        <f t="shared" si="0"/>
        <v>Agressivo-TIJOLO</v>
      </c>
      <c r="B17" s="6" t="s">
        <v>19</v>
      </c>
      <c r="C17" s="7" t="s">
        <v>24</v>
      </c>
      <c r="D17" s="12">
        <v>0.1</v>
      </c>
    </row>
    <row r="18" spans="1:4" ht="15.6" x14ac:dyDescent="0.3">
      <c r="A18" s="11" t="str">
        <f t="shared" si="0"/>
        <v>Agressivo-HÍBRIDO</v>
      </c>
      <c r="B18" s="6" t="s">
        <v>19</v>
      </c>
      <c r="C18" s="7" t="s">
        <v>25</v>
      </c>
      <c r="D18" s="12">
        <v>0.05</v>
      </c>
    </row>
    <row r="19" spans="1:4" ht="15.6" x14ac:dyDescent="0.3">
      <c r="A19" s="11" t="str">
        <f t="shared" si="0"/>
        <v>Agressivo-FOFs</v>
      </c>
      <c r="B19" s="6" t="s">
        <v>19</v>
      </c>
      <c r="C19" s="7" t="s">
        <v>26</v>
      </c>
      <c r="D19" s="12">
        <v>0.05</v>
      </c>
    </row>
    <row r="20" spans="1:4" ht="15.6" x14ac:dyDescent="0.3">
      <c r="A20" s="11" t="str">
        <f t="shared" si="0"/>
        <v>Agressivo-DESENVOLVIMENTO</v>
      </c>
      <c r="B20" s="6" t="s">
        <v>19</v>
      </c>
      <c r="C20" s="7" t="s">
        <v>27</v>
      </c>
      <c r="D20" s="12">
        <v>0.2</v>
      </c>
    </row>
    <row r="21" spans="1:4" ht="16.2" thickBot="1" x14ac:dyDescent="0.35">
      <c r="A21" s="13" t="str">
        <f t="shared" si="0"/>
        <v>Agressivo-HOTELARIAS</v>
      </c>
      <c r="B21" s="14" t="s">
        <v>19</v>
      </c>
      <c r="C21" s="15" t="s">
        <v>28</v>
      </c>
      <c r="D21" s="1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Chave</vt:lpstr>
      <vt:lpstr>aporte</vt:lpstr>
      <vt:lpstr>patrimonio</vt:lpstr>
      <vt:lpstr>Perfil</vt:lpstr>
      <vt:lpstr>qtde_anos</vt:lpstr>
      <vt:lpstr>rendimento_carteira</vt:lpstr>
      <vt:lpstr>salario</vt:lpstr>
      <vt:lpstr>sugestoa_investimento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Braga</dc:creator>
  <cp:lastModifiedBy>Roberto Braga</cp:lastModifiedBy>
  <dcterms:created xsi:type="dcterms:W3CDTF">2025-06-09T19:13:20Z</dcterms:created>
  <dcterms:modified xsi:type="dcterms:W3CDTF">2025-06-10T22:46:24Z</dcterms:modified>
</cp:coreProperties>
</file>